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tiinc-my.sharepoint.com/personal/ssummers_ttiinc_com/Documents/Environmental/CONFLICT MINERALS/SUPPLIER DOCs - Conflict Min/MUR/"/>
    </mc:Choice>
  </mc:AlternateContent>
  <xr:revisionPtr revIDLastSave="1" documentId="8_{B2B273E6-D472-40BD-8CC6-6900622E2576}" xr6:coauthVersionLast="47" xr6:coauthVersionMax="47" xr10:uidLastSave="{2F301C6E-5A15-4012-BA4A-A78D096FD4A7}"/>
  <bookViews>
    <workbookView xWindow="-24600" yWindow="1560" windowWidth="23790" windowHeight="13215" tabRatio="830"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s>
  <externalReferences>
    <externalReference r:id="rId9"/>
    <externalReference r:id="rId10"/>
    <externalReference r:id="rId11"/>
    <externalReference r:id="rId12"/>
  </externalReferences>
  <definedNames>
    <definedName name="_xlnm._FilterDatabase" localSheetId="4" hidden="1">'Smelter List'!$A$1:$AN$1</definedName>
    <definedName name="CL">[1]C!$B$2:$B$250</definedName>
    <definedName name="LN">[1]L!$D$1:$M$1</definedName>
    <definedName name="Metal" localSheetId="5">'[2]Smelter List'!$W$3:$Z$3</definedName>
    <definedName name="Metal" localSheetId="4">'[1]Smelter List'!$W$3:$Z$3</definedName>
    <definedName name="MetalSmelter">'[1]Smelter Look-up'!#REF!</definedName>
    <definedName name="SL">[1]Declaration!$P$3</definedName>
    <definedName name="SmelterID">#REF!</definedName>
    <definedName name="SmelterIdetifiedForMetal">#REF!</definedName>
    <definedName name="SN">OFFSET('[1]Smelter Look-up'!$B$4,MATCH(!$B1,'[1]Smelter Look-up'!$A:$A,0)-4,0,COUNTIF('[1]Smelter Look-up'!$A:$A,!$B1),1)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6" l="1"/>
  <c r="I68" i="6"/>
  <c r="I67" i="6"/>
  <c r="I66" i="6"/>
  <c r="I65" i="6"/>
  <c r="I64" i="6"/>
  <c r="I63" i="6"/>
  <c r="I62" i="6"/>
  <c r="I60" i="6"/>
  <c r="I59" i="6"/>
  <c r="I58" i="6"/>
  <c r="I57" i="6"/>
  <c r="I56" i="6"/>
  <c r="I55" i="6"/>
  <c r="I54" i="6"/>
  <c r="I52" i="6"/>
  <c r="D52" i="6"/>
  <c r="I51" i="6"/>
  <c r="D51" i="6"/>
  <c r="I50" i="6"/>
  <c r="D50" i="6"/>
  <c r="I49" i="6"/>
  <c r="D49" i="6"/>
  <c r="I47" i="6"/>
  <c r="D47" i="6"/>
  <c r="I46" i="6"/>
  <c r="D46" i="6"/>
  <c r="I45" i="6"/>
  <c r="D45" i="6"/>
  <c r="I44" i="6"/>
  <c r="D44" i="6"/>
  <c r="I42" i="6"/>
  <c r="D42" i="6"/>
  <c r="I41" i="6"/>
  <c r="D41" i="6"/>
  <c r="I40" i="6"/>
  <c r="D40" i="6"/>
  <c r="I39" i="6"/>
  <c r="D39" i="6"/>
  <c r="I37" i="6"/>
  <c r="D37" i="6"/>
  <c r="I36" i="6"/>
  <c r="D36" i="6"/>
  <c r="I35" i="6"/>
  <c r="D35" i="6"/>
  <c r="I34" i="6"/>
  <c r="D34" i="6"/>
  <c r="I32" i="6"/>
  <c r="D32" i="6"/>
  <c r="I31" i="6"/>
  <c r="D31" i="6"/>
  <c r="I30" i="6"/>
  <c r="D30" i="6"/>
  <c r="I29" i="6"/>
  <c r="D29" i="6"/>
  <c r="I27" i="6"/>
  <c r="I26" i="6"/>
  <c r="I25" i="6"/>
  <c r="I24" i="6"/>
  <c r="I22" i="6"/>
  <c r="I21" i="6"/>
  <c r="I20" i="6"/>
  <c r="I19" i="6"/>
  <c r="I17" i="6"/>
  <c r="I16" i="6"/>
  <c r="I15" i="6"/>
  <c r="I14" i="6"/>
  <c r="I12" i="6"/>
  <c r="I11" i="6"/>
  <c r="I10" i="6"/>
  <c r="I9" i="6"/>
  <c r="I8" i="6"/>
  <c r="I7" i="6"/>
  <c r="I6" i="6"/>
  <c r="I5" i="6"/>
  <c r="I4" i="6"/>
  <c r="AB2503" i="5"/>
  <c r="X2503" i="5"/>
  <c r="V2503" i="5"/>
  <c r="T2503" i="5"/>
  <c r="S2503" i="5"/>
  <c r="V2502" i="5"/>
  <c r="T2502" i="5"/>
  <c r="S2502" i="5"/>
  <c r="V2501" i="5"/>
  <c r="T2501" i="5"/>
  <c r="S2501" i="5"/>
  <c r="V2500" i="5"/>
  <c r="T2500" i="5"/>
  <c r="S2500" i="5"/>
  <c r="V2499" i="5"/>
  <c r="T2499" i="5"/>
  <c r="S2499" i="5"/>
  <c r="V2498" i="5"/>
  <c r="T2498" i="5"/>
  <c r="S2498" i="5"/>
  <c r="V2497" i="5"/>
  <c r="T2497" i="5"/>
  <c r="S2497" i="5"/>
  <c r="V2496" i="5"/>
  <c r="T2496" i="5"/>
  <c r="S2496" i="5"/>
  <c r="V2495" i="5"/>
  <c r="T2495" i="5"/>
  <c r="S2495" i="5"/>
  <c r="V2494" i="5"/>
  <c r="T2494" i="5"/>
  <c r="S2494" i="5"/>
  <c r="V2493" i="5"/>
  <c r="T2493" i="5"/>
  <c r="S2493" i="5"/>
  <c r="V2492" i="5"/>
  <c r="T2492" i="5"/>
  <c r="S2492" i="5"/>
  <c r="AB2491" i="5"/>
  <c r="X2491" i="5"/>
  <c r="V2491" i="5"/>
  <c r="T2491" i="5"/>
  <c r="S2491" i="5"/>
  <c r="AB2490" i="5"/>
  <c r="X2490" i="5"/>
  <c r="V2490" i="5"/>
  <c r="T2490" i="5"/>
  <c r="S2490" i="5"/>
  <c r="AB2489" i="5"/>
  <c r="X2489" i="5"/>
  <c r="V2489" i="5"/>
  <c r="T2489" i="5"/>
  <c r="S2489" i="5"/>
  <c r="AB2488" i="5"/>
  <c r="X2488" i="5"/>
  <c r="V2488" i="5"/>
  <c r="T2488" i="5"/>
  <c r="S2488" i="5"/>
  <c r="AB2487" i="5"/>
  <c r="X2487" i="5"/>
  <c r="V2487" i="5"/>
  <c r="T2487" i="5"/>
  <c r="S2487" i="5"/>
  <c r="AB2486" i="5"/>
  <c r="X2486" i="5"/>
  <c r="V2486" i="5"/>
  <c r="T2486" i="5"/>
  <c r="S2486" i="5"/>
  <c r="AB2485" i="5"/>
  <c r="X2485" i="5"/>
  <c r="V2485" i="5"/>
  <c r="T2485" i="5"/>
  <c r="S2485" i="5"/>
  <c r="AB2484" i="5"/>
  <c r="X2484" i="5"/>
  <c r="V2484" i="5"/>
  <c r="T2484" i="5"/>
  <c r="S2484" i="5"/>
  <c r="AB2483" i="5"/>
  <c r="X2483" i="5"/>
  <c r="V2483" i="5"/>
  <c r="T2483" i="5"/>
  <c r="S2483" i="5"/>
  <c r="AB2482" i="5"/>
  <c r="X2482" i="5"/>
  <c r="V2482" i="5"/>
  <c r="T2482" i="5"/>
  <c r="S2482" i="5"/>
  <c r="AB2481" i="5"/>
  <c r="X2481" i="5"/>
  <c r="V2481" i="5"/>
  <c r="T2481" i="5"/>
  <c r="S2481" i="5"/>
  <c r="AB2480" i="5"/>
  <c r="X2480" i="5"/>
  <c r="V2480" i="5"/>
  <c r="T2480" i="5"/>
  <c r="S2480" i="5"/>
  <c r="AB2479" i="5"/>
  <c r="X2479" i="5"/>
  <c r="V2479" i="5"/>
  <c r="T2479" i="5"/>
  <c r="S2479" i="5"/>
  <c r="AB2478" i="5"/>
  <c r="X2478" i="5"/>
  <c r="V2478" i="5"/>
  <c r="T2478" i="5"/>
  <c r="S2478" i="5"/>
  <c r="AB2477" i="5"/>
  <c r="X2477" i="5"/>
  <c r="V2477" i="5"/>
  <c r="T2477" i="5"/>
  <c r="S2477" i="5"/>
  <c r="AB2476" i="5"/>
  <c r="X2476" i="5"/>
  <c r="V2476" i="5"/>
  <c r="T2476" i="5"/>
  <c r="S2476" i="5"/>
  <c r="AB2475" i="5"/>
  <c r="X2475" i="5"/>
  <c r="V2475" i="5"/>
  <c r="T2475" i="5"/>
  <c r="S2475" i="5"/>
  <c r="AB2474" i="5"/>
  <c r="X2474" i="5"/>
  <c r="V2474" i="5"/>
  <c r="T2474" i="5"/>
  <c r="S2474" i="5"/>
  <c r="AB2473" i="5"/>
  <c r="X2473" i="5"/>
  <c r="V2473" i="5"/>
  <c r="T2473" i="5"/>
  <c r="S2473" i="5"/>
  <c r="AB2472" i="5"/>
  <c r="X2472" i="5"/>
  <c r="V2472" i="5"/>
  <c r="T2472" i="5"/>
  <c r="S2472" i="5"/>
  <c r="AB2471" i="5"/>
  <c r="X2471" i="5"/>
  <c r="V2471" i="5"/>
  <c r="T2471" i="5"/>
  <c r="S2471" i="5"/>
  <c r="AB2470" i="5"/>
  <c r="X2470" i="5"/>
  <c r="V2470" i="5"/>
  <c r="T2470" i="5"/>
  <c r="S2470" i="5"/>
  <c r="AB2469" i="5"/>
  <c r="X2469" i="5"/>
  <c r="V2469" i="5"/>
  <c r="T2469" i="5"/>
  <c r="S2469" i="5"/>
  <c r="AB2468" i="5"/>
  <c r="X2468" i="5"/>
  <c r="V2468" i="5"/>
  <c r="T2468" i="5"/>
  <c r="S2468" i="5"/>
  <c r="AB2467" i="5"/>
  <c r="X2467" i="5"/>
  <c r="V2467" i="5"/>
  <c r="T2467" i="5"/>
  <c r="S2467" i="5"/>
  <c r="AB2466" i="5"/>
  <c r="X2466" i="5"/>
  <c r="V2466" i="5"/>
  <c r="T2466" i="5"/>
  <c r="S2466" i="5"/>
  <c r="AB2465" i="5"/>
  <c r="X2465" i="5"/>
  <c r="V2465" i="5"/>
  <c r="T2465" i="5"/>
  <c r="S2465" i="5"/>
  <c r="AB2464" i="5"/>
  <c r="X2464" i="5"/>
  <c r="V2464" i="5"/>
  <c r="T2464" i="5"/>
  <c r="S2464" i="5"/>
  <c r="AB2463" i="5"/>
  <c r="X2463" i="5"/>
  <c r="V2463" i="5"/>
  <c r="T2463" i="5"/>
  <c r="S2463" i="5"/>
  <c r="AB2462" i="5"/>
  <c r="X2462" i="5"/>
  <c r="V2462" i="5"/>
  <c r="T2462" i="5"/>
  <c r="S2462" i="5"/>
  <c r="AB2461" i="5"/>
  <c r="X2461" i="5"/>
  <c r="V2461" i="5"/>
  <c r="T2461" i="5"/>
  <c r="S2461" i="5"/>
  <c r="AB2460" i="5"/>
  <c r="X2460" i="5"/>
  <c r="V2460" i="5"/>
  <c r="T2460" i="5"/>
  <c r="S2460" i="5"/>
  <c r="AB2459" i="5"/>
  <c r="X2459" i="5"/>
  <c r="V2459" i="5"/>
  <c r="T2459" i="5"/>
  <c r="S2459" i="5"/>
  <c r="AB2458" i="5"/>
  <c r="X2458" i="5"/>
  <c r="V2458" i="5"/>
  <c r="T2458" i="5"/>
  <c r="S2458" i="5"/>
  <c r="AB2457" i="5"/>
  <c r="X2457" i="5"/>
  <c r="V2457" i="5"/>
  <c r="T2457" i="5"/>
  <c r="S2457" i="5"/>
  <c r="AB2456" i="5"/>
  <c r="X2456" i="5"/>
  <c r="V2456" i="5"/>
  <c r="T2456" i="5"/>
  <c r="S2456" i="5"/>
  <c r="AB2455" i="5"/>
  <c r="X2455" i="5"/>
  <c r="V2455" i="5"/>
  <c r="T2455" i="5"/>
  <c r="S2455" i="5"/>
  <c r="AB2454" i="5"/>
  <c r="X2454" i="5"/>
  <c r="V2454" i="5"/>
  <c r="T2454" i="5"/>
  <c r="S2454" i="5"/>
  <c r="AB2453" i="5"/>
  <c r="X2453" i="5"/>
  <c r="V2453" i="5"/>
  <c r="T2453" i="5"/>
  <c r="S2453" i="5"/>
  <c r="AB2452" i="5"/>
  <c r="X2452" i="5"/>
  <c r="V2452" i="5"/>
  <c r="T2452" i="5"/>
  <c r="S2452" i="5"/>
  <c r="AB2451" i="5"/>
  <c r="X2451" i="5"/>
  <c r="V2451" i="5"/>
  <c r="T2451" i="5"/>
  <c r="S2451" i="5"/>
  <c r="AB2450" i="5"/>
  <c r="X2450" i="5"/>
  <c r="V2450" i="5"/>
  <c r="T2450" i="5"/>
  <c r="S2450" i="5"/>
  <c r="AB2449" i="5"/>
  <c r="X2449" i="5"/>
  <c r="V2449" i="5"/>
  <c r="T2449" i="5"/>
  <c r="S2449" i="5"/>
  <c r="AB2448" i="5"/>
  <c r="X2448" i="5"/>
  <c r="V2448" i="5"/>
  <c r="T2448" i="5"/>
  <c r="S2448" i="5"/>
  <c r="AB2447" i="5"/>
  <c r="X2447" i="5"/>
  <c r="V2447" i="5"/>
  <c r="T2447" i="5"/>
  <c r="S2447" i="5"/>
  <c r="AB2446" i="5"/>
  <c r="X2446" i="5"/>
  <c r="V2446" i="5"/>
  <c r="T2446" i="5"/>
  <c r="S2446" i="5"/>
  <c r="AB2445" i="5"/>
  <c r="X2445" i="5"/>
  <c r="V2445" i="5"/>
  <c r="T2445" i="5"/>
  <c r="S2445" i="5"/>
  <c r="AB2444" i="5"/>
  <c r="X2444" i="5"/>
  <c r="V2444" i="5"/>
  <c r="T2444" i="5"/>
  <c r="S2444" i="5"/>
  <c r="AB2443" i="5"/>
  <c r="X2443" i="5"/>
  <c r="V2443" i="5"/>
  <c r="T2443" i="5"/>
  <c r="S2443" i="5"/>
  <c r="AB2442" i="5"/>
  <c r="X2442" i="5"/>
  <c r="V2442" i="5"/>
  <c r="T2442" i="5"/>
  <c r="S2442" i="5"/>
  <c r="AB2441" i="5"/>
  <c r="X2441" i="5"/>
  <c r="V2441" i="5"/>
  <c r="T2441" i="5"/>
  <c r="S2441" i="5"/>
  <c r="AB2440" i="5"/>
  <c r="X2440" i="5"/>
  <c r="V2440" i="5"/>
  <c r="T2440" i="5"/>
  <c r="S2440" i="5"/>
  <c r="AB2439" i="5"/>
  <c r="X2439" i="5"/>
  <c r="V2439" i="5"/>
  <c r="T2439" i="5"/>
  <c r="S2439" i="5"/>
  <c r="AB2438" i="5"/>
  <c r="X2438" i="5"/>
  <c r="V2438" i="5"/>
  <c r="T2438" i="5"/>
  <c r="S2438" i="5"/>
  <c r="AB2437" i="5"/>
  <c r="X2437" i="5"/>
  <c r="V2437" i="5"/>
  <c r="T2437" i="5"/>
  <c r="S2437" i="5"/>
  <c r="AB2436" i="5"/>
  <c r="X2436" i="5"/>
  <c r="V2436" i="5"/>
  <c r="T2436" i="5"/>
  <c r="S2436" i="5"/>
  <c r="AB2435" i="5"/>
  <c r="X2435" i="5"/>
  <c r="V2435" i="5"/>
  <c r="T2435" i="5"/>
  <c r="S2435" i="5"/>
  <c r="AB2434" i="5"/>
  <c r="X2434" i="5"/>
  <c r="V2434" i="5"/>
  <c r="T2434" i="5"/>
  <c r="S2434" i="5"/>
  <c r="AB2433" i="5"/>
  <c r="X2433" i="5"/>
  <c r="V2433" i="5"/>
  <c r="T2433" i="5"/>
  <c r="S2433" i="5"/>
  <c r="AB2432" i="5"/>
  <c r="X2432" i="5"/>
  <c r="V2432" i="5"/>
  <c r="T2432" i="5"/>
  <c r="S2432" i="5"/>
  <c r="AB2431" i="5"/>
  <c r="X2431" i="5"/>
  <c r="V2431" i="5"/>
  <c r="T2431" i="5"/>
  <c r="S2431" i="5"/>
  <c r="AB2430" i="5"/>
  <c r="X2430" i="5"/>
  <c r="V2430" i="5"/>
  <c r="T2430" i="5"/>
  <c r="S2430" i="5"/>
  <c r="AB2429" i="5"/>
  <c r="X2429" i="5"/>
  <c r="V2429" i="5"/>
  <c r="T2429" i="5"/>
  <c r="S2429" i="5"/>
  <c r="AB2428" i="5"/>
  <c r="X2428" i="5"/>
  <c r="V2428" i="5"/>
  <c r="T2428" i="5"/>
  <c r="S2428" i="5"/>
  <c r="AB2427" i="5"/>
  <c r="X2427" i="5"/>
  <c r="V2427" i="5"/>
  <c r="T2427" i="5"/>
  <c r="S2427" i="5"/>
  <c r="AB2426" i="5"/>
  <c r="X2426" i="5"/>
  <c r="V2426" i="5"/>
  <c r="T2426" i="5"/>
  <c r="S2426" i="5"/>
  <c r="AB2425" i="5"/>
  <c r="X2425" i="5"/>
  <c r="V2425" i="5"/>
  <c r="T2425" i="5"/>
  <c r="S2425" i="5"/>
  <c r="AB2424" i="5"/>
  <c r="X2424" i="5"/>
  <c r="V2424" i="5"/>
  <c r="T2424" i="5"/>
  <c r="S2424" i="5"/>
  <c r="AB2423" i="5"/>
  <c r="X2423" i="5"/>
  <c r="V2423" i="5"/>
  <c r="T2423" i="5"/>
  <c r="S2423" i="5"/>
  <c r="AB2422" i="5"/>
  <c r="X2422" i="5"/>
  <c r="V2422" i="5"/>
  <c r="T2422" i="5"/>
  <c r="S2422" i="5"/>
  <c r="AB2421" i="5"/>
  <c r="X2421" i="5"/>
  <c r="V2421" i="5"/>
  <c r="T2421" i="5"/>
  <c r="S2421" i="5"/>
  <c r="AB2420" i="5"/>
  <c r="X2420" i="5"/>
  <c r="V2420" i="5"/>
  <c r="T2420" i="5"/>
  <c r="S2420" i="5"/>
  <c r="AB2419" i="5"/>
  <c r="X2419" i="5"/>
  <c r="V2419" i="5"/>
  <c r="T2419" i="5"/>
  <c r="S2419" i="5"/>
  <c r="AB2418" i="5"/>
  <c r="X2418" i="5"/>
  <c r="V2418" i="5"/>
  <c r="T2418" i="5"/>
  <c r="S2418" i="5"/>
  <c r="AB2417" i="5"/>
  <c r="X2417" i="5"/>
  <c r="V2417" i="5"/>
  <c r="T2417" i="5"/>
  <c r="S2417" i="5"/>
  <c r="AB2416" i="5"/>
  <c r="X2416" i="5"/>
  <c r="V2416" i="5"/>
  <c r="T2416" i="5"/>
  <c r="S2416" i="5"/>
  <c r="AB2415" i="5"/>
  <c r="X2415" i="5"/>
  <c r="V2415" i="5"/>
  <c r="T2415" i="5"/>
  <c r="S2415" i="5"/>
  <c r="AB2414" i="5"/>
  <c r="X2414" i="5"/>
  <c r="V2414" i="5"/>
  <c r="T2414" i="5"/>
  <c r="S2414" i="5"/>
  <c r="AB2413" i="5"/>
  <c r="X2413" i="5"/>
  <c r="V2413" i="5"/>
  <c r="T2413" i="5"/>
  <c r="S2413" i="5"/>
  <c r="AB2412" i="5"/>
  <c r="X2412" i="5"/>
  <c r="V2412" i="5"/>
  <c r="T2412" i="5"/>
  <c r="S2412" i="5"/>
  <c r="AB2411" i="5"/>
  <c r="X2411" i="5"/>
  <c r="V2411" i="5"/>
  <c r="T2411" i="5"/>
  <c r="S2411" i="5"/>
  <c r="AB2410" i="5"/>
  <c r="X2410" i="5"/>
  <c r="V2410" i="5"/>
  <c r="T2410" i="5"/>
  <c r="S2410" i="5"/>
  <c r="AB2409" i="5"/>
  <c r="X2409" i="5"/>
  <c r="V2409" i="5"/>
  <c r="T2409" i="5"/>
  <c r="S2409" i="5"/>
  <c r="AB2408" i="5"/>
  <c r="X2408" i="5"/>
  <c r="V2408" i="5"/>
  <c r="T2408" i="5"/>
  <c r="S2408" i="5"/>
  <c r="AB2407" i="5"/>
  <c r="X2407" i="5"/>
  <c r="V2407" i="5"/>
  <c r="T2407" i="5"/>
  <c r="S2407" i="5"/>
  <c r="AB2406" i="5"/>
  <c r="X2406" i="5"/>
  <c r="V2406" i="5"/>
  <c r="T2406" i="5"/>
  <c r="S2406" i="5"/>
  <c r="AB2405" i="5"/>
  <c r="X2405" i="5"/>
  <c r="V2405" i="5"/>
  <c r="T2405" i="5"/>
  <c r="S2405" i="5"/>
  <c r="AB2404" i="5"/>
  <c r="X2404" i="5"/>
  <c r="V2404" i="5"/>
  <c r="T2404" i="5"/>
  <c r="S2404" i="5"/>
  <c r="AB2403" i="5"/>
  <c r="X2403" i="5"/>
  <c r="V2403" i="5"/>
  <c r="T2403" i="5"/>
  <c r="S2403" i="5"/>
  <c r="AB2402" i="5"/>
  <c r="X2402" i="5"/>
  <c r="V2402" i="5"/>
  <c r="T2402" i="5"/>
  <c r="S2402" i="5"/>
  <c r="AB2401" i="5"/>
  <c r="X2401" i="5"/>
  <c r="V2401" i="5"/>
  <c r="T2401" i="5"/>
  <c r="S2401" i="5"/>
  <c r="AB2400" i="5"/>
  <c r="X2400" i="5"/>
  <c r="V2400" i="5"/>
  <c r="T2400" i="5"/>
  <c r="S2400" i="5"/>
  <c r="AB2399" i="5"/>
  <c r="X2399" i="5"/>
  <c r="V2399" i="5"/>
  <c r="T2399" i="5"/>
  <c r="S2399" i="5"/>
  <c r="AB2398" i="5"/>
  <c r="X2398" i="5"/>
  <c r="V2398" i="5"/>
  <c r="T2398" i="5"/>
  <c r="S2398" i="5"/>
  <c r="AB2397" i="5"/>
  <c r="X2397" i="5"/>
  <c r="V2397" i="5"/>
  <c r="T2397" i="5"/>
  <c r="S2397" i="5"/>
  <c r="AB2396" i="5"/>
  <c r="X2396" i="5"/>
  <c r="V2396" i="5"/>
  <c r="T2396" i="5"/>
  <c r="S2396" i="5"/>
  <c r="AB2395" i="5"/>
  <c r="X2395" i="5"/>
  <c r="V2395" i="5"/>
  <c r="T2395" i="5"/>
  <c r="S2395" i="5"/>
  <c r="AB2394" i="5"/>
  <c r="X2394" i="5"/>
  <c r="V2394" i="5"/>
  <c r="T2394" i="5"/>
  <c r="S2394" i="5"/>
  <c r="AB2393" i="5"/>
  <c r="X2393" i="5"/>
  <c r="V2393" i="5"/>
  <c r="T2393" i="5"/>
  <c r="S2393" i="5"/>
  <c r="AB2392" i="5"/>
  <c r="X2392" i="5"/>
  <c r="V2392" i="5"/>
  <c r="T2392" i="5"/>
  <c r="S2392" i="5"/>
  <c r="AB2391" i="5"/>
  <c r="X2391" i="5"/>
  <c r="V2391" i="5"/>
  <c r="T2391" i="5"/>
  <c r="S2391" i="5"/>
  <c r="AB2390" i="5"/>
  <c r="X2390" i="5"/>
  <c r="V2390" i="5"/>
  <c r="T2390" i="5"/>
  <c r="S2390" i="5"/>
  <c r="AB2389" i="5"/>
  <c r="X2389" i="5"/>
  <c r="V2389" i="5"/>
  <c r="T2389" i="5"/>
  <c r="S2389" i="5"/>
  <c r="AB2388" i="5"/>
  <c r="X2388" i="5"/>
  <c r="V2388" i="5"/>
  <c r="T2388" i="5"/>
  <c r="S2388" i="5"/>
  <c r="AB2387" i="5"/>
  <c r="X2387" i="5"/>
  <c r="V2387" i="5"/>
  <c r="T2387" i="5"/>
  <c r="S2387" i="5"/>
  <c r="AB2386" i="5"/>
  <c r="X2386" i="5"/>
  <c r="V2386" i="5"/>
  <c r="T2386" i="5"/>
  <c r="S2386" i="5"/>
  <c r="AB2385" i="5"/>
  <c r="X2385" i="5"/>
  <c r="V2385" i="5"/>
  <c r="T2385" i="5"/>
  <c r="S2385" i="5"/>
  <c r="AB2384" i="5"/>
  <c r="X2384" i="5"/>
  <c r="V2384" i="5"/>
  <c r="T2384" i="5"/>
  <c r="S2384" i="5"/>
  <c r="AB2383" i="5"/>
  <c r="X2383" i="5"/>
  <c r="V2383" i="5"/>
  <c r="T2383" i="5"/>
  <c r="S2383" i="5"/>
  <c r="AB2382" i="5"/>
  <c r="X2382" i="5"/>
  <c r="V2382" i="5"/>
  <c r="T2382" i="5"/>
  <c r="S2382" i="5"/>
  <c r="AB2381" i="5"/>
  <c r="X2381" i="5"/>
  <c r="V2381" i="5"/>
  <c r="T2381" i="5"/>
  <c r="S2381" i="5"/>
  <c r="AB2380" i="5"/>
  <c r="X2380" i="5"/>
  <c r="V2380" i="5"/>
  <c r="T2380" i="5"/>
  <c r="S2380" i="5"/>
  <c r="AB2379" i="5"/>
  <c r="X2379" i="5"/>
  <c r="V2379" i="5"/>
  <c r="T2379" i="5"/>
  <c r="S2379" i="5"/>
  <c r="AB2378" i="5"/>
  <c r="X2378" i="5"/>
  <c r="V2378" i="5"/>
  <c r="T2378" i="5"/>
  <c r="S2378" i="5"/>
  <c r="AB2377" i="5"/>
  <c r="X2377" i="5"/>
  <c r="V2377" i="5"/>
  <c r="T2377" i="5"/>
  <c r="S2377" i="5"/>
  <c r="AB2376" i="5"/>
  <c r="X2376" i="5"/>
  <c r="V2376" i="5"/>
  <c r="T2376" i="5"/>
  <c r="S2376" i="5"/>
  <c r="AB2375" i="5"/>
  <c r="X2375" i="5"/>
  <c r="V2375" i="5"/>
  <c r="T2375" i="5"/>
  <c r="S2375" i="5"/>
  <c r="AB2374" i="5"/>
  <c r="X2374" i="5"/>
  <c r="V2374" i="5"/>
  <c r="T2374" i="5"/>
  <c r="S2374" i="5"/>
  <c r="AB2373" i="5"/>
  <c r="X2373" i="5"/>
  <c r="V2373" i="5"/>
  <c r="T2373" i="5"/>
  <c r="S2373" i="5"/>
  <c r="AB2372" i="5"/>
  <c r="X2372" i="5"/>
  <c r="V2372" i="5"/>
  <c r="T2372" i="5"/>
  <c r="S2372" i="5"/>
  <c r="AB2371" i="5"/>
  <c r="X2371" i="5"/>
  <c r="V2371" i="5"/>
  <c r="T2371" i="5"/>
  <c r="S2371" i="5"/>
  <c r="AB2370" i="5"/>
  <c r="X2370" i="5"/>
  <c r="V2370" i="5"/>
  <c r="T2370" i="5"/>
  <c r="S2370" i="5"/>
  <c r="AB2369" i="5"/>
  <c r="X2369" i="5"/>
  <c r="V2369" i="5"/>
  <c r="T2369" i="5"/>
  <c r="S2369" i="5"/>
  <c r="AB2368" i="5"/>
  <c r="X2368" i="5"/>
  <c r="V2368" i="5"/>
  <c r="T2368" i="5"/>
  <c r="S2368" i="5"/>
  <c r="AB2367" i="5"/>
  <c r="X2367" i="5"/>
  <c r="V2367" i="5"/>
  <c r="T2367" i="5"/>
  <c r="S2367" i="5"/>
  <c r="AB2366" i="5"/>
  <c r="X2366" i="5"/>
  <c r="V2366" i="5"/>
  <c r="T2366" i="5"/>
  <c r="S2366" i="5"/>
  <c r="AB2365" i="5"/>
  <c r="X2365" i="5"/>
  <c r="V2365" i="5"/>
  <c r="T2365" i="5"/>
  <c r="S2365" i="5"/>
  <c r="AB2364" i="5"/>
  <c r="X2364" i="5"/>
  <c r="V2364" i="5"/>
  <c r="T2364" i="5"/>
  <c r="S2364" i="5"/>
  <c r="AB2363" i="5"/>
  <c r="X2363" i="5"/>
  <c r="V2363" i="5"/>
  <c r="T2363" i="5"/>
  <c r="S2363" i="5"/>
  <c r="AB2362" i="5"/>
  <c r="X2362" i="5"/>
  <c r="V2362" i="5"/>
  <c r="T2362" i="5"/>
  <c r="S2362" i="5"/>
  <c r="AB2361" i="5"/>
  <c r="X2361" i="5"/>
  <c r="V2361" i="5"/>
  <c r="T2361" i="5"/>
  <c r="S2361" i="5"/>
  <c r="AB2360" i="5"/>
  <c r="X2360" i="5"/>
  <c r="V2360" i="5"/>
  <c r="T2360" i="5"/>
  <c r="S2360" i="5"/>
  <c r="AB2359" i="5"/>
  <c r="X2359" i="5"/>
  <c r="V2359" i="5"/>
  <c r="T2359" i="5"/>
  <c r="S2359" i="5"/>
  <c r="AB2358" i="5"/>
  <c r="X2358" i="5"/>
  <c r="V2358" i="5"/>
  <c r="T2358" i="5"/>
  <c r="S2358" i="5"/>
  <c r="AB2357" i="5"/>
  <c r="X2357" i="5"/>
  <c r="V2357" i="5"/>
  <c r="T2357" i="5"/>
  <c r="S2357" i="5"/>
  <c r="AB2356" i="5"/>
  <c r="X2356" i="5"/>
  <c r="V2356" i="5"/>
  <c r="T2356" i="5"/>
  <c r="S2356" i="5"/>
  <c r="AB2355" i="5"/>
  <c r="X2355" i="5"/>
  <c r="V2355" i="5"/>
  <c r="T2355" i="5"/>
  <c r="S2355" i="5"/>
  <c r="AB2354" i="5"/>
  <c r="X2354" i="5"/>
  <c r="V2354" i="5"/>
  <c r="T2354" i="5"/>
  <c r="S2354" i="5"/>
  <c r="AB2353" i="5"/>
  <c r="X2353" i="5"/>
  <c r="V2353" i="5"/>
  <c r="T2353" i="5"/>
  <c r="S2353" i="5"/>
  <c r="AB2352" i="5"/>
  <c r="X2352" i="5"/>
  <c r="V2352" i="5"/>
  <c r="T2352" i="5"/>
  <c r="S2352" i="5"/>
  <c r="AB2351" i="5"/>
  <c r="X2351" i="5"/>
  <c r="V2351" i="5"/>
  <c r="T2351" i="5"/>
  <c r="S2351" i="5"/>
  <c r="AB2350" i="5"/>
  <c r="X2350" i="5"/>
  <c r="V2350" i="5"/>
  <c r="T2350" i="5"/>
  <c r="S2350" i="5"/>
  <c r="AB2349" i="5"/>
  <c r="X2349" i="5"/>
  <c r="V2349" i="5"/>
  <c r="T2349" i="5"/>
  <c r="S2349" i="5"/>
  <c r="AB2348" i="5"/>
  <c r="X2348" i="5"/>
  <c r="V2348" i="5"/>
  <c r="T2348" i="5"/>
  <c r="S2348" i="5"/>
  <c r="AB2347" i="5"/>
  <c r="X2347" i="5"/>
  <c r="V2347" i="5"/>
  <c r="T2347" i="5"/>
  <c r="S2347" i="5"/>
  <c r="AB2346" i="5"/>
  <c r="X2346" i="5"/>
  <c r="V2346" i="5"/>
  <c r="T2346" i="5"/>
  <c r="S2346" i="5"/>
  <c r="AB2345" i="5"/>
  <c r="X2345" i="5"/>
  <c r="V2345" i="5"/>
  <c r="T2345" i="5"/>
  <c r="S2345" i="5"/>
  <c r="AB2344" i="5"/>
  <c r="X2344" i="5"/>
  <c r="V2344" i="5"/>
  <c r="T2344" i="5"/>
  <c r="S2344" i="5"/>
  <c r="AB2343" i="5"/>
  <c r="X2343" i="5"/>
  <c r="V2343" i="5"/>
  <c r="T2343" i="5"/>
  <c r="S2343" i="5"/>
  <c r="AB2342" i="5"/>
  <c r="X2342" i="5"/>
  <c r="V2342" i="5"/>
  <c r="T2342" i="5"/>
  <c r="S2342" i="5"/>
  <c r="AB2341" i="5"/>
  <c r="X2341" i="5"/>
  <c r="V2341" i="5"/>
  <c r="T2341" i="5"/>
  <c r="S2341" i="5"/>
  <c r="AB2340" i="5"/>
  <c r="X2340" i="5"/>
  <c r="V2340" i="5"/>
  <c r="T2340" i="5"/>
  <c r="S2340" i="5"/>
  <c r="AB2339" i="5"/>
  <c r="X2339" i="5"/>
  <c r="V2339" i="5"/>
  <c r="T2339" i="5"/>
  <c r="S2339" i="5"/>
  <c r="AB2338" i="5"/>
  <c r="X2338" i="5"/>
  <c r="V2338" i="5"/>
  <c r="T2338" i="5"/>
  <c r="S2338" i="5"/>
  <c r="AB2337" i="5"/>
  <c r="X2337" i="5"/>
  <c r="V2337" i="5"/>
  <c r="T2337" i="5"/>
  <c r="S2337" i="5"/>
  <c r="AB2336" i="5"/>
  <c r="X2336" i="5"/>
  <c r="V2336" i="5"/>
  <c r="T2336" i="5"/>
  <c r="S2336" i="5"/>
  <c r="AB2335" i="5"/>
  <c r="X2335" i="5"/>
  <c r="V2335" i="5"/>
  <c r="T2335" i="5"/>
  <c r="S2335" i="5"/>
  <c r="AB2334" i="5"/>
  <c r="X2334" i="5"/>
  <c r="V2334" i="5"/>
  <c r="T2334" i="5"/>
  <c r="S2334" i="5"/>
  <c r="AB2333" i="5"/>
  <c r="X2333" i="5"/>
  <c r="V2333" i="5"/>
  <c r="T2333" i="5"/>
  <c r="S2333" i="5"/>
  <c r="AB2332" i="5"/>
  <c r="X2332" i="5"/>
  <c r="V2332" i="5"/>
  <c r="T2332" i="5"/>
  <c r="S2332" i="5"/>
  <c r="AB2331" i="5"/>
  <c r="X2331" i="5"/>
  <c r="V2331" i="5"/>
  <c r="T2331" i="5"/>
  <c r="S2331" i="5"/>
  <c r="AB2330" i="5"/>
  <c r="X2330" i="5"/>
  <c r="V2330" i="5"/>
  <c r="T2330" i="5"/>
  <c r="S2330" i="5"/>
  <c r="AB2329" i="5"/>
  <c r="X2329" i="5"/>
  <c r="V2329" i="5"/>
  <c r="T2329" i="5"/>
  <c r="S2329" i="5"/>
  <c r="AB2328" i="5"/>
  <c r="X2328" i="5"/>
  <c r="V2328" i="5"/>
  <c r="T2328" i="5"/>
  <c r="S2328" i="5"/>
  <c r="AB2327" i="5"/>
  <c r="X2327" i="5"/>
  <c r="V2327" i="5"/>
  <c r="T2327" i="5"/>
  <c r="S2327" i="5"/>
  <c r="AB2326" i="5"/>
  <c r="X2326" i="5"/>
  <c r="V2326" i="5"/>
  <c r="T2326" i="5"/>
  <c r="S2326" i="5"/>
  <c r="AB2325" i="5"/>
  <c r="X2325" i="5"/>
  <c r="V2325" i="5"/>
  <c r="T2325" i="5"/>
  <c r="S2325" i="5"/>
  <c r="AB2324" i="5"/>
  <c r="X2324" i="5"/>
  <c r="V2324" i="5"/>
  <c r="T2324" i="5"/>
  <c r="S2324" i="5"/>
  <c r="AB2323" i="5"/>
  <c r="X2323" i="5"/>
  <c r="V2323" i="5"/>
  <c r="T2323" i="5"/>
  <c r="S2323" i="5"/>
  <c r="AB2322" i="5"/>
  <c r="X2322" i="5"/>
  <c r="V2322" i="5"/>
  <c r="T2322" i="5"/>
  <c r="S2322" i="5"/>
  <c r="AB2321" i="5"/>
  <c r="X2321" i="5"/>
  <c r="V2321" i="5"/>
  <c r="T2321" i="5"/>
  <c r="S2321" i="5"/>
  <c r="AB2320" i="5"/>
  <c r="X2320" i="5"/>
  <c r="V2320" i="5"/>
  <c r="T2320" i="5"/>
  <c r="S2320" i="5"/>
  <c r="AB2319" i="5"/>
  <c r="X2319" i="5"/>
  <c r="V2319" i="5"/>
  <c r="T2319" i="5"/>
  <c r="S2319" i="5"/>
  <c r="AB2318" i="5"/>
  <c r="X2318" i="5"/>
  <c r="V2318" i="5"/>
  <c r="T2318" i="5"/>
  <c r="S2318" i="5"/>
  <c r="AB2317" i="5"/>
  <c r="X2317" i="5"/>
  <c r="V2317" i="5"/>
  <c r="T2317" i="5"/>
  <c r="S2317" i="5"/>
  <c r="AB2316" i="5"/>
  <c r="X2316" i="5"/>
  <c r="V2316" i="5"/>
  <c r="T2316" i="5"/>
  <c r="S2316" i="5"/>
  <c r="AB2315" i="5"/>
  <c r="X2315" i="5"/>
  <c r="V2315" i="5"/>
  <c r="T2315" i="5"/>
  <c r="S2315" i="5"/>
  <c r="AB2314" i="5"/>
  <c r="X2314" i="5"/>
  <c r="V2314" i="5"/>
  <c r="T2314" i="5"/>
  <c r="S2314" i="5"/>
  <c r="AB2313" i="5"/>
  <c r="X2313" i="5"/>
  <c r="V2313" i="5"/>
  <c r="T2313" i="5"/>
  <c r="S2313" i="5"/>
  <c r="AB2312" i="5"/>
  <c r="X2312" i="5"/>
  <c r="V2312" i="5"/>
  <c r="T2312" i="5"/>
  <c r="S2312" i="5"/>
  <c r="AB2311" i="5"/>
  <c r="X2311" i="5"/>
  <c r="V2311" i="5"/>
  <c r="T2311" i="5"/>
  <c r="S2311" i="5"/>
  <c r="AB2310" i="5"/>
  <c r="X2310" i="5"/>
  <c r="V2310" i="5"/>
  <c r="T2310" i="5"/>
  <c r="S2310" i="5"/>
  <c r="AB2309" i="5"/>
  <c r="X2309" i="5"/>
  <c r="V2309" i="5"/>
  <c r="T2309" i="5"/>
  <c r="S2309" i="5"/>
  <c r="AB2308" i="5"/>
  <c r="X2308" i="5"/>
  <c r="V2308" i="5"/>
  <c r="T2308" i="5"/>
  <c r="S2308" i="5"/>
  <c r="AB2307" i="5"/>
  <c r="X2307" i="5"/>
  <c r="V2307" i="5"/>
  <c r="T2307" i="5"/>
  <c r="S2307" i="5"/>
  <c r="AB2306" i="5"/>
  <c r="X2306" i="5"/>
  <c r="V2306" i="5"/>
  <c r="T2306" i="5"/>
  <c r="S2306" i="5"/>
  <c r="AB2305" i="5"/>
  <c r="X2305" i="5"/>
  <c r="V2305" i="5"/>
  <c r="T2305" i="5"/>
  <c r="S2305" i="5"/>
  <c r="AB2304" i="5"/>
  <c r="X2304" i="5"/>
  <c r="V2304" i="5"/>
  <c r="T2304" i="5"/>
  <c r="S2304" i="5"/>
  <c r="AB2303" i="5"/>
  <c r="X2303" i="5"/>
  <c r="V2303" i="5"/>
  <c r="T2303" i="5"/>
  <c r="S2303" i="5"/>
  <c r="AB2302" i="5"/>
  <c r="X2302" i="5"/>
  <c r="V2302" i="5"/>
  <c r="T2302" i="5"/>
  <c r="S2302" i="5"/>
  <c r="AB2301" i="5"/>
  <c r="X2301" i="5"/>
  <c r="V2301" i="5"/>
  <c r="T2301" i="5"/>
  <c r="S2301" i="5"/>
  <c r="AB2300" i="5"/>
  <c r="X2300" i="5"/>
  <c r="V2300" i="5"/>
  <c r="T2300" i="5"/>
  <c r="S2300" i="5"/>
  <c r="AB2299" i="5"/>
  <c r="X2299" i="5"/>
  <c r="V2299" i="5"/>
  <c r="T2299" i="5"/>
  <c r="S2299" i="5"/>
  <c r="AB2298" i="5"/>
  <c r="X2298" i="5"/>
  <c r="V2298" i="5"/>
  <c r="T2298" i="5"/>
  <c r="S2298" i="5"/>
  <c r="AB2297" i="5"/>
  <c r="X2297" i="5"/>
  <c r="V2297" i="5"/>
  <c r="T2297" i="5"/>
  <c r="S2297" i="5"/>
  <c r="AB2296" i="5"/>
  <c r="X2296" i="5"/>
  <c r="V2296" i="5"/>
  <c r="T2296" i="5"/>
  <c r="S2296" i="5"/>
  <c r="AB2295" i="5"/>
  <c r="X2295" i="5"/>
  <c r="V2295" i="5"/>
  <c r="T2295" i="5"/>
  <c r="S2295" i="5"/>
  <c r="AB2294" i="5"/>
  <c r="X2294" i="5"/>
  <c r="V2294" i="5"/>
  <c r="T2294" i="5"/>
  <c r="S2294" i="5"/>
  <c r="AB2293" i="5"/>
  <c r="X2293" i="5"/>
  <c r="V2293" i="5"/>
  <c r="T2293" i="5"/>
  <c r="S2293" i="5"/>
  <c r="AB2292" i="5"/>
  <c r="X2292" i="5"/>
  <c r="V2292" i="5"/>
  <c r="T2292" i="5"/>
  <c r="S2292" i="5"/>
  <c r="AB2291" i="5"/>
  <c r="X2291" i="5"/>
  <c r="V2291" i="5"/>
  <c r="T2291" i="5"/>
  <c r="S2291" i="5"/>
  <c r="AB2290" i="5"/>
  <c r="X2290" i="5"/>
  <c r="V2290" i="5"/>
  <c r="T2290" i="5"/>
  <c r="S2290" i="5"/>
  <c r="AB2289" i="5"/>
  <c r="X2289" i="5"/>
  <c r="V2289" i="5"/>
  <c r="T2289" i="5"/>
  <c r="S2289" i="5"/>
  <c r="AB2288" i="5"/>
  <c r="X2288" i="5"/>
  <c r="V2288" i="5"/>
  <c r="T2288" i="5"/>
  <c r="S2288" i="5"/>
  <c r="AB2287" i="5"/>
  <c r="X2287" i="5"/>
  <c r="V2287" i="5"/>
  <c r="T2287" i="5"/>
  <c r="S2287" i="5"/>
  <c r="AB2286" i="5"/>
  <c r="X2286" i="5"/>
  <c r="V2286" i="5"/>
  <c r="T2286" i="5"/>
  <c r="S2286" i="5"/>
  <c r="AB2285" i="5"/>
  <c r="X2285" i="5"/>
  <c r="V2285" i="5"/>
  <c r="T2285" i="5"/>
  <c r="S2285" i="5"/>
  <c r="AB2284" i="5"/>
  <c r="X2284" i="5"/>
  <c r="V2284" i="5"/>
  <c r="T2284" i="5"/>
  <c r="S2284" i="5"/>
  <c r="AB2283" i="5"/>
  <c r="X2283" i="5"/>
  <c r="V2283" i="5"/>
  <c r="T2283" i="5"/>
  <c r="S2283" i="5"/>
  <c r="AB2282" i="5"/>
  <c r="X2282" i="5"/>
  <c r="V2282" i="5"/>
  <c r="T2282" i="5"/>
  <c r="S2282" i="5"/>
  <c r="AB2281" i="5"/>
  <c r="X2281" i="5"/>
  <c r="V2281" i="5"/>
  <c r="T2281" i="5"/>
  <c r="S2281" i="5"/>
  <c r="AB2280" i="5"/>
  <c r="X2280" i="5"/>
  <c r="V2280" i="5"/>
  <c r="T2280" i="5"/>
  <c r="S2280" i="5"/>
  <c r="AB2279" i="5"/>
  <c r="X2279" i="5"/>
  <c r="V2279" i="5"/>
  <c r="T2279" i="5"/>
  <c r="S2279" i="5"/>
  <c r="AB2278" i="5"/>
  <c r="X2278" i="5"/>
  <c r="V2278" i="5"/>
  <c r="T2278" i="5"/>
  <c r="S2278" i="5"/>
  <c r="AB2277" i="5"/>
  <c r="X2277" i="5"/>
  <c r="V2277" i="5"/>
  <c r="T2277" i="5"/>
  <c r="S2277" i="5"/>
  <c r="AB2276" i="5"/>
  <c r="X2276" i="5"/>
  <c r="V2276" i="5"/>
  <c r="T2276" i="5"/>
  <c r="S2276" i="5"/>
  <c r="AB2275" i="5"/>
  <c r="X2275" i="5"/>
  <c r="V2275" i="5"/>
  <c r="T2275" i="5"/>
  <c r="S2275" i="5"/>
  <c r="AB2274" i="5"/>
  <c r="X2274" i="5"/>
  <c r="V2274" i="5"/>
  <c r="T2274" i="5"/>
  <c r="S2274" i="5"/>
  <c r="AB2273" i="5"/>
  <c r="X2273" i="5"/>
  <c r="V2273" i="5"/>
  <c r="T2273" i="5"/>
  <c r="S2273" i="5"/>
  <c r="AB2272" i="5"/>
  <c r="X2272" i="5"/>
  <c r="V2272" i="5"/>
  <c r="T2272" i="5"/>
  <c r="S2272" i="5"/>
  <c r="AB2271" i="5"/>
  <c r="X2271" i="5"/>
  <c r="V2271" i="5"/>
  <c r="T2271" i="5"/>
  <c r="S2271" i="5"/>
  <c r="AB2270" i="5"/>
  <c r="X2270" i="5"/>
  <c r="V2270" i="5"/>
  <c r="T2270" i="5"/>
  <c r="S2270" i="5"/>
  <c r="AB2269" i="5"/>
  <c r="X2269" i="5"/>
  <c r="V2269" i="5"/>
  <c r="T2269" i="5"/>
  <c r="S2269" i="5"/>
  <c r="AB2268" i="5"/>
  <c r="X2268" i="5"/>
  <c r="V2268" i="5"/>
  <c r="T2268" i="5"/>
  <c r="S2268" i="5"/>
  <c r="AB2267" i="5"/>
  <c r="X2267" i="5"/>
  <c r="V2267" i="5"/>
  <c r="T2267" i="5"/>
  <c r="S2267" i="5"/>
  <c r="AB2266" i="5"/>
  <c r="X2266" i="5"/>
  <c r="V2266" i="5"/>
  <c r="T2266" i="5"/>
  <c r="S2266" i="5"/>
  <c r="AB2265" i="5"/>
  <c r="X2265" i="5"/>
  <c r="V2265" i="5"/>
  <c r="T2265" i="5"/>
  <c r="S2265" i="5"/>
  <c r="AB2264" i="5"/>
  <c r="X2264" i="5"/>
  <c r="V2264" i="5"/>
  <c r="T2264" i="5"/>
  <c r="S2264" i="5"/>
  <c r="AB2263" i="5"/>
  <c r="X2263" i="5"/>
  <c r="V2263" i="5"/>
  <c r="T2263" i="5"/>
  <c r="S2263" i="5"/>
  <c r="AB2262" i="5"/>
  <c r="X2262" i="5"/>
  <c r="V2262" i="5"/>
  <c r="T2262" i="5"/>
  <c r="S2262" i="5"/>
  <c r="AB2261" i="5"/>
  <c r="X2261" i="5"/>
  <c r="V2261" i="5"/>
  <c r="T2261" i="5"/>
  <c r="S2261" i="5"/>
  <c r="AB2260" i="5"/>
  <c r="X2260" i="5"/>
  <c r="V2260" i="5"/>
  <c r="T2260" i="5"/>
  <c r="S2260" i="5"/>
  <c r="AB2259" i="5"/>
  <c r="X2259" i="5"/>
  <c r="V2259" i="5"/>
  <c r="T2259" i="5"/>
  <c r="S2259" i="5"/>
  <c r="AB2258" i="5"/>
  <c r="X2258" i="5"/>
  <c r="V2258" i="5"/>
  <c r="T2258" i="5"/>
  <c r="S2258" i="5"/>
  <c r="AB2257" i="5"/>
  <c r="X2257" i="5"/>
  <c r="V2257" i="5"/>
  <c r="T2257" i="5"/>
  <c r="S2257" i="5"/>
  <c r="AB2256" i="5"/>
  <c r="X2256" i="5"/>
  <c r="V2256" i="5"/>
  <c r="T2256" i="5"/>
  <c r="S2256" i="5"/>
  <c r="AB2255" i="5"/>
  <c r="X2255" i="5"/>
  <c r="V2255" i="5"/>
  <c r="T2255" i="5"/>
  <c r="S2255" i="5"/>
  <c r="AB2254" i="5"/>
  <c r="X2254" i="5"/>
  <c r="V2254" i="5"/>
  <c r="T2254" i="5"/>
  <c r="S2254" i="5"/>
  <c r="AB2253" i="5"/>
  <c r="X2253" i="5"/>
  <c r="V2253" i="5"/>
  <c r="T2253" i="5"/>
  <c r="S2253" i="5"/>
  <c r="AB2252" i="5"/>
  <c r="X2252" i="5"/>
  <c r="V2252" i="5"/>
  <c r="T2252" i="5"/>
  <c r="S2252" i="5"/>
  <c r="AB2251" i="5"/>
  <c r="X2251" i="5"/>
  <c r="V2251" i="5"/>
  <c r="T2251" i="5"/>
  <c r="S2251" i="5"/>
  <c r="AB2250" i="5"/>
  <c r="X2250" i="5"/>
  <c r="V2250" i="5"/>
  <c r="T2250" i="5"/>
  <c r="S2250" i="5"/>
  <c r="AB2249" i="5"/>
  <c r="X2249" i="5"/>
  <c r="V2249" i="5"/>
  <c r="T2249" i="5"/>
  <c r="S2249" i="5"/>
  <c r="AB2248" i="5"/>
  <c r="X2248" i="5"/>
  <c r="V2248" i="5"/>
  <c r="T2248" i="5"/>
  <c r="S2248" i="5"/>
  <c r="AB2247" i="5"/>
  <c r="X2247" i="5"/>
  <c r="V2247" i="5"/>
  <c r="T2247" i="5"/>
  <c r="S2247" i="5"/>
  <c r="AB2246" i="5"/>
  <c r="X2246" i="5"/>
  <c r="V2246" i="5"/>
  <c r="T2246" i="5"/>
  <c r="S2246" i="5"/>
  <c r="AB2245" i="5"/>
  <c r="X2245" i="5"/>
  <c r="V2245" i="5"/>
  <c r="T2245" i="5"/>
  <c r="S2245" i="5"/>
  <c r="AB2244" i="5"/>
  <c r="X2244" i="5"/>
  <c r="V2244" i="5"/>
  <c r="T2244" i="5"/>
  <c r="S2244" i="5"/>
  <c r="AB2243" i="5"/>
  <c r="X2243" i="5"/>
  <c r="V2243" i="5"/>
  <c r="T2243" i="5"/>
  <c r="S2243" i="5"/>
  <c r="AB2242" i="5"/>
  <c r="X2242" i="5"/>
  <c r="V2242" i="5"/>
  <c r="T2242" i="5"/>
  <c r="S2242" i="5"/>
  <c r="AB2241" i="5"/>
  <c r="X2241" i="5"/>
  <c r="V2241" i="5"/>
  <c r="T2241" i="5"/>
  <c r="S2241" i="5"/>
  <c r="AB2240" i="5"/>
  <c r="X2240" i="5"/>
  <c r="V2240" i="5"/>
  <c r="T2240" i="5"/>
  <c r="S2240" i="5"/>
  <c r="AB2239" i="5"/>
  <c r="X2239" i="5"/>
  <c r="V2239" i="5"/>
  <c r="T2239" i="5"/>
  <c r="S2239" i="5"/>
  <c r="AB2238" i="5"/>
  <c r="X2238" i="5"/>
  <c r="V2238" i="5"/>
  <c r="T2238" i="5"/>
  <c r="S2238" i="5"/>
  <c r="AB2237" i="5"/>
  <c r="X2237" i="5"/>
  <c r="V2237" i="5"/>
  <c r="T2237" i="5"/>
  <c r="S2237" i="5"/>
  <c r="AB2236" i="5"/>
  <c r="X2236" i="5"/>
  <c r="V2236" i="5"/>
  <c r="T2236" i="5"/>
  <c r="S2236" i="5"/>
  <c r="AB2235" i="5"/>
  <c r="X2235" i="5"/>
  <c r="V2235" i="5"/>
  <c r="T2235" i="5"/>
  <c r="S2235" i="5"/>
  <c r="AB2234" i="5"/>
  <c r="X2234" i="5"/>
  <c r="V2234" i="5"/>
  <c r="T2234" i="5"/>
  <c r="S2234" i="5"/>
  <c r="AB2233" i="5"/>
  <c r="X2233" i="5"/>
  <c r="V2233" i="5"/>
  <c r="T2233" i="5"/>
  <c r="S2233" i="5"/>
  <c r="AB2232" i="5"/>
  <c r="X2232" i="5"/>
  <c r="V2232" i="5"/>
  <c r="T2232" i="5"/>
  <c r="S2232" i="5"/>
  <c r="AB2231" i="5"/>
  <c r="X2231" i="5"/>
  <c r="V2231" i="5"/>
  <c r="T2231" i="5"/>
  <c r="S2231" i="5"/>
  <c r="AB2230" i="5"/>
  <c r="X2230" i="5"/>
  <c r="V2230" i="5"/>
  <c r="T2230" i="5"/>
  <c r="S2230" i="5"/>
  <c r="AB2229" i="5"/>
  <c r="X2229" i="5"/>
  <c r="V2229" i="5"/>
  <c r="T2229" i="5"/>
  <c r="S2229" i="5"/>
  <c r="AB2228" i="5"/>
  <c r="X2228" i="5"/>
  <c r="V2228" i="5"/>
  <c r="T2228" i="5"/>
  <c r="S2228" i="5"/>
  <c r="AB2227" i="5"/>
  <c r="X2227" i="5"/>
  <c r="V2227" i="5"/>
  <c r="T2227" i="5"/>
  <c r="S2227" i="5"/>
  <c r="AB2226" i="5"/>
  <c r="X2226" i="5"/>
  <c r="V2226" i="5"/>
  <c r="T2226" i="5"/>
  <c r="S2226" i="5"/>
  <c r="AB2225" i="5"/>
  <c r="X2225" i="5"/>
  <c r="V2225" i="5"/>
  <c r="T2225" i="5"/>
  <c r="S2225" i="5"/>
  <c r="AB2224" i="5"/>
  <c r="X2224" i="5"/>
  <c r="V2224" i="5"/>
  <c r="T2224" i="5"/>
  <c r="S2224" i="5"/>
  <c r="AB2223" i="5"/>
  <c r="X2223" i="5"/>
  <c r="V2223" i="5"/>
  <c r="T2223" i="5"/>
  <c r="S2223" i="5"/>
  <c r="AB2222" i="5"/>
  <c r="X2222" i="5"/>
  <c r="V2222" i="5"/>
  <c r="T2222" i="5"/>
  <c r="S2222" i="5"/>
  <c r="AB2221" i="5"/>
  <c r="X2221" i="5"/>
  <c r="V2221" i="5"/>
  <c r="T2221" i="5"/>
  <c r="S2221" i="5"/>
  <c r="AB2220" i="5"/>
  <c r="X2220" i="5"/>
  <c r="V2220" i="5"/>
  <c r="T2220" i="5"/>
  <c r="S2220" i="5"/>
  <c r="AB2219" i="5"/>
  <c r="X2219" i="5"/>
  <c r="V2219" i="5"/>
  <c r="T2219" i="5"/>
  <c r="S2219" i="5"/>
  <c r="AB2218" i="5"/>
  <c r="X2218" i="5"/>
  <c r="V2218" i="5"/>
  <c r="T2218" i="5"/>
  <c r="S2218" i="5"/>
  <c r="AB2217" i="5"/>
  <c r="X2217" i="5"/>
  <c r="V2217" i="5"/>
  <c r="T2217" i="5"/>
  <c r="S2217" i="5"/>
  <c r="AB2216" i="5"/>
  <c r="X2216" i="5"/>
  <c r="V2216" i="5"/>
  <c r="T2216" i="5"/>
  <c r="S2216" i="5"/>
  <c r="AB2215" i="5"/>
  <c r="X2215" i="5"/>
  <c r="V2215" i="5"/>
  <c r="T2215" i="5"/>
  <c r="S2215" i="5"/>
  <c r="AB2214" i="5"/>
  <c r="X2214" i="5"/>
  <c r="V2214" i="5"/>
  <c r="T2214" i="5"/>
  <c r="S2214" i="5"/>
  <c r="AB2213" i="5"/>
  <c r="X2213" i="5"/>
  <c r="V2213" i="5"/>
  <c r="T2213" i="5"/>
  <c r="S2213" i="5"/>
  <c r="AB2212" i="5"/>
  <c r="X2212" i="5"/>
  <c r="V2212" i="5"/>
  <c r="T2212" i="5"/>
  <c r="S2212" i="5"/>
  <c r="AB2211" i="5"/>
  <c r="X2211" i="5"/>
  <c r="V2211" i="5"/>
  <c r="T2211" i="5"/>
  <c r="S2211" i="5"/>
  <c r="AB2210" i="5"/>
  <c r="X2210" i="5"/>
  <c r="V2210" i="5"/>
  <c r="T2210" i="5"/>
  <c r="S2210" i="5"/>
  <c r="AB2209" i="5"/>
  <c r="X2209" i="5"/>
  <c r="V2209" i="5"/>
  <c r="T2209" i="5"/>
  <c r="S2209" i="5"/>
  <c r="AB2208" i="5"/>
  <c r="X2208" i="5"/>
  <c r="V2208" i="5"/>
  <c r="T2208" i="5"/>
  <c r="S2208" i="5"/>
  <c r="AB2207" i="5"/>
  <c r="X2207" i="5"/>
  <c r="V2207" i="5"/>
  <c r="T2207" i="5"/>
  <c r="S2207" i="5"/>
  <c r="AB2206" i="5"/>
  <c r="X2206" i="5"/>
  <c r="V2206" i="5"/>
  <c r="T2206" i="5"/>
  <c r="S2206" i="5"/>
  <c r="AB2205" i="5"/>
  <c r="X2205" i="5"/>
  <c r="V2205" i="5"/>
  <c r="T2205" i="5"/>
  <c r="S2205" i="5"/>
  <c r="AB2204" i="5"/>
  <c r="X2204" i="5"/>
  <c r="V2204" i="5"/>
  <c r="T2204" i="5"/>
  <c r="S2204" i="5"/>
  <c r="AB2203" i="5"/>
  <c r="X2203" i="5"/>
  <c r="V2203" i="5"/>
  <c r="T2203" i="5"/>
  <c r="S2203" i="5"/>
  <c r="AB2202" i="5"/>
  <c r="X2202" i="5"/>
  <c r="V2202" i="5"/>
  <c r="T2202" i="5"/>
  <c r="S2202" i="5"/>
  <c r="AB2201" i="5"/>
  <c r="X2201" i="5"/>
  <c r="V2201" i="5"/>
  <c r="T2201" i="5"/>
  <c r="S2201" i="5"/>
  <c r="AB2200" i="5"/>
  <c r="X2200" i="5"/>
  <c r="V2200" i="5"/>
  <c r="T2200" i="5"/>
  <c r="S2200" i="5"/>
  <c r="AB2199" i="5"/>
  <c r="X2199" i="5"/>
  <c r="V2199" i="5"/>
  <c r="T2199" i="5"/>
  <c r="S2199" i="5"/>
  <c r="AB2198" i="5"/>
  <c r="X2198" i="5"/>
  <c r="V2198" i="5"/>
  <c r="T2198" i="5"/>
  <c r="S2198" i="5"/>
  <c r="AB2197" i="5"/>
  <c r="X2197" i="5"/>
  <c r="V2197" i="5"/>
  <c r="T2197" i="5"/>
  <c r="S2197" i="5"/>
  <c r="AB2196" i="5"/>
  <c r="X2196" i="5"/>
  <c r="V2196" i="5"/>
  <c r="T2196" i="5"/>
  <c r="S2196" i="5"/>
  <c r="AB2195" i="5"/>
  <c r="X2195" i="5"/>
  <c r="V2195" i="5"/>
  <c r="T2195" i="5"/>
  <c r="S2195" i="5"/>
  <c r="AB2194" i="5"/>
  <c r="X2194" i="5"/>
  <c r="V2194" i="5"/>
  <c r="T2194" i="5"/>
  <c r="S2194" i="5"/>
  <c r="AB2193" i="5"/>
  <c r="X2193" i="5"/>
  <c r="V2193" i="5"/>
  <c r="T2193" i="5"/>
  <c r="S2193" i="5"/>
  <c r="AB2192" i="5"/>
  <c r="X2192" i="5"/>
  <c r="V2192" i="5"/>
  <c r="T2192" i="5"/>
  <c r="S2192" i="5"/>
  <c r="AB2191" i="5"/>
  <c r="X2191" i="5"/>
  <c r="V2191" i="5"/>
  <c r="T2191" i="5"/>
  <c r="S2191" i="5"/>
  <c r="AB2190" i="5"/>
  <c r="X2190" i="5"/>
  <c r="V2190" i="5"/>
  <c r="T2190" i="5"/>
  <c r="S2190" i="5"/>
  <c r="AB2189" i="5"/>
  <c r="X2189" i="5"/>
  <c r="V2189" i="5"/>
  <c r="T2189" i="5"/>
  <c r="S2189" i="5"/>
  <c r="AB2188" i="5"/>
  <c r="X2188" i="5"/>
  <c r="V2188" i="5"/>
  <c r="T2188" i="5"/>
  <c r="S2188" i="5"/>
  <c r="AB2187" i="5"/>
  <c r="X2187" i="5"/>
  <c r="V2187" i="5"/>
  <c r="T2187" i="5"/>
  <c r="S2187" i="5"/>
  <c r="AB2186" i="5"/>
  <c r="X2186" i="5"/>
  <c r="V2186" i="5"/>
  <c r="T2186" i="5"/>
  <c r="S2186" i="5"/>
  <c r="AB2185" i="5"/>
  <c r="X2185" i="5"/>
  <c r="V2185" i="5"/>
  <c r="T2185" i="5"/>
  <c r="S2185" i="5"/>
  <c r="AB2184" i="5"/>
  <c r="X2184" i="5"/>
  <c r="V2184" i="5"/>
  <c r="T2184" i="5"/>
  <c r="S2184" i="5"/>
  <c r="AB2183" i="5"/>
  <c r="X2183" i="5"/>
  <c r="V2183" i="5"/>
  <c r="T2183" i="5"/>
  <c r="S2183" i="5"/>
  <c r="AB2182" i="5"/>
  <c r="X2182" i="5"/>
  <c r="V2182" i="5"/>
  <c r="T2182" i="5"/>
  <c r="S2182" i="5"/>
  <c r="AB2181" i="5"/>
  <c r="X2181" i="5"/>
  <c r="V2181" i="5"/>
  <c r="T2181" i="5"/>
  <c r="S2181" i="5"/>
  <c r="AB2180" i="5"/>
  <c r="X2180" i="5"/>
  <c r="V2180" i="5"/>
  <c r="T2180" i="5"/>
  <c r="S2180" i="5"/>
  <c r="AB2179" i="5"/>
  <c r="X2179" i="5"/>
  <c r="V2179" i="5"/>
  <c r="T2179" i="5"/>
  <c r="S2179" i="5"/>
  <c r="AB2178" i="5"/>
  <c r="X2178" i="5"/>
  <c r="V2178" i="5"/>
  <c r="T2178" i="5"/>
  <c r="S2178" i="5"/>
  <c r="AB2177" i="5"/>
  <c r="X2177" i="5"/>
  <c r="V2177" i="5"/>
  <c r="T2177" i="5"/>
  <c r="S2177" i="5"/>
  <c r="AB2176" i="5"/>
  <c r="X2176" i="5"/>
  <c r="V2176" i="5"/>
  <c r="T2176" i="5"/>
  <c r="S2176" i="5"/>
  <c r="AB2175" i="5"/>
  <c r="X2175" i="5"/>
  <c r="V2175" i="5"/>
  <c r="T2175" i="5"/>
  <c r="S2175" i="5"/>
  <c r="AB2174" i="5"/>
  <c r="X2174" i="5"/>
  <c r="V2174" i="5"/>
  <c r="T2174" i="5"/>
  <c r="S2174" i="5"/>
  <c r="AB2173" i="5"/>
  <c r="X2173" i="5"/>
  <c r="V2173" i="5"/>
  <c r="T2173" i="5"/>
  <c r="S2173" i="5"/>
  <c r="AB2172" i="5"/>
  <c r="X2172" i="5"/>
  <c r="V2172" i="5"/>
  <c r="T2172" i="5"/>
  <c r="S2172" i="5"/>
  <c r="AB2171" i="5"/>
  <c r="X2171" i="5"/>
  <c r="V2171" i="5"/>
  <c r="T2171" i="5"/>
  <c r="S2171" i="5"/>
  <c r="AB2170" i="5"/>
  <c r="X2170" i="5"/>
  <c r="V2170" i="5"/>
  <c r="T2170" i="5"/>
  <c r="S2170" i="5"/>
  <c r="AB2169" i="5"/>
  <c r="X2169" i="5"/>
  <c r="V2169" i="5"/>
  <c r="T2169" i="5"/>
  <c r="S2169" i="5"/>
  <c r="AB2168" i="5"/>
  <c r="X2168" i="5"/>
  <c r="V2168" i="5"/>
  <c r="T2168" i="5"/>
  <c r="S2168" i="5"/>
  <c r="AB2167" i="5"/>
  <c r="X2167" i="5"/>
  <c r="V2167" i="5"/>
  <c r="T2167" i="5"/>
  <c r="S2167" i="5"/>
  <c r="AB2166" i="5"/>
  <c r="X2166" i="5"/>
  <c r="V2166" i="5"/>
  <c r="T2166" i="5"/>
  <c r="S2166" i="5"/>
  <c r="AB2165" i="5"/>
  <c r="X2165" i="5"/>
  <c r="V2165" i="5"/>
  <c r="T2165" i="5"/>
  <c r="S2165" i="5"/>
  <c r="AB2164" i="5"/>
  <c r="X2164" i="5"/>
  <c r="V2164" i="5"/>
  <c r="T2164" i="5"/>
  <c r="S2164" i="5"/>
  <c r="AB2163" i="5"/>
  <c r="X2163" i="5"/>
  <c r="V2163" i="5"/>
  <c r="T2163" i="5"/>
  <c r="S2163" i="5"/>
  <c r="AB2162" i="5"/>
  <c r="X2162" i="5"/>
  <c r="V2162" i="5"/>
  <c r="T2162" i="5"/>
  <c r="S2162" i="5"/>
  <c r="AB2161" i="5"/>
  <c r="X2161" i="5"/>
  <c r="V2161" i="5"/>
  <c r="T2161" i="5"/>
  <c r="S2161" i="5"/>
  <c r="AB2160" i="5"/>
  <c r="X2160" i="5"/>
  <c r="V2160" i="5"/>
  <c r="T2160" i="5"/>
  <c r="S2160" i="5"/>
  <c r="AB2159" i="5"/>
  <c r="X2159" i="5"/>
  <c r="V2159" i="5"/>
  <c r="T2159" i="5"/>
  <c r="S2159" i="5"/>
  <c r="AB2158" i="5"/>
  <c r="X2158" i="5"/>
  <c r="V2158" i="5"/>
  <c r="T2158" i="5"/>
  <c r="S2158" i="5"/>
  <c r="AB2157" i="5"/>
  <c r="X2157" i="5"/>
  <c r="V2157" i="5"/>
  <c r="T2157" i="5"/>
  <c r="S2157" i="5"/>
  <c r="AB2156" i="5"/>
  <c r="X2156" i="5"/>
  <c r="V2156" i="5"/>
  <c r="T2156" i="5"/>
  <c r="S2156" i="5"/>
  <c r="AB2155" i="5"/>
  <c r="X2155" i="5"/>
  <c r="V2155" i="5"/>
  <c r="T2155" i="5"/>
  <c r="S2155" i="5"/>
  <c r="AB2154" i="5"/>
  <c r="X2154" i="5"/>
  <c r="V2154" i="5"/>
  <c r="T2154" i="5"/>
  <c r="S2154" i="5"/>
  <c r="AB2153" i="5"/>
  <c r="X2153" i="5"/>
  <c r="V2153" i="5"/>
  <c r="T2153" i="5"/>
  <c r="S2153" i="5"/>
  <c r="AB2152" i="5"/>
  <c r="X2152" i="5"/>
  <c r="V2152" i="5"/>
  <c r="T2152" i="5"/>
  <c r="S2152" i="5"/>
  <c r="AB2151" i="5"/>
  <c r="X2151" i="5"/>
  <c r="V2151" i="5"/>
  <c r="T2151" i="5"/>
  <c r="S2151" i="5"/>
  <c r="AB2150" i="5"/>
  <c r="X2150" i="5"/>
  <c r="V2150" i="5"/>
  <c r="T2150" i="5"/>
  <c r="S2150" i="5"/>
  <c r="AB2149" i="5"/>
  <c r="X2149" i="5"/>
  <c r="V2149" i="5"/>
  <c r="T2149" i="5"/>
  <c r="S2149" i="5"/>
  <c r="AB2148" i="5"/>
  <c r="X2148" i="5"/>
  <c r="V2148" i="5"/>
  <c r="T2148" i="5"/>
  <c r="S2148" i="5"/>
  <c r="AB2147" i="5"/>
  <c r="X2147" i="5"/>
  <c r="V2147" i="5"/>
  <c r="T2147" i="5"/>
  <c r="S2147" i="5"/>
  <c r="AB2146" i="5"/>
  <c r="X2146" i="5"/>
  <c r="V2146" i="5"/>
  <c r="T2146" i="5"/>
  <c r="S2146" i="5"/>
  <c r="AB2145" i="5"/>
  <c r="X2145" i="5"/>
  <c r="V2145" i="5"/>
  <c r="T2145" i="5"/>
  <c r="S2145" i="5"/>
  <c r="AB2144" i="5"/>
  <c r="X2144" i="5"/>
  <c r="V2144" i="5"/>
  <c r="T2144" i="5"/>
  <c r="S2144" i="5"/>
  <c r="AB2143" i="5"/>
  <c r="X2143" i="5"/>
  <c r="V2143" i="5"/>
  <c r="T2143" i="5"/>
  <c r="S2143" i="5"/>
  <c r="AB2142" i="5"/>
  <c r="X2142" i="5"/>
  <c r="V2142" i="5"/>
  <c r="T2142" i="5"/>
  <c r="S2142" i="5"/>
  <c r="AB2141" i="5"/>
  <c r="X2141" i="5"/>
  <c r="V2141" i="5"/>
  <c r="T2141" i="5"/>
  <c r="S2141" i="5"/>
  <c r="AB2140" i="5"/>
  <c r="X2140" i="5"/>
  <c r="V2140" i="5"/>
  <c r="T2140" i="5"/>
  <c r="S2140" i="5"/>
  <c r="AB2139" i="5"/>
  <c r="X2139" i="5"/>
  <c r="V2139" i="5"/>
  <c r="T2139" i="5"/>
  <c r="S2139" i="5"/>
  <c r="AB2138" i="5"/>
  <c r="X2138" i="5"/>
  <c r="V2138" i="5"/>
  <c r="T2138" i="5"/>
  <c r="S2138" i="5"/>
  <c r="AB2137" i="5"/>
  <c r="X2137" i="5"/>
  <c r="V2137" i="5"/>
  <c r="T2137" i="5"/>
  <c r="S2137" i="5"/>
  <c r="AB2136" i="5"/>
  <c r="X2136" i="5"/>
  <c r="V2136" i="5"/>
  <c r="T2136" i="5"/>
  <c r="S2136" i="5"/>
  <c r="AB2135" i="5"/>
  <c r="X2135" i="5"/>
  <c r="V2135" i="5"/>
  <c r="T2135" i="5"/>
  <c r="S2135" i="5"/>
  <c r="AB2134" i="5"/>
  <c r="X2134" i="5"/>
  <c r="V2134" i="5"/>
  <c r="T2134" i="5"/>
  <c r="S2134" i="5"/>
  <c r="AB2133" i="5"/>
  <c r="X2133" i="5"/>
  <c r="V2133" i="5"/>
  <c r="T2133" i="5"/>
  <c r="S2133" i="5"/>
  <c r="AB2132" i="5"/>
  <c r="X2132" i="5"/>
  <c r="V2132" i="5"/>
  <c r="T2132" i="5"/>
  <c r="S2132" i="5"/>
  <c r="AB2131" i="5"/>
  <c r="X2131" i="5"/>
  <c r="V2131" i="5"/>
  <c r="T2131" i="5"/>
  <c r="S2131" i="5"/>
  <c r="AB2130" i="5"/>
  <c r="X2130" i="5"/>
  <c r="V2130" i="5"/>
  <c r="T2130" i="5"/>
  <c r="S2130" i="5"/>
  <c r="AB2129" i="5"/>
  <c r="X2129" i="5"/>
  <c r="V2129" i="5"/>
  <c r="T2129" i="5"/>
  <c r="S2129" i="5"/>
  <c r="AB2128" i="5"/>
  <c r="X2128" i="5"/>
  <c r="V2128" i="5"/>
  <c r="T2128" i="5"/>
  <c r="S2128" i="5"/>
  <c r="AB2127" i="5"/>
  <c r="X2127" i="5"/>
  <c r="V2127" i="5"/>
  <c r="T2127" i="5"/>
  <c r="S2127" i="5"/>
  <c r="AB2126" i="5"/>
  <c r="X2126" i="5"/>
  <c r="V2126" i="5"/>
  <c r="T2126" i="5"/>
  <c r="S2126" i="5"/>
  <c r="AB2125" i="5"/>
  <c r="X2125" i="5"/>
  <c r="V2125" i="5"/>
  <c r="T2125" i="5"/>
  <c r="S2125" i="5"/>
  <c r="AB2124" i="5"/>
  <c r="X2124" i="5"/>
  <c r="V2124" i="5"/>
  <c r="T2124" i="5"/>
  <c r="S2124" i="5"/>
  <c r="AB2123" i="5"/>
  <c r="X2123" i="5"/>
  <c r="V2123" i="5"/>
  <c r="T2123" i="5"/>
  <c r="S2123" i="5"/>
  <c r="AB2122" i="5"/>
  <c r="X2122" i="5"/>
  <c r="V2122" i="5"/>
  <c r="T2122" i="5"/>
  <c r="S2122" i="5"/>
  <c r="AB2121" i="5"/>
  <c r="X2121" i="5"/>
  <c r="V2121" i="5"/>
  <c r="T2121" i="5"/>
  <c r="S2121" i="5"/>
  <c r="AB2120" i="5"/>
  <c r="X2120" i="5"/>
  <c r="V2120" i="5"/>
  <c r="T2120" i="5"/>
  <c r="S2120" i="5"/>
  <c r="AB2119" i="5"/>
  <c r="X2119" i="5"/>
  <c r="V2119" i="5"/>
  <c r="T2119" i="5"/>
  <c r="S2119" i="5"/>
  <c r="AB2118" i="5"/>
  <c r="X2118" i="5"/>
  <c r="V2118" i="5"/>
  <c r="T2118" i="5"/>
  <c r="S2118" i="5"/>
  <c r="AB2117" i="5"/>
  <c r="X2117" i="5"/>
  <c r="V2117" i="5"/>
  <c r="T2117" i="5"/>
  <c r="S2117" i="5"/>
  <c r="AB2116" i="5"/>
  <c r="X2116" i="5"/>
  <c r="V2116" i="5"/>
  <c r="T2116" i="5"/>
  <c r="S2116" i="5"/>
  <c r="AB2115" i="5"/>
  <c r="X2115" i="5"/>
  <c r="V2115" i="5"/>
  <c r="T2115" i="5"/>
  <c r="S2115" i="5"/>
  <c r="AB2114" i="5"/>
  <c r="X2114" i="5"/>
  <c r="V2114" i="5"/>
  <c r="T2114" i="5"/>
  <c r="S2114" i="5"/>
  <c r="AB2113" i="5"/>
  <c r="X2113" i="5"/>
  <c r="V2113" i="5"/>
  <c r="T2113" i="5"/>
  <c r="S2113" i="5"/>
  <c r="AB2112" i="5"/>
  <c r="X2112" i="5"/>
  <c r="V2112" i="5"/>
  <c r="T2112" i="5"/>
  <c r="S2112" i="5"/>
  <c r="AB2111" i="5"/>
  <c r="X2111" i="5"/>
  <c r="V2111" i="5"/>
  <c r="T2111" i="5"/>
  <c r="S2111" i="5"/>
  <c r="AB2110" i="5"/>
  <c r="X2110" i="5"/>
  <c r="V2110" i="5"/>
  <c r="T2110" i="5"/>
  <c r="S2110" i="5"/>
  <c r="AB2109" i="5"/>
  <c r="X2109" i="5"/>
  <c r="V2109" i="5"/>
  <c r="T2109" i="5"/>
  <c r="S2109" i="5"/>
  <c r="AB2108" i="5"/>
  <c r="X2108" i="5"/>
  <c r="V2108" i="5"/>
  <c r="T2108" i="5"/>
  <c r="S2108" i="5"/>
  <c r="AB2107" i="5"/>
  <c r="X2107" i="5"/>
  <c r="V2107" i="5"/>
  <c r="T2107" i="5"/>
  <c r="S2107" i="5"/>
  <c r="AB2106" i="5"/>
  <c r="X2106" i="5"/>
  <c r="V2106" i="5"/>
  <c r="T2106" i="5"/>
  <c r="S2106" i="5"/>
  <c r="AB2105" i="5"/>
  <c r="X2105" i="5"/>
  <c r="V2105" i="5"/>
  <c r="T2105" i="5"/>
  <c r="S2105" i="5"/>
  <c r="AB2104" i="5"/>
  <c r="X2104" i="5"/>
  <c r="V2104" i="5"/>
  <c r="T2104" i="5"/>
  <c r="S2104" i="5"/>
  <c r="AB2103" i="5"/>
  <c r="X2103" i="5"/>
  <c r="V2103" i="5"/>
  <c r="T2103" i="5"/>
  <c r="S2103" i="5"/>
  <c r="AB2102" i="5"/>
  <c r="X2102" i="5"/>
  <c r="V2102" i="5"/>
  <c r="T2102" i="5"/>
  <c r="S2102" i="5"/>
  <c r="AB2101" i="5"/>
  <c r="X2101" i="5"/>
  <c r="V2101" i="5"/>
  <c r="T2101" i="5"/>
  <c r="S2101" i="5"/>
  <c r="AB2100" i="5"/>
  <c r="X2100" i="5"/>
  <c r="V2100" i="5"/>
  <c r="T2100" i="5"/>
  <c r="S2100" i="5"/>
  <c r="AB2099" i="5"/>
  <c r="X2099" i="5"/>
  <c r="V2099" i="5"/>
  <c r="T2099" i="5"/>
  <c r="S2099" i="5"/>
  <c r="AB2098" i="5"/>
  <c r="X2098" i="5"/>
  <c r="V2098" i="5"/>
  <c r="T2098" i="5"/>
  <c r="S2098" i="5"/>
  <c r="AB2097" i="5"/>
  <c r="X2097" i="5"/>
  <c r="V2097" i="5"/>
  <c r="T2097" i="5"/>
  <c r="S2097" i="5"/>
  <c r="AB2096" i="5"/>
  <c r="X2096" i="5"/>
  <c r="V2096" i="5"/>
  <c r="T2096" i="5"/>
  <c r="S2096" i="5"/>
  <c r="AB2095" i="5"/>
  <c r="X2095" i="5"/>
  <c r="V2095" i="5"/>
  <c r="T2095" i="5"/>
  <c r="S2095" i="5"/>
  <c r="AB2094" i="5"/>
  <c r="X2094" i="5"/>
  <c r="V2094" i="5"/>
  <c r="T2094" i="5"/>
  <c r="S2094" i="5"/>
  <c r="AB2093" i="5"/>
  <c r="X2093" i="5"/>
  <c r="V2093" i="5"/>
  <c r="T2093" i="5"/>
  <c r="S2093" i="5"/>
  <c r="AB2092" i="5"/>
  <c r="X2092" i="5"/>
  <c r="V2092" i="5"/>
  <c r="T2092" i="5"/>
  <c r="S2092" i="5"/>
  <c r="AB2091" i="5"/>
  <c r="X2091" i="5"/>
  <c r="V2091" i="5"/>
  <c r="T2091" i="5"/>
  <c r="S2091" i="5"/>
  <c r="AB2090" i="5"/>
  <c r="X2090" i="5"/>
  <c r="V2090" i="5"/>
  <c r="T2090" i="5"/>
  <c r="S2090" i="5"/>
  <c r="AB2089" i="5"/>
  <c r="X2089" i="5"/>
  <c r="V2089" i="5"/>
  <c r="T2089" i="5"/>
  <c r="S2089" i="5"/>
  <c r="AB2088" i="5"/>
  <c r="X2088" i="5"/>
  <c r="V2088" i="5"/>
  <c r="T2088" i="5"/>
  <c r="S2088" i="5"/>
  <c r="AB2087" i="5"/>
  <c r="X2087" i="5"/>
  <c r="V2087" i="5"/>
  <c r="T2087" i="5"/>
  <c r="S2087" i="5"/>
  <c r="AB2086" i="5"/>
  <c r="X2086" i="5"/>
  <c r="V2086" i="5"/>
  <c r="T2086" i="5"/>
  <c r="S2086" i="5"/>
  <c r="AB2085" i="5"/>
  <c r="X2085" i="5"/>
  <c r="V2085" i="5"/>
  <c r="T2085" i="5"/>
  <c r="S2085" i="5"/>
  <c r="AB2084" i="5"/>
  <c r="X2084" i="5"/>
  <c r="V2084" i="5"/>
  <c r="T2084" i="5"/>
  <c r="S2084" i="5"/>
  <c r="AB2083" i="5"/>
  <c r="X2083" i="5"/>
  <c r="V2083" i="5"/>
  <c r="T2083" i="5"/>
  <c r="S2083" i="5"/>
  <c r="AB2082" i="5"/>
  <c r="X2082" i="5"/>
  <c r="V2082" i="5"/>
  <c r="T2082" i="5"/>
  <c r="S2082" i="5"/>
  <c r="AB2081" i="5"/>
  <c r="X2081" i="5"/>
  <c r="V2081" i="5"/>
  <c r="T2081" i="5"/>
  <c r="S2081" i="5"/>
  <c r="AB2080" i="5"/>
  <c r="X2080" i="5"/>
  <c r="V2080" i="5"/>
  <c r="T2080" i="5"/>
  <c r="S2080" i="5"/>
  <c r="AB2079" i="5"/>
  <c r="X2079" i="5"/>
  <c r="V2079" i="5"/>
  <c r="T2079" i="5"/>
  <c r="S2079" i="5"/>
  <c r="AB2078" i="5"/>
  <c r="X2078" i="5"/>
  <c r="V2078" i="5"/>
  <c r="T2078" i="5"/>
  <c r="S2078" i="5"/>
  <c r="AB2077" i="5"/>
  <c r="X2077" i="5"/>
  <c r="V2077" i="5"/>
  <c r="T2077" i="5"/>
  <c r="S2077" i="5"/>
  <c r="AB2076" i="5"/>
  <c r="X2076" i="5"/>
  <c r="V2076" i="5"/>
  <c r="T2076" i="5"/>
  <c r="S2076" i="5"/>
  <c r="AB2075" i="5"/>
  <c r="X2075" i="5"/>
  <c r="V2075" i="5"/>
  <c r="T2075" i="5"/>
  <c r="S2075" i="5"/>
  <c r="AB2074" i="5"/>
  <c r="X2074" i="5"/>
  <c r="V2074" i="5"/>
  <c r="T2074" i="5"/>
  <c r="S2074" i="5"/>
  <c r="AB2073" i="5"/>
  <c r="X2073" i="5"/>
  <c r="V2073" i="5"/>
  <c r="T2073" i="5"/>
  <c r="S2073" i="5"/>
  <c r="AB2072" i="5"/>
  <c r="X2072" i="5"/>
  <c r="V2072" i="5"/>
  <c r="T2072" i="5"/>
  <c r="S2072" i="5"/>
  <c r="AB2071" i="5"/>
  <c r="X2071" i="5"/>
  <c r="V2071" i="5"/>
  <c r="T2071" i="5"/>
  <c r="S2071" i="5"/>
  <c r="AB2070" i="5"/>
  <c r="X2070" i="5"/>
  <c r="V2070" i="5"/>
  <c r="T2070" i="5"/>
  <c r="S2070" i="5"/>
  <c r="AB2069" i="5"/>
  <c r="X2069" i="5"/>
  <c r="V2069" i="5"/>
  <c r="T2069" i="5"/>
  <c r="S2069" i="5"/>
  <c r="AB2068" i="5"/>
  <c r="X2068" i="5"/>
  <c r="V2068" i="5"/>
  <c r="T2068" i="5"/>
  <c r="S2068" i="5"/>
  <c r="AB2067" i="5"/>
  <c r="X2067" i="5"/>
  <c r="V2067" i="5"/>
  <c r="T2067" i="5"/>
  <c r="S2067" i="5"/>
  <c r="AB2066" i="5"/>
  <c r="X2066" i="5"/>
  <c r="V2066" i="5"/>
  <c r="T2066" i="5"/>
  <c r="S2066" i="5"/>
  <c r="AB2065" i="5"/>
  <c r="X2065" i="5"/>
  <c r="V2065" i="5"/>
  <c r="T2065" i="5"/>
  <c r="S2065" i="5"/>
  <c r="AB2064" i="5"/>
  <c r="X2064" i="5"/>
  <c r="V2064" i="5"/>
  <c r="T2064" i="5"/>
  <c r="S2064" i="5"/>
  <c r="AB2063" i="5"/>
  <c r="X2063" i="5"/>
  <c r="V2063" i="5"/>
  <c r="T2063" i="5"/>
  <c r="S2063" i="5"/>
  <c r="AB2062" i="5"/>
  <c r="X2062" i="5"/>
  <c r="V2062" i="5"/>
  <c r="T2062" i="5"/>
  <c r="S2062" i="5"/>
  <c r="AB2061" i="5"/>
  <c r="X2061" i="5"/>
  <c r="V2061" i="5"/>
  <c r="T2061" i="5"/>
  <c r="S2061" i="5"/>
  <c r="AB2060" i="5"/>
  <c r="X2060" i="5"/>
  <c r="V2060" i="5"/>
  <c r="T2060" i="5"/>
  <c r="S2060" i="5"/>
  <c r="AB2059" i="5"/>
  <c r="X2059" i="5"/>
  <c r="V2059" i="5"/>
  <c r="T2059" i="5"/>
  <c r="S2059" i="5"/>
  <c r="AB2058" i="5"/>
  <c r="X2058" i="5"/>
  <c r="V2058" i="5"/>
  <c r="T2058" i="5"/>
  <c r="S2058" i="5"/>
  <c r="AB2057" i="5"/>
  <c r="X2057" i="5"/>
  <c r="V2057" i="5"/>
  <c r="T2057" i="5"/>
  <c r="S2057" i="5"/>
  <c r="AB2056" i="5"/>
  <c r="X2056" i="5"/>
  <c r="V2056" i="5"/>
  <c r="T2056" i="5"/>
  <c r="S2056" i="5"/>
  <c r="AB2055" i="5"/>
  <c r="X2055" i="5"/>
  <c r="V2055" i="5"/>
  <c r="T2055" i="5"/>
  <c r="S2055" i="5"/>
  <c r="AB2054" i="5"/>
  <c r="X2054" i="5"/>
  <c r="V2054" i="5"/>
  <c r="T2054" i="5"/>
  <c r="S2054" i="5"/>
  <c r="AB2053" i="5"/>
  <c r="X2053" i="5"/>
  <c r="V2053" i="5"/>
  <c r="T2053" i="5"/>
  <c r="S2053" i="5"/>
  <c r="AB2052" i="5"/>
  <c r="X2052" i="5"/>
  <c r="V2052" i="5"/>
  <c r="T2052" i="5"/>
  <c r="S2052" i="5"/>
  <c r="AB2051" i="5"/>
  <c r="X2051" i="5"/>
  <c r="V2051" i="5"/>
  <c r="T2051" i="5"/>
  <c r="S2051" i="5"/>
  <c r="AB2050" i="5"/>
  <c r="X2050" i="5"/>
  <c r="V2050" i="5"/>
  <c r="T2050" i="5"/>
  <c r="S2050" i="5"/>
  <c r="AB2049" i="5"/>
  <c r="X2049" i="5"/>
  <c r="V2049" i="5"/>
  <c r="T2049" i="5"/>
  <c r="S2049" i="5"/>
  <c r="AB2048" i="5"/>
  <c r="X2048" i="5"/>
  <c r="V2048" i="5"/>
  <c r="T2048" i="5"/>
  <c r="S2048" i="5"/>
  <c r="AB2047" i="5"/>
  <c r="X2047" i="5"/>
  <c r="V2047" i="5"/>
  <c r="T2047" i="5"/>
  <c r="S2047" i="5"/>
  <c r="AB2046" i="5"/>
  <c r="X2046" i="5"/>
  <c r="V2046" i="5"/>
  <c r="T2046" i="5"/>
  <c r="S2046" i="5"/>
  <c r="AB2045" i="5"/>
  <c r="X2045" i="5"/>
  <c r="V2045" i="5"/>
  <c r="T2045" i="5"/>
  <c r="S2045" i="5"/>
  <c r="AB2044" i="5"/>
  <c r="X2044" i="5"/>
  <c r="V2044" i="5"/>
  <c r="T2044" i="5"/>
  <c r="S2044" i="5"/>
  <c r="AB2043" i="5"/>
  <c r="X2043" i="5"/>
  <c r="V2043" i="5"/>
  <c r="T2043" i="5"/>
  <c r="S2043" i="5"/>
  <c r="AB2042" i="5"/>
  <c r="X2042" i="5"/>
  <c r="V2042" i="5"/>
  <c r="T2042" i="5"/>
  <c r="S2042" i="5"/>
  <c r="AB2041" i="5"/>
  <c r="X2041" i="5"/>
  <c r="V2041" i="5"/>
  <c r="T2041" i="5"/>
  <c r="S2041" i="5"/>
  <c r="AB2040" i="5"/>
  <c r="X2040" i="5"/>
  <c r="V2040" i="5"/>
  <c r="T2040" i="5"/>
  <c r="S2040" i="5"/>
  <c r="AB2039" i="5"/>
  <c r="X2039" i="5"/>
  <c r="V2039" i="5"/>
  <c r="T2039" i="5"/>
  <c r="S2039" i="5"/>
  <c r="AB2038" i="5"/>
  <c r="X2038" i="5"/>
  <c r="V2038" i="5"/>
  <c r="T2038" i="5"/>
  <c r="S2038" i="5"/>
  <c r="AB2037" i="5"/>
  <c r="X2037" i="5"/>
  <c r="V2037" i="5"/>
  <c r="T2037" i="5"/>
  <c r="S2037" i="5"/>
  <c r="AB2036" i="5"/>
  <c r="X2036" i="5"/>
  <c r="V2036" i="5"/>
  <c r="T2036" i="5"/>
  <c r="S2036" i="5"/>
  <c r="AB2035" i="5"/>
  <c r="X2035" i="5"/>
  <c r="V2035" i="5"/>
  <c r="T2035" i="5"/>
  <c r="S2035" i="5"/>
  <c r="AB2034" i="5"/>
  <c r="X2034" i="5"/>
  <c r="V2034" i="5"/>
  <c r="T2034" i="5"/>
  <c r="S2034" i="5"/>
  <c r="AB2033" i="5"/>
  <c r="X2033" i="5"/>
  <c r="V2033" i="5"/>
  <c r="T2033" i="5"/>
  <c r="S2033" i="5"/>
  <c r="AB2032" i="5"/>
  <c r="X2032" i="5"/>
  <c r="V2032" i="5"/>
  <c r="T2032" i="5"/>
  <c r="S2032" i="5"/>
  <c r="AB2031" i="5"/>
  <c r="X2031" i="5"/>
  <c r="V2031" i="5"/>
  <c r="T2031" i="5"/>
  <c r="S2031" i="5"/>
  <c r="AB2030" i="5"/>
  <c r="X2030" i="5"/>
  <c r="V2030" i="5"/>
  <c r="T2030" i="5"/>
  <c r="S2030" i="5"/>
  <c r="AB2029" i="5"/>
  <c r="X2029" i="5"/>
  <c r="V2029" i="5"/>
  <c r="T2029" i="5"/>
  <c r="S2029" i="5"/>
  <c r="AB2028" i="5"/>
  <c r="X2028" i="5"/>
  <c r="V2028" i="5"/>
  <c r="T2028" i="5"/>
  <c r="S2028" i="5"/>
  <c r="AB2027" i="5"/>
  <c r="X2027" i="5"/>
  <c r="V2027" i="5"/>
  <c r="T2027" i="5"/>
  <c r="S2027" i="5"/>
  <c r="AB2026" i="5"/>
  <c r="X2026" i="5"/>
  <c r="V2026" i="5"/>
  <c r="T2026" i="5"/>
  <c r="S2026" i="5"/>
  <c r="AB2025" i="5"/>
  <c r="X2025" i="5"/>
  <c r="V2025" i="5"/>
  <c r="T2025" i="5"/>
  <c r="S2025" i="5"/>
  <c r="AB2024" i="5"/>
  <c r="X2024" i="5"/>
  <c r="V2024" i="5"/>
  <c r="T2024" i="5"/>
  <c r="S2024" i="5"/>
  <c r="AB2023" i="5"/>
  <c r="X2023" i="5"/>
  <c r="V2023" i="5"/>
  <c r="T2023" i="5"/>
  <c r="S2023" i="5"/>
  <c r="AB2022" i="5"/>
  <c r="X2022" i="5"/>
  <c r="V2022" i="5"/>
  <c r="T2022" i="5"/>
  <c r="S2022" i="5"/>
  <c r="AB2021" i="5"/>
  <c r="X2021" i="5"/>
  <c r="V2021" i="5"/>
  <c r="T2021" i="5"/>
  <c r="S2021" i="5"/>
  <c r="AB2020" i="5"/>
  <c r="X2020" i="5"/>
  <c r="V2020" i="5"/>
  <c r="T2020" i="5"/>
  <c r="S2020" i="5"/>
  <c r="AB2019" i="5"/>
  <c r="X2019" i="5"/>
  <c r="V2019" i="5"/>
  <c r="T2019" i="5"/>
  <c r="S2019" i="5"/>
  <c r="AB2018" i="5"/>
  <c r="X2018" i="5"/>
  <c r="V2018" i="5"/>
  <c r="T2018" i="5"/>
  <c r="S2018" i="5"/>
  <c r="AB2017" i="5"/>
  <c r="X2017" i="5"/>
  <c r="V2017" i="5"/>
  <c r="T2017" i="5"/>
  <c r="S2017" i="5"/>
  <c r="AB2016" i="5"/>
  <c r="X2016" i="5"/>
  <c r="V2016" i="5"/>
  <c r="T2016" i="5"/>
  <c r="S2016" i="5"/>
  <c r="AB2015" i="5"/>
  <c r="X2015" i="5"/>
  <c r="V2015" i="5"/>
  <c r="T2015" i="5"/>
  <c r="S2015" i="5"/>
  <c r="AB2014" i="5"/>
  <c r="X2014" i="5"/>
  <c r="V2014" i="5"/>
  <c r="T2014" i="5"/>
  <c r="S2014" i="5"/>
  <c r="AB2013" i="5"/>
  <c r="X2013" i="5"/>
  <c r="V2013" i="5"/>
  <c r="T2013" i="5"/>
  <c r="S2013" i="5"/>
  <c r="AB2012" i="5"/>
  <c r="X2012" i="5"/>
  <c r="V2012" i="5"/>
  <c r="T2012" i="5"/>
  <c r="S2012" i="5"/>
  <c r="AB2011" i="5"/>
  <c r="X2011" i="5"/>
  <c r="V2011" i="5"/>
  <c r="T2011" i="5"/>
  <c r="S2011" i="5"/>
  <c r="AB2010" i="5"/>
  <c r="X2010" i="5"/>
  <c r="V2010" i="5"/>
  <c r="T2010" i="5"/>
  <c r="S2010" i="5"/>
  <c r="AB2009" i="5"/>
  <c r="X2009" i="5"/>
  <c r="V2009" i="5"/>
  <c r="T2009" i="5"/>
  <c r="S2009" i="5"/>
  <c r="AB2008" i="5"/>
  <c r="X2008" i="5"/>
  <c r="V2008" i="5"/>
  <c r="T2008" i="5"/>
  <c r="S2008" i="5"/>
  <c r="AB2007" i="5"/>
  <c r="X2007" i="5"/>
  <c r="V2007" i="5"/>
  <c r="T2007" i="5"/>
  <c r="S2007" i="5"/>
  <c r="AB2006" i="5"/>
  <c r="X2006" i="5"/>
  <c r="V2006" i="5"/>
  <c r="T2006" i="5"/>
  <c r="S2006" i="5"/>
  <c r="AB2005" i="5"/>
  <c r="X2005" i="5"/>
  <c r="V2005" i="5"/>
  <c r="T2005" i="5"/>
  <c r="S2005" i="5"/>
  <c r="AB2004" i="5"/>
  <c r="X2004" i="5"/>
  <c r="V2004" i="5"/>
  <c r="T2004" i="5"/>
  <c r="S2004" i="5"/>
  <c r="AB2003" i="5"/>
  <c r="X2003" i="5"/>
  <c r="V2003" i="5"/>
  <c r="T2003" i="5"/>
  <c r="S2003" i="5"/>
  <c r="AB2002" i="5"/>
  <c r="X2002" i="5"/>
  <c r="V2002" i="5"/>
  <c r="T2002" i="5"/>
  <c r="S2002" i="5"/>
  <c r="AB2001" i="5"/>
  <c r="X2001" i="5"/>
  <c r="V2001" i="5"/>
  <c r="T2001" i="5"/>
  <c r="S2001" i="5"/>
  <c r="AB2000" i="5"/>
  <c r="X2000" i="5"/>
  <c r="V2000" i="5"/>
  <c r="T2000" i="5"/>
  <c r="S2000" i="5"/>
  <c r="AB1999" i="5"/>
  <c r="X1999" i="5"/>
  <c r="V1999" i="5"/>
  <c r="T1999" i="5"/>
  <c r="S1999" i="5"/>
  <c r="AB1998" i="5"/>
  <c r="X1998" i="5"/>
  <c r="V1998" i="5"/>
  <c r="T1998" i="5"/>
  <c r="S1998" i="5"/>
  <c r="AB1997" i="5"/>
  <c r="X1997" i="5"/>
  <c r="V1997" i="5"/>
  <c r="T1997" i="5"/>
  <c r="S1997" i="5"/>
  <c r="AB1996" i="5"/>
  <c r="X1996" i="5"/>
  <c r="V1996" i="5"/>
  <c r="T1996" i="5"/>
  <c r="S1996" i="5"/>
  <c r="AB1995" i="5"/>
  <c r="X1995" i="5"/>
  <c r="V1995" i="5"/>
  <c r="T1995" i="5"/>
  <c r="S1995" i="5"/>
  <c r="AB1994" i="5"/>
  <c r="X1994" i="5"/>
  <c r="V1994" i="5"/>
  <c r="T1994" i="5"/>
  <c r="S1994" i="5"/>
  <c r="AB1993" i="5"/>
  <c r="X1993" i="5"/>
  <c r="V1993" i="5"/>
  <c r="T1993" i="5"/>
  <c r="S1993" i="5"/>
  <c r="AB1992" i="5"/>
  <c r="X1992" i="5"/>
  <c r="V1992" i="5"/>
  <c r="T1992" i="5"/>
  <c r="S1992" i="5"/>
  <c r="AB1991" i="5"/>
  <c r="X1991" i="5"/>
  <c r="V1991" i="5"/>
  <c r="T1991" i="5"/>
  <c r="S1991" i="5"/>
  <c r="AB1990" i="5"/>
  <c r="X1990" i="5"/>
  <c r="V1990" i="5"/>
  <c r="T1990" i="5"/>
  <c r="S1990" i="5"/>
  <c r="AB1989" i="5"/>
  <c r="X1989" i="5"/>
  <c r="V1989" i="5"/>
  <c r="T1989" i="5"/>
  <c r="S1989" i="5"/>
  <c r="AB1988" i="5"/>
  <c r="X1988" i="5"/>
  <c r="V1988" i="5"/>
  <c r="T1988" i="5"/>
  <c r="S1988" i="5"/>
  <c r="AB1987" i="5"/>
  <c r="X1987" i="5"/>
  <c r="V1987" i="5"/>
  <c r="T1987" i="5"/>
  <c r="S1987" i="5"/>
  <c r="AB1986" i="5"/>
  <c r="X1986" i="5"/>
  <c r="V1986" i="5"/>
  <c r="T1986" i="5"/>
  <c r="S1986" i="5"/>
  <c r="AB1985" i="5"/>
  <c r="X1985" i="5"/>
  <c r="V1985" i="5"/>
  <c r="T1985" i="5"/>
  <c r="S1985" i="5"/>
  <c r="AB1984" i="5"/>
  <c r="X1984" i="5"/>
  <c r="V1984" i="5"/>
  <c r="T1984" i="5"/>
  <c r="S1984" i="5"/>
  <c r="AB1983" i="5"/>
  <c r="X1983" i="5"/>
  <c r="V1983" i="5"/>
  <c r="T1983" i="5"/>
  <c r="S1983" i="5"/>
  <c r="AB1982" i="5"/>
  <c r="X1982" i="5"/>
  <c r="V1982" i="5"/>
  <c r="T1982" i="5"/>
  <c r="S1982" i="5"/>
  <c r="AB1981" i="5"/>
  <c r="X1981" i="5"/>
  <c r="V1981" i="5"/>
  <c r="T1981" i="5"/>
  <c r="S1981" i="5"/>
  <c r="AB1980" i="5"/>
  <c r="X1980" i="5"/>
  <c r="V1980" i="5"/>
  <c r="T1980" i="5"/>
  <c r="S1980" i="5"/>
  <c r="AB1979" i="5"/>
  <c r="X1979" i="5"/>
  <c r="V1979" i="5"/>
  <c r="T1979" i="5"/>
  <c r="S1979" i="5"/>
  <c r="AB1978" i="5"/>
  <c r="X1978" i="5"/>
  <c r="V1978" i="5"/>
  <c r="T1978" i="5"/>
  <c r="S1978" i="5"/>
  <c r="AB1977" i="5"/>
  <c r="X1977" i="5"/>
  <c r="V1977" i="5"/>
  <c r="T1977" i="5"/>
  <c r="S1977" i="5"/>
  <c r="AB1976" i="5"/>
  <c r="X1976" i="5"/>
  <c r="V1976" i="5"/>
  <c r="T1976" i="5"/>
  <c r="S1976" i="5"/>
  <c r="AB1975" i="5"/>
  <c r="X1975" i="5"/>
  <c r="V1975" i="5"/>
  <c r="T1975" i="5"/>
  <c r="S1975" i="5"/>
  <c r="AB1974" i="5"/>
  <c r="X1974" i="5"/>
  <c r="V1974" i="5"/>
  <c r="T1974" i="5"/>
  <c r="S1974" i="5"/>
  <c r="AB1973" i="5"/>
  <c r="X1973" i="5"/>
  <c r="V1973" i="5"/>
  <c r="T1973" i="5"/>
  <c r="S1973" i="5"/>
  <c r="AB1972" i="5"/>
  <c r="X1972" i="5"/>
  <c r="V1972" i="5"/>
  <c r="T1972" i="5"/>
  <c r="S1972" i="5"/>
  <c r="AB1971" i="5"/>
  <c r="X1971" i="5"/>
  <c r="V1971" i="5"/>
  <c r="T1971" i="5"/>
  <c r="S1971" i="5"/>
  <c r="AB1970" i="5"/>
  <c r="X1970" i="5"/>
  <c r="V1970" i="5"/>
  <c r="T1970" i="5"/>
  <c r="S1970" i="5"/>
  <c r="AB1969" i="5"/>
  <c r="X1969" i="5"/>
  <c r="V1969" i="5"/>
  <c r="T1969" i="5"/>
  <c r="S1969" i="5"/>
  <c r="AB1968" i="5"/>
  <c r="X1968" i="5"/>
  <c r="V1968" i="5"/>
  <c r="T1968" i="5"/>
  <c r="S1968" i="5"/>
  <c r="AB1967" i="5"/>
  <c r="X1967" i="5"/>
  <c r="V1967" i="5"/>
  <c r="T1967" i="5"/>
  <c r="S1967" i="5"/>
  <c r="AB1966" i="5"/>
  <c r="X1966" i="5"/>
  <c r="V1966" i="5"/>
  <c r="T1966" i="5"/>
  <c r="S1966" i="5"/>
  <c r="AB1965" i="5"/>
  <c r="X1965" i="5"/>
  <c r="V1965" i="5"/>
  <c r="T1965" i="5"/>
  <c r="S1965" i="5"/>
  <c r="AB1964" i="5"/>
  <c r="X1964" i="5"/>
  <c r="V1964" i="5"/>
  <c r="T1964" i="5"/>
  <c r="S1964" i="5"/>
  <c r="AB1963" i="5"/>
  <c r="X1963" i="5"/>
  <c r="V1963" i="5"/>
  <c r="T1963" i="5"/>
  <c r="S1963" i="5"/>
  <c r="AB1962" i="5"/>
  <c r="X1962" i="5"/>
  <c r="V1962" i="5"/>
  <c r="T1962" i="5"/>
  <c r="S1962" i="5"/>
  <c r="AB1961" i="5"/>
  <c r="X1961" i="5"/>
  <c r="V1961" i="5"/>
  <c r="T1961" i="5"/>
  <c r="S1961" i="5"/>
  <c r="AB1960" i="5"/>
  <c r="X1960" i="5"/>
  <c r="V1960" i="5"/>
  <c r="T1960" i="5"/>
  <c r="S1960" i="5"/>
  <c r="AB1959" i="5"/>
  <c r="X1959" i="5"/>
  <c r="V1959" i="5"/>
  <c r="T1959" i="5"/>
  <c r="S1959" i="5"/>
  <c r="AB1958" i="5"/>
  <c r="X1958" i="5"/>
  <c r="V1958" i="5"/>
  <c r="T1958" i="5"/>
  <c r="S1958" i="5"/>
  <c r="AB1957" i="5"/>
  <c r="X1957" i="5"/>
  <c r="V1957" i="5"/>
  <c r="T1957" i="5"/>
  <c r="S1957" i="5"/>
  <c r="AB1956" i="5"/>
  <c r="X1956" i="5"/>
  <c r="V1956" i="5"/>
  <c r="T1956" i="5"/>
  <c r="S1956" i="5"/>
  <c r="AB1955" i="5"/>
  <c r="X1955" i="5"/>
  <c r="V1955" i="5"/>
  <c r="T1955" i="5"/>
  <c r="S1955" i="5"/>
  <c r="AB1954" i="5"/>
  <c r="X1954" i="5"/>
  <c r="V1954" i="5"/>
  <c r="T1954" i="5"/>
  <c r="S1954" i="5"/>
  <c r="AB1953" i="5"/>
  <c r="X1953" i="5"/>
  <c r="V1953" i="5"/>
  <c r="T1953" i="5"/>
  <c r="S1953" i="5"/>
  <c r="AB1952" i="5"/>
  <c r="X1952" i="5"/>
  <c r="V1952" i="5"/>
  <c r="T1952" i="5"/>
  <c r="S1952" i="5"/>
  <c r="AB1951" i="5"/>
  <c r="X1951" i="5"/>
  <c r="V1951" i="5"/>
  <c r="T1951" i="5"/>
  <c r="S1951" i="5"/>
  <c r="AB1950" i="5"/>
  <c r="X1950" i="5"/>
  <c r="V1950" i="5"/>
  <c r="T1950" i="5"/>
  <c r="S1950" i="5"/>
  <c r="AB1949" i="5"/>
  <c r="X1949" i="5"/>
  <c r="V1949" i="5"/>
  <c r="T1949" i="5"/>
  <c r="S1949" i="5"/>
  <c r="AB1948" i="5"/>
  <c r="X1948" i="5"/>
  <c r="V1948" i="5"/>
  <c r="T1948" i="5"/>
  <c r="S1948" i="5"/>
  <c r="AB1947" i="5"/>
  <c r="X1947" i="5"/>
  <c r="V1947" i="5"/>
  <c r="T1947" i="5"/>
  <c r="S1947" i="5"/>
  <c r="AB1946" i="5"/>
  <c r="X1946" i="5"/>
  <c r="V1946" i="5"/>
  <c r="T1946" i="5"/>
  <c r="S1946" i="5"/>
  <c r="AB1945" i="5"/>
  <c r="X1945" i="5"/>
  <c r="V1945" i="5"/>
  <c r="T1945" i="5"/>
  <c r="S1945" i="5"/>
  <c r="AB1944" i="5"/>
  <c r="X1944" i="5"/>
  <c r="V1944" i="5"/>
  <c r="T1944" i="5"/>
  <c r="S1944" i="5"/>
  <c r="AB1943" i="5"/>
  <c r="X1943" i="5"/>
  <c r="V1943" i="5"/>
  <c r="T1943" i="5"/>
  <c r="S1943" i="5"/>
  <c r="AB1942" i="5"/>
  <c r="X1942" i="5"/>
  <c r="V1942" i="5"/>
  <c r="T1942" i="5"/>
  <c r="S1942" i="5"/>
  <c r="AB1941" i="5"/>
  <c r="X1941" i="5"/>
  <c r="V1941" i="5"/>
  <c r="T1941" i="5"/>
  <c r="S1941" i="5"/>
  <c r="AB1940" i="5"/>
  <c r="X1940" i="5"/>
  <c r="V1940" i="5"/>
  <c r="T1940" i="5"/>
  <c r="S1940" i="5"/>
  <c r="AB1939" i="5"/>
  <c r="X1939" i="5"/>
  <c r="V1939" i="5"/>
  <c r="T1939" i="5"/>
  <c r="S1939" i="5"/>
  <c r="AB1938" i="5"/>
  <c r="X1938" i="5"/>
  <c r="V1938" i="5"/>
  <c r="T1938" i="5"/>
  <c r="S1938" i="5"/>
  <c r="AB1937" i="5"/>
  <c r="X1937" i="5"/>
  <c r="V1937" i="5"/>
  <c r="T1937" i="5"/>
  <c r="S1937" i="5"/>
  <c r="AB1936" i="5"/>
  <c r="X1936" i="5"/>
  <c r="V1936" i="5"/>
  <c r="T1936" i="5"/>
  <c r="S1936" i="5"/>
  <c r="AB1935" i="5"/>
  <c r="X1935" i="5"/>
  <c r="V1935" i="5"/>
  <c r="T1935" i="5"/>
  <c r="S1935" i="5"/>
  <c r="AB1934" i="5"/>
  <c r="X1934" i="5"/>
  <c r="V1934" i="5"/>
  <c r="T1934" i="5"/>
  <c r="S1934" i="5"/>
  <c r="AB1933" i="5"/>
  <c r="X1933" i="5"/>
  <c r="V1933" i="5"/>
  <c r="T1933" i="5"/>
  <c r="S1933" i="5"/>
  <c r="AB1932" i="5"/>
  <c r="X1932" i="5"/>
  <c r="V1932" i="5"/>
  <c r="T1932" i="5"/>
  <c r="S1932" i="5"/>
  <c r="AB1931" i="5"/>
  <c r="X1931" i="5"/>
  <c r="V1931" i="5"/>
  <c r="T1931" i="5"/>
  <c r="S1931" i="5"/>
  <c r="AB1930" i="5"/>
  <c r="X1930" i="5"/>
  <c r="V1930" i="5"/>
  <c r="T1930" i="5"/>
  <c r="S1930" i="5"/>
  <c r="AB1929" i="5"/>
  <c r="X1929" i="5"/>
  <c r="V1929" i="5"/>
  <c r="T1929" i="5"/>
  <c r="S1929" i="5"/>
  <c r="AB1928" i="5"/>
  <c r="X1928" i="5"/>
  <c r="V1928" i="5"/>
  <c r="T1928" i="5"/>
  <c r="S1928" i="5"/>
  <c r="AB1927" i="5"/>
  <c r="X1927" i="5"/>
  <c r="V1927" i="5"/>
  <c r="T1927" i="5"/>
  <c r="S1927" i="5"/>
  <c r="AB1926" i="5"/>
  <c r="X1926" i="5"/>
  <c r="V1926" i="5"/>
  <c r="T1926" i="5"/>
  <c r="S1926" i="5"/>
  <c r="AB1925" i="5"/>
  <c r="X1925" i="5"/>
  <c r="V1925" i="5"/>
  <c r="T1925" i="5"/>
  <c r="S1925" i="5"/>
  <c r="AB1924" i="5"/>
  <c r="X1924" i="5"/>
  <c r="V1924" i="5"/>
  <c r="T1924" i="5"/>
  <c r="S1924" i="5"/>
  <c r="AB1923" i="5"/>
  <c r="X1923" i="5"/>
  <c r="V1923" i="5"/>
  <c r="T1923" i="5"/>
  <c r="S1923" i="5"/>
  <c r="AB1922" i="5"/>
  <c r="X1922" i="5"/>
  <c r="V1922" i="5"/>
  <c r="T1922" i="5"/>
  <c r="S1922" i="5"/>
  <c r="AB1921" i="5"/>
  <c r="X1921" i="5"/>
  <c r="V1921" i="5"/>
  <c r="T1921" i="5"/>
  <c r="S1921" i="5"/>
  <c r="AB1920" i="5"/>
  <c r="X1920" i="5"/>
  <c r="V1920" i="5"/>
  <c r="T1920" i="5"/>
  <c r="S1920" i="5"/>
  <c r="AB1919" i="5"/>
  <c r="X1919" i="5"/>
  <c r="V1919" i="5"/>
  <c r="T1919" i="5"/>
  <c r="S1919" i="5"/>
  <c r="AB1918" i="5"/>
  <c r="X1918" i="5"/>
  <c r="V1918" i="5"/>
  <c r="T1918" i="5"/>
  <c r="S1918" i="5"/>
  <c r="AB1917" i="5"/>
  <c r="X1917" i="5"/>
  <c r="V1917" i="5"/>
  <c r="T1917" i="5"/>
  <c r="S1917" i="5"/>
  <c r="AB1916" i="5"/>
  <c r="X1916" i="5"/>
  <c r="V1916" i="5"/>
  <c r="T1916" i="5"/>
  <c r="S1916" i="5"/>
  <c r="AB1915" i="5"/>
  <c r="X1915" i="5"/>
  <c r="V1915" i="5"/>
  <c r="T1915" i="5"/>
  <c r="S1915" i="5"/>
  <c r="AB1914" i="5"/>
  <c r="X1914" i="5"/>
  <c r="V1914" i="5"/>
  <c r="T1914" i="5"/>
  <c r="S1914" i="5"/>
  <c r="AB1913" i="5"/>
  <c r="X1913" i="5"/>
  <c r="V1913" i="5"/>
  <c r="T1913" i="5"/>
  <c r="S1913" i="5"/>
  <c r="AB1912" i="5"/>
  <c r="X1912" i="5"/>
  <c r="V1912" i="5"/>
  <c r="T1912" i="5"/>
  <c r="S1912" i="5"/>
  <c r="AB1911" i="5"/>
  <c r="X1911" i="5"/>
  <c r="V1911" i="5"/>
  <c r="T1911" i="5"/>
  <c r="S1911" i="5"/>
  <c r="AB1910" i="5"/>
  <c r="X1910" i="5"/>
  <c r="V1910" i="5"/>
  <c r="T1910" i="5"/>
  <c r="S1910" i="5"/>
  <c r="AB1909" i="5"/>
  <c r="X1909" i="5"/>
  <c r="V1909" i="5"/>
  <c r="T1909" i="5"/>
  <c r="S1909" i="5"/>
  <c r="AB1908" i="5"/>
  <c r="X1908" i="5"/>
  <c r="V1908" i="5"/>
  <c r="T1908" i="5"/>
  <c r="S1908" i="5"/>
  <c r="AB1907" i="5"/>
  <c r="X1907" i="5"/>
  <c r="V1907" i="5"/>
  <c r="T1907" i="5"/>
  <c r="S1907" i="5"/>
  <c r="AB1906" i="5"/>
  <c r="X1906" i="5"/>
  <c r="V1906" i="5"/>
  <c r="T1906" i="5"/>
  <c r="S1906" i="5"/>
  <c r="AB1905" i="5"/>
  <c r="X1905" i="5"/>
  <c r="V1905" i="5"/>
  <c r="T1905" i="5"/>
  <c r="S1905" i="5"/>
  <c r="AB1904" i="5"/>
  <c r="X1904" i="5"/>
  <c r="V1904" i="5"/>
  <c r="T1904" i="5"/>
  <c r="S1904" i="5"/>
  <c r="AB1903" i="5"/>
  <c r="X1903" i="5"/>
  <c r="V1903" i="5"/>
  <c r="T1903" i="5"/>
  <c r="S1903" i="5"/>
  <c r="AB1902" i="5"/>
  <c r="X1902" i="5"/>
  <c r="V1902" i="5"/>
  <c r="T1902" i="5"/>
  <c r="S1902" i="5"/>
  <c r="AB1901" i="5"/>
  <c r="X1901" i="5"/>
  <c r="V1901" i="5"/>
  <c r="T1901" i="5"/>
  <c r="S1901" i="5"/>
  <c r="AB1900" i="5"/>
  <c r="X1900" i="5"/>
  <c r="V1900" i="5"/>
  <c r="T1900" i="5"/>
  <c r="S1900" i="5"/>
  <c r="AB1899" i="5"/>
  <c r="X1899" i="5"/>
  <c r="V1899" i="5"/>
  <c r="T1899" i="5"/>
  <c r="S1899" i="5"/>
  <c r="AB1898" i="5"/>
  <c r="X1898" i="5"/>
  <c r="V1898" i="5"/>
  <c r="T1898" i="5"/>
  <c r="S1898" i="5"/>
  <c r="AB1897" i="5"/>
  <c r="X1897" i="5"/>
  <c r="V1897" i="5"/>
  <c r="T1897" i="5"/>
  <c r="S1897" i="5"/>
  <c r="AB1896" i="5"/>
  <c r="X1896" i="5"/>
  <c r="V1896" i="5"/>
  <c r="T1896" i="5"/>
  <c r="S1896" i="5"/>
  <c r="AB1895" i="5"/>
  <c r="X1895" i="5"/>
  <c r="V1895" i="5"/>
  <c r="T1895" i="5"/>
  <c r="S1895" i="5"/>
  <c r="AB1894" i="5"/>
  <c r="X1894" i="5"/>
  <c r="V1894" i="5"/>
  <c r="T1894" i="5"/>
  <c r="S1894" i="5"/>
  <c r="AB1893" i="5"/>
  <c r="X1893" i="5"/>
  <c r="V1893" i="5"/>
  <c r="T1893" i="5"/>
  <c r="S1893" i="5"/>
  <c r="AB1892" i="5"/>
  <c r="X1892" i="5"/>
  <c r="V1892" i="5"/>
  <c r="T1892" i="5"/>
  <c r="S1892" i="5"/>
  <c r="AB1891" i="5"/>
  <c r="X1891" i="5"/>
  <c r="V1891" i="5"/>
  <c r="T1891" i="5"/>
  <c r="S1891" i="5"/>
  <c r="AB1890" i="5"/>
  <c r="X1890" i="5"/>
  <c r="V1890" i="5"/>
  <c r="T1890" i="5"/>
  <c r="S1890" i="5"/>
  <c r="AB1889" i="5"/>
  <c r="X1889" i="5"/>
  <c r="V1889" i="5"/>
  <c r="T1889" i="5"/>
  <c r="S1889" i="5"/>
  <c r="AB1888" i="5"/>
  <c r="X1888" i="5"/>
  <c r="V1888" i="5"/>
  <c r="T1888" i="5"/>
  <c r="S1888" i="5"/>
  <c r="AB1887" i="5"/>
  <c r="X1887" i="5"/>
  <c r="V1887" i="5"/>
  <c r="T1887" i="5"/>
  <c r="S1887" i="5"/>
  <c r="AB1886" i="5"/>
  <c r="X1886" i="5"/>
  <c r="V1886" i="5"/>
  <c r="T1886" i="5"/>
  <c r="S1886" i="5"/>
  <c r="AB1885" i="5"/>
  <c r="X1885" i="5"/>
  <c r="V1885" i="5"/>
  <c r="T1885" i="5"/>
  <c r="S1885" i="5"/>
  <c r="AB1884" i="5"/>
  <c r="X1884" i="5"/>
  <c r="V1884" i="5"/>
  <c r="T1884" i="5"/>
  <c r="S1884" i="5"/>
  <c r="AB1883" i="5"/>
  <c r="X1883" i="5"/>
  <c r="V1883" i="5"/>
  <c r="T1883" i="5"/>
  <c r="S1883" i="5"/>
  <c r="AB1882" i="5"/>
  <c r="X1882" i="5"/>
  <c r="V1882" i="5"/>
  <c r="T1882" i="5"/>
  <c r="S1882" i="5"/>
  <c r="AB1881" i="5"/>
  <c r="X1881" i="5"/>
  <c r="V1881" i="5"/>
  <c r="T1881" i="5"/>
  <c r="S1881" i="5"/>
  <c r="AB1880" i="5"/>
  <c r="X1880" i="5"/>
  <c r="V1880" i="5"/>
  <c r="T1880" i="5"/>
  <c r="S1880" i="5"/>
  <c r="AB1879" i="5"/>
  <c r="X1879" i="5"/>
  <c r="V1879" i="5"/>
  <c r="T1879" i="5"/>
  <c r="S1879" i="5"/>
  <c r="AB1878" i="5"/>
  <c r="X1878" i="5"/>
  <c r="V1878" i="5"/>
  <c r="T1878" i="5"/>
  <c r="S1878" i="5"/>
  <c r="AB1877" i="5"/>
  <c r="X1877" i="5"/>
  <c r="V1877" i="5"/>
  <c r="T1877" i="5"/>
  <c r="S1877" i="5"/>
  <c r="AB1876" i="5"/>
  <c r="X1876" i="5"/>
  <c r="V1876" i="5"/>
  <c r="T1876" i="5"/>
  <c r="S1876" i="5"/>
  <c r="AB1875" i="5"/>
  <c r="X1875" i="5"/>
  <c r="V1875" i="5"/>
  <c r="T1875" i="5"/>
  <c r="S1875" i="5"/>
  <c r="AB1874" i="5"/>
  <c r="X1874" i="5"/>
  <c r="V1874" i="5"/>
  <c r="T1874" i="5"/>
  <c r="S1874" i="5"/>
  <c r="AB1873" i="5"/>
  <c r="X1873" i="5"/>
  <c r="V1873" i="5"/>
  <c r="T1873" i="5"/>
  <c r="S1873" i="5"/>
  <c r="AB1872" i="5"/>
  <c r="X1872" i="5"/>
  <c r="V1872" i="5"/>
  <c r="T1872" i="5"/>
  <c r="S1872" i="5"/>
  <c r="AB1871" i="5"/>
  <c r="X1871" i="5"/>
  <c r="V1871" i="5"/>
  <c r="T1871" i="5"/>
  <c r="S1871" i="5"/>
  <c r="AB1870" i="5"/>
  <c r="X1870" i="5"/>
  <c r="V1870" i="5"/>
  <c r="T1870" i="5"/>
  <c r="S1870" i="5"/>
  <c r="AB1869" i="5"/>
  <c r="X1869" i="5"/>
  <c r="V1869" i="5"/>
  <c r="T1869" i="5"/>
  <c r="S1869" i="5"/>
  <c r="AB1868" i="5"/>
  <c r="X1868" i="5"/>
  <c r="V1868" i="5"/>
  <c r="T1868" i="5"/>
  <c r="S1868" i="5"/>
  <c r="AB1867" i="5"/>
  <c r="X1867" i="5"/>
  <c r="V1867" i="5"/>
  <c r="T1867" i="5"/>
  <c r="S1867" i="5"/>
  <c r="AB1866" i="5"/>
  <c r="X1866" i="5"/>
  <c r="V1866" i="5"/>
  <c r="T1866" i="5"/>
  <c r="S1866" i="5"/>
  <c r="AB1865" i="5"/>
  <c r="X1865" i="5"/>
  <c r="V1865" i="5"/>
  <c r="T1865" i="5"/>
  <c r="S1865" i="5"/>
  <c r="AB1864" i="5"/>
  <c r="X1864" i="5"/>
  <c r="V1864" i="5"/>
  <c r="T1864" i="5"/>
  <c r="S1864" i="5"/>
  <c r="AB1863" i="5"/>
  <c r="X1863" i="5"/>
  <c r="V1863" i="5"/>
  <c r="T1863" i="5"/>
  <c r="S1863" i="5"/>
  <c r="AB1862" i="5"/>
  <c r="X1862" i="5"/>
  <c r="V1862" i="5"/>
  <c r="T1862" i="5"/>
  <c r="S1862" i="5"/>
  <c r="AB1861" i="5"/>
  <c r="X1861" i="5"/>
  <c r="V1861" i="5"/>
  <c r="T1861" i="5"/>
  <c r="S1861" i="5"/>
  <c r="AB1860" i="5"/>
  <c r="X1860" i="5"/>
  <c r="V1860" i="5"/>
  <c r="T1860" i="5"/>
  <c r="S1860" i="5"/>
  <c r="AB1859" i="5"/>
  <c r="X1859" i="5"/>
  <c r="V1859" i="5"/>
  <c r="T1859" i="5"/>
  <c r="S1859" i="5"/>
  <c r="AB1858" i="5"/>
  <c r="X1858" i="5"/>
  <c r="V1858" i="5"/>
  <c r="T1858" i="5"/>
  <c r="S1858" i="5"/>
  <c r="AB1857" i="5"/>
  <c r="X1857" i="5"/>
  <c r="V1857" i="5"/>
  <c r="T1857" i="5"/>
  <c r="S1857" i="5"/>
  <c r="AB1856" i="5"/>
  <c r="X1856" i="5"/>
  <c r="V1856" i="5"/>
  <c r="T1856" i="5"/>
  <c r="S1856" i="5"/>
  <c r="AB1855" i="5"/>
  <c r="X1855" i="5"/>
  <c r="V1855" i="5"/>
  <c r="T1855" i="5"/>
  <c r="S1855" i="5"/>
  <c r="AB1854" i="5"/>
  <c r="X1854" i="5"/>
  <c r="V1854" i="5"/>
  <c r="T1854" i="5"/>
  <c r="S1854" i="5"/>
  <c r="AB1853" i="5"/>
  <c r="X1853" i="5"/>
  <c r="V1853" i="5"/>
  <c r="T1853" i="5"/>
  <c r="S1853" i="5"/>
  <c r="AB1852" i="5"/>
  <c r="X1852" i="5"/>
  <c r="V1852" i="5"/>
  <c r="T1852" i="5"/>
  <c r="S1852" i="5"/>
  <c r="AB1851" i="5"/>
  <c r="X1851" i="5"/>
  <c r="V1851" i="5"/>
  <c r="T1851" i="5"/>
  <c r="S1851" i="5"/>
  <c r="AB1850" i="5"/>
  <c r="X1850" i="5"/>
  <c r="V1850" i="5"/>
  <c r="T1850" i="5"/>
  <c r="S1850" i="5"/>
  <c r="AB1849" i="5"/>
  <c r="X1849" i="5"/>
  <c r="V1849" i="5"/>
  <c r="T1849" i="5"/>
  <c r="S1849" i="5"/>
  <c r="AB1848" i="5"/>
  <c r="X1848" i="5"/>
  <c r="V1848" i="5"/>
  <c r="T1848" i="5"/>
  <c r="S1848" i="5"/>
  <c r="AB1847" i="5"/>
  <c r="X1847" i="5"/>
  <c r="V1847" i="5"/>
  <c r="T1847" i="5"/>
  <c r="S1847" i="5"/>
  <c r="AB1846" i="5"/>
  <c r="X1846" i="5"/>
  <c r="V1846" i="5"/>
  <c r="T1846" i="5"/>
  <c r="S1846" i="5"/>
  <c r="AB1845" i="5"/>
  <c r="X1845" i="5"/>
  <c r="V1845" i="5"/>
  <c r="T1845" i="5"/>
  <c r="S1845" i="5"/>
  <c r="AB1844" i="5"/>
  <c r="X1844" i="5"/>
  <c r="V1844" i="5"/>
  <c r="T1844" i="5"/>
  <c r="S1844" i="5"/>
  <c r="AB1843" i="5"/>
  <c r="X1843" i="5"/>
  <c r="V1843" i="5"/>
  <c r="T1843" i="5"/>
  <c r="S1843" i="5"/>
  <c r="AB1842" i="5"/>
  <c r="X1842" i="5"/>
  <c r="V1842" i="5"/>
  <c r="T1842" i="5"/>
  <c r="S1842" i="5"/>
  <c r="AB1841" i="5"/>
  <c r="X1841" i="5"/>
  <c r="V1841" i="5"/>
  <c r="T1841" i="5"/>
  <c r="S1841" i="5"/>
  <c r="AB1840" i="5"/>
  <c r="X1840" i="5"/>
  <c r="V1840" i="5"/>
  <c r="T1840" i="5"/>
  <c r="S1840" i="5"/>
  <c r="AB1839" i="5"/>
  <c r="X1839" i="5"/>
  <c r="V1839" i="5"/>
  <c r="T1839" i="5"/>
  <c r="S1839" i="5"/>
  <c r="AB1838" i="5"/>
  <c r="X1838" i="5"/>
  <c r="V1838" i="5"/>
  <c r="T1838" i="5"/>
  <c r="S1838" i="5"/>
  <c r="AB1837" i="5"/>
  <c r="X1837" i="5"/>
  <c r="V1837" i="5"/>
  <c r="T1837" i="5"/>
  <c r="S1837" i="5"/>
  <c r="AB1836" i="5"/>
  <c r="X1836" i="5"/>
  <c r="V1836" i="5"/>
  <c r="T1836" i="5"/>
  <c r="S1836" i="5"/>
  <c r="AB1835" i="5"/>
  <c r="X1835" i="5"/>
  <c r="V1835" i="5"/>
  <c r="T1835" i="5"/>
  <c r="S1835" i="5"/>
  <c r="AB1834" i="5"/>
  <c r="X1834" i="5"/>
  <c r="V1834" i="5"/>
  <c r="T1834" i="5"/>
  <c r="S1834" i="5"/>
  <c r="AB1833" i="5"/>
  <c r="X1833" i="5"/>
  <c r="V1833" i="5"/>
  <c r="T1833" i="5"/>
  <c r="S1833" i="5"/>
  <c r="AB1832" i="5"/>
  <c r="X1832" i="5"/>
  <c r="V1832" i="5"/>
  <c r="T1832" i="5"/>
  <c r="S1832" i="5"/>
  <c r="AB1831" i="5"/>
  <c r="X1831" i="5"/>
  <c r="V1831" i="5"/>
  <c r="T1831" i="5"/>
  <c r="S1831" i="5"/>
  <c r="AB1830" i="5"/>
  <c r="X1830" i="5"/>
  <c r="V1830" i="5"/>
  <c r="T1830" i="5"/>
  <c r="S1830" i="5"/>
  <c r="AB1829" i="5"/>
  <c r="X1829" i="5"/>
  <c r="V1829" i="5"/>
  <c r="T1829" i="5"/>
  <c r="S1829" i="5"/>
  <c r="AB1828" i="5"/>
  <c r="X1828" i="5"/>
  <c r="V1828" i="5"/>
  <c r="T1828" i="5"/>
  <c r="S1828" i="5"/>
  <c r="AB1827" i="5"/>
  <c r="X1827" i="5"/>
  <c r="V1827" i="5"/>
  <c r="T1827" i="5"/>
  <c r="S1827" i="5"/>
  <c r="AB1826" i="5"/>
  <c r="X1826" i="5"/>
  <c r="V1826" i="5"/>
  <c r="T1826" i="5"/>
  <c r="S1826" i="5"/>
  <c r="AB1825" i="5"/>
  <c r="X1825" i="5"/>
  <c r="V1825" i="5"/>
  <c r="T1825" i="5"/>
  <c r="S1825" i="5"/>
  <c r="AB1824" i="5"/>
  <c r="X1824" i="5"/>
  <c r="V1824" i="5"/>
  <c r="T1824" i="5"/>
  <c r="S1824" i="5"/>
  <c r="AB1823" i="5"/>
  <c r="X1823" i="5"/>
  <c r="V1823" i="5"/>
  <c r="T1823" i="5"/>
  <c r="S1823" i="5"/>
  <c r="AB1822" i="5"/>
  <c r="X1822" i="5"/>
  <c r="V1822" i="5"/>
  <c r="T1822" i="5"/>
  <c r="S1822" i="5"/>
  <c r="AB1821" i="5"/>
  <c r="X1821" i="5"/>
  <c r="V1821" i="5"/>
  <c r="T1821" i="5"/>
  <c r="S1821" i="5"/>
  <c r="AB1820" i="5"/>
  <c r="X1820" i="5"/>
  <c r="V1820" i="5"/>
  <c r="T1820" i="5"/>
  <c r="S1820" i="5"/>
  <c r="AB1819" i="5"/>
  <c r="X1819" i="5"/>
  <c r="V1819" i="5"/>
  <c r="T1819" i="5"/>
  <c r="S1819" i="5"/>
  <c r="AB1818" i="5"/>
  <c r="X1818" i="5"/>
  <c r="V1818" i="5"/>
  <c r="T1818" i="5"/>
  <c r="S1818" i="5"/>
  <c r="AB1817" i="5"/>
  <c r="X1817" i="5"/>
  <c r="V1817" i="5"/>
  <c r="T1817" i="5"/>
  <c r="S1817" i="5"/>
  <c r="AB1816" i="5"/>
  <c r="X1816" i="5"/>
  <c r="V1816" i="5"/>
  <c r="T1816" i="5"/>
  <c r="S1816" i="5"/>
  <c r="AB1815" i="5"/>
  <c r="X1815" i="5"/>
  <c r="V1815" i="5"/>
  <c r="T1815" i="5"/>
  <c r="S1815" i="5"/>
  <c r="AB1814" i="5"/>
  <c r="X1814" i="5"/>
  <c r="V1814" i="5"/>
  <c r="T1814" i="5"/>
  <c r="S1814" i="5"/>
  <c r="AB1813" i="5"/>
  <c r="X1813" i="5"/>
  <c r="V1813" i="5"/>
  <c r="T1813" i="5"/>
  <c r="S1813" i="5"/>
  <c r="AB1812" i="5"/>
  <c r="X1812" i="5"/>
  <c r="V1812" i="5"/>
  <c r="T1812" i="5"/>
  <c r="S1812" i="5"/>
  <c r="AB1811" i="5"/>
  <c r="X1811" i="5"/>
  <c r="V1811" i="5"/>
  <c r="T1811" i="5"/>
  <c r="S1811" i="5"/>
  <c r="AB1810" i="5"/>
  <c r="X1810" i="5"/>
  <c r="V1810" i="5"/>
  <c r="T1810" i="5"/>
  <c r="S1810" i="5"/>
  <c r="AB1809" i="5"/>
  <c r="X1809" i="5"/>
  <c r="V1809" i="5"/>
  <c r="T1809" i="5"/>
  <c r="S1809" i="5"/>
  <c r="AB1808" i="5"/>
  <c r="X1808" i="5"/>
  <c r="V1808" i="5"/>
  <c r="T1808" i="5"/>
  <c r="S1808" i="5"/>
  <c r="AB1807" i="5"/>
  <c r="X1807" i="5"/>
  <c r="V1807" i="5"/>
  <c r="T1807" i="5"/>
  <c r="S1807" i="5"/>
  <c r="AB1806" i="5"/>
  <c r="X1806" i="5"/>
  <c r="V1806" i="5"/>
  <c r="T1806" i="5"/>
  <c r="S1806" i="5"/>
  <c r="AB1805" i="5"/>
  <c r="X1805" i="5"/>
  <c r="V1805" i="5"/>
  <c r="T1805" i="5"/>
  <c r="S1805" i="5"/>
  <c r="AB1804" i="5"/>
  <c r="X1804" i="5"/>
  <c r="V1804" i="5"/>
  <c r="T1804" i="5"/>
  <c r="S1804" i="5"/>
  <c r="AB1803" i="5"/>
  <c r="X1803" i="5"/>
  <c r="V1803" i="5"/>
  <c r="T1803" i="5"/>
  <c r="S1803" i="5"/>
  <c r="AB1802" i="5"/>
  <c r="X1802" i="5"/>
  <c r="V1802" i="5"/>
  <c r="T1802" i="5"/>
  <c r="S1802" i="5"/>
  <c r="AB1801" i="5"/>
  <c r="X1801" i="5"/>
  <c r="V1801" i="5"/>
  <c r="T1801" i="5"/>
  <c r="S1801" i="5"/>
  <c r="AB1800" i="5"/>
  <c r="X1800" i="5"/>
  <c r="V1800" i="5"/>
  <c r="T1800" i="5"/>
  <c r="S1800" i="5"/>
  <c r="AB1799" i="5"/>
  <c r="X1799" i="5"/>
  <c r="V1799" i="5"/>
  <c r="T1799" i="5"/>
  <c r="S1799" i="5"/>
  <c r="AB1798" i="5"/>
  <c r="X1798" i="5"/>
  <c r="V1798" i="5"/>
  <c r="T1798" i="5"/>
  <c r="S1798" i="5"/>
  <c r="AB1797" i="5"/>
  <c r="X1797" i="5"/>
  <c r="V1797" i="5"/>
  <c r="T1797" i="5"/>
  <c r="S1797" i="5"/>
  <c r="AB1796" i="5"/>
  <c r="X1796" i="5"/>
  <c r="V1796" i="5"/>
  <c r="T1796" i="5"/>
  <c r="S1796" i="5"/>
  <c r="AB1795" i="5"/>
  <c r="X1795" i="5"/>
  <c r="V1795" i="5"/>
  <c r="T1795" i="5"/>
  <c r="S1795" i="5"/>
  <c r="AB1794" i="5"/>
  <c r="X1794" i="5"/>
  <c r="V1794" i="5"/>
  <c r="T1794" i="5"/>
  <c r="S1794" i="5"/>
  <c r="AB1793" i="5"/>
  <c r="X1793" i="5"/>
  <c r="V1793" i="5"/>
  <c r="T1793" i="5"/>
  <c r="S1793" i="5"/>
  <c r="AB1792" i="5"/>
  <c r="X1792" i="5"/>
  <c r="V1792" i="5"/>
  <c r="T1792" i="5"/>
  <c r="S1792" i="5"/>
  <c r="AB1791" i="5"/>
  <c r="X1791" i="5"/>
  <c r="V1791" i="5"/>
  <c r="T1791" i="5"/>
  <c r="S1791" i="5"/>
  <c r="AB1790" i="5"/>
  <c r="X1790" i="5"/>
  <c r="V1790" i="5"/>
  <c r="T1790" i="5"/>
  <c r="S1790" i="5"/>
  <c r="AB1789" i="5"/>
  <c r="X1789" i="5"/>
  <c r="V1789" i="5"/>
  <c r="T1789" i="5"/>
  <c r="S1789" i="5"/>
  <c r="AB1788" i="5"/>
  <c r="X1788" i="5"/>
  <c r="V1788" i="5"/>
  <c r="T1788" i="5"/>
  <c r="S1788" i="5"/>
  <c r="AB1787" i="5"/>
  <c r="X1787" i="5"/>
  <c r="V1787" i="5"/>
  <c r="T1787" i="5"/>
  <c r="S1787" i="5"/>
  <c r="AB1786" i="5"/>
  <c r="X1786" i="5"/>
  <c r="V1786" i="5"/>
  <c r="T1786" i="5"/>
  <c r="S1786" i="5"/>
  <c r="AB1785" i="5"/>
  <c r="X1785" i="5"/>
  <c r="V1785" i="5"/>
  <c r="T1785" i="5"/>
  <c r="S1785" i="5"/>
  <c r="AB1784" i="5"/>
  <c r="X1784" i="5"/>
  <c r="V1784" i="5"/>
  <c r="T1784" i="5"/>
  <c r="S1784" i="5"/>
  <c r="AB1783" i="5"/>
  <c r="X1783" i="5"/>
  <c r="V1783" i="5"/>
  <c r="T1783" i="5"/>
  <c r="S1783" i="5"/>
  <c r="AB1782" i="5"/>
  <c r="X1782" i="5"/>
  <c r="V1782" i="5"/>
  <c r="T1782" i="5"/>
  <c r="S1782" i="5"/>
  <c r="AB1781" i="5"/>
  <c r="X1781" i="5"/>
  <c r="V1781" i="5"/>
  <c r="T1781" i="5"/>
  <c r="S1781" i="5"/>
  <c r="AB1780" i="5"/>
  <c r="X1780" i="5"/>
  <c r="V1780" i="5"/>
  <c r="T1780" i="5"/>
  <c r="S1780" i="5"/>
  <c r="AB1779" i="5"/>
  <c r="X1779" i="5"/>
  <c r="V1779" i="5"/>
  <c r="T1779" i="5"/>
  <c r="S1779" i="5"/>
  <c r="AB1778" i="5"/>
  <c r="X1778" i="5"/>
  <c r="V1778" i="5"/>
  <c r="T1778" i="5"/>
  <c r="S1778" i="5"/>
  <c r="AB1777" i="5"/>
  <c r="X1777" i="5"/>
  <c r="V1777" i="5"/>
  <c r="T1777" i="5"/>
  <c r="S1777" i="5"/>
  <c r="AB1776" i="5"/>
  <c r="X1776" i="5"/>
  <c r="V1776" i="5"/>
  <c r="T1776" i="5"/>
  <c r="S1776" i="5"/>
  <c r="AB1775" i="5"/>
  <c r="X1775" i="5"/>
  <c r="V1775" i="5"/>
  <c r="T1775" i="5"/>
  <c r="S1775" i="5"/>
  <c r="AB1774" i="5"/>
  <c r="X1774" i="5"/>
  <c r="V1774" i="5"/>
  <c r="T1774" i="5"/>
  <c r="S1774" i="5"/>
  <c r="AB1773" i="5"/>
  <c r="X1773" i="5"/>
  <c r="V1773" i="5"/>
  <c r="T1773" i="5"/>
  <c r="S1773" i="5"/>
  <c r="AB1772" i="5"/>
  <c r="X1772" i="5"/>
  <c r="V1772" i="5"/>
  <c r="T1772" i="5"/>
  <c r="S1772" i="5"/>
  <c r="AB1771" i="5"/>
  <c r="X1771" i="5"/>
  <c r="V1771" i="5"/>
  <c r="T1771" i="5"/>
  <c r="S1771" i="5"/>
  <c r="AB1770" i="5"/>
  <c r="X1770" i="5"/>
  <c r="V1770" i="5"/>
  <c r="T1770" i="5"/>
  <c r="S1770" i="5"/>
  <c r="AB1769" i="5"/>
  <c r="X1769" i="5"/>
  <c r="V1769" i="5"/>
  <c r="T1769" i="5"/>
  <c r="S1769" i="5"/>
  <c r="AB1768" i="5"/>
  <c r="X1768" i="5"/>
  <c r="V1768" i="5"/>
  <c r="T1768" i="5"/>
  <c r="S1768" i="5"/>
  <c r="AB1767" i="5"/>
  <c r="X1767" i="5"/>
  <c r="V1767" i="5"/>
  <c r="T1767" i="5"/>
  <c r="S1767" i="5"/>
  <c r="AB1766" i="5"/>
  <c r="X1766" i="5"/>
  <c r="V1766" i="5"/>
  <c r="T1766" i="5"/>
  <c r="S1766" i="5"/>
  <c r="AB1765" i="5"/>
  <c r="X1765" i="5"/>
  <c r="V1765" i="5"/>
  <c r="T1765" i="5"/>
  <c r="S1765" i="5"/>
  <c r="AB1764" i="5"/>
  <c r="X1764" i="5"/>
  <c r="V1764" i="5"/>
  <c r="T1764" i="5"/>
  <c r="S1764" i="5"/>
  <c r="AB1763" i="5"/>
  <c r="X1763" i="5"/>
  <c r="V1763" i="5"/>
  <c r="T1763" i="5"/>
  <c r="S1763" i="5"/>
  <c r="AB1762" i="5"/>
  <c r="X1762" i="5"/>
  <c r="V1762" i="5"/>
  <c r="T1762" i="5"/>
  <c r="S1762" i="5"/>
  <c r="AB1761" i="5"/>
  <c r="X1761" i="5"/>
  <c r="V1761" i="5"/>
  <c r="T1761" i="5"/>
  <c r="S1761" i="5"/>
  <c r="AB1760" i="5"/>
  <c r="X1760" i="5"/>
  <c r="V1760" i="5"/>
  <c r="T1760" i="5"/>
  <c r="S1760" i="5"/>
  <c r="AB1759" i="5"/>
  <c r="X1759" i="5"/>
  <c r="V1759" i="5"/>
  <c r="T1759" i="5"/>
  <c r="S1759" i="5"/>
  <c r="AB1758" i="5"/>
  <c r="X1758" i="5"/>
  <c r="V1758" i="5"/>
  <c r="T1758" i="5"/>
  <c r="S1758" i="5"/>
  <c r="AB1757" i="5"/>
  <c r="X1757" i="5"/>
  <c r="V1757" i="5"/>
  <c r="T1757" i="5"/>
  <c r="S1757" i="5"/>
  <c r="AB1756" i="5"/>
  <c r="X1756" i="5"/>
  <c r="V1756" i="5"/>
  <c r="T1756" i="5"/>
  <c r="S1756" i="5"/>
  <c r="AB1755" i="5"/>
  <c r="X1755" i="5"/>
  <c r="V1755" i="5"/>
  <c r="T1755" i="5"/>
  <c r="S1755" i="5"/>
  <c r="AB1754" i="5"/>
  <c r="X1754" i="5"/>
  <c r="V1754" i="5"/>
  <c r="T1754" i="5"/>
  <c r="S1754" i="5"/>
  <c r="AB1753" i="5"/>
  <c r="X1753" i="5"/>
  <c r="V1753" i="5"/>
  <c r="T1753" i="5"/>
  <c r="S1753" i="5"/>
  <c r="AB1752" i="5"/>
  <c r="X1752" i="5"/>
  <c r="V1752" i="5"/>
  <c r="T1752" i="5"/>
  <c r="S1752" i="5"/>
  <c r="AB1751" i="5"/>
  <c r="X1751" i="5"/>
  <c r="V1751" i="5"/>
  <c r="T1751" i="5"/>
  <c r="S1751" i="5"/>
  <c r="AB1750" i="5"/>
  <c r="X1750" i="5"/>
  <c r="V1750" i="5"/>
  <c r="T1750" i="5"/>
  <c r="S1750" i="5"/>
  <c r="AB1749" i="5"/>
  <c r="X1749" i="5"/>
  <c r="V1749" i="5"/>
  <c r="T1749" i="5"/>
  <c r="S1749" i="5"/>
  <c r="AB1748" i="5"/>
  <c r="X1748" i="5"/>
  <c r="V1748" i="5"/>
  <c r="T1748" i="5"/>
  <c r="S1748" i="5"/>
  <c r="AB1747" i="5"/>
  <c r="X1747" i="5"/>
  <c r="V1747" i="5"/>
  <c r="T1747" i="5"/>
  <c r="S1747" i="5"/>
  <c r="AB1746" i="5"/>
  <c r="X1746" i="5"/>
  <c r="V1746" i="5"/>
  <c r="T1746" i="5"/>
  <c r="S1746" i="5"/>
  <c r="AB1745" i="5"/>
  <c r="X1745" i="5"/>
  <c r="V1745" i="5"/>
  <c r="T1745" i="5"/>
  <c r="S1745" i="5"/>
  <c r="AB1744" i="5"/>
  <c r="X1744" i="5"/>
  <c r="V1744" i="5"/>
  <c r="T1744" i="5"/>
  <c r="S1744" i="5"/>
  <c r="AB1743" i="5"/>
  <c r="X1743" i="5"/>
  <c r="V1743" i="5"/>
  <c r="T1743" i="5"/>
  <c r="S1743" i="5"/>
  <c r="AB1742" i="5"/>
  <c r="X1742" i="5"/>
  <c r="V1742" i="5"/>
  <c r="T1742" i="5"/>
  <c r="S1742" i="5"/>
  <c r="AB1741" i="5"/>
  <c r="X1741" i="5"/>
  <c r="V1741" i="5"/>
  <c r="T1741" i="5"/>
  <c r="S1741" i="5"/>
  <c r="AB1740" i="5"/>
  <c r="X1740" i="5"/>
  <c r="V1740" i="5"/>
  <c r="T1740" i="5"/>
  <c r="S1740" i="5"/>
  <c r="AB1739" i="5"/>
  <c r="X1739" i="5"/>
  <c r="V1739" i="5"/>
  <c r="T1739" i="5"/>
  <c r="S1739" i="5"/>
  <c r="AB1738" i="5"/>
  <c r="X1738" i="5"/>
  <c r="V1738" i="5"/>
  <c r="T1738" i="5"/>
  <c r="S1738" i="5"/>
  <c r="AB1737" i="5"/>
  <c r="X1737" i="5"/>
  <c r="V1737" i="5"/>
  <c r="T1737" i="5"/>
  <c r="S1737" i="5"/>
  <c r="AB1736" i="5"/>
  <c r="X1736" i="5"/>
  <c r="V1736" i="5"/>
  <c r="T1736" i="5"/>
  <c r="S1736" i="5"/>
  <c r="AB1735" i="5"/>
  <c r="X1735" i="5"/>
  <c r="V1735" i="5"/>
  <c r="T1735" i="5"/>
  <c r="S1735" i="5"/>
  <c r="AB1734" i="5"/>
  <c r="X1734" i="5"/>
  <c r="V1734" i="5"/>
  <c r="T1734" i="5"/>
  <c r="S1734" i="5"/>
  <c r="AB1733" i="5"/>
  <c r="X1733" i="5"/>
  <c r="V1733" i="5"/>
  <c r="T1733" i="5"/>
  <c r="S1733" i="5"/>
  <c r="AB1732" i="5"/>
  <c r="X1732" i="5"/>
  <c r="V1732" i="5"/>
  <c r="T1732" i="5"/>
  <c r="S1732" i="5"/>
  <c r="AB1731" i="5"/>
  <c r="X1731" i="5"/>
  <c r="V1731" i="5"/>
  <c r="T1731" i="5"/>
  <c r="S1731" i="5"/>
  <c r="AB1730" i="5"/>
  <c r="X1730" i="5"/>
  <c r="V1730" i="5"/>
  <c r="T1730" i="5"/>
  <c r="S1730" i="5"/>
  <c r="AB1729" i="5"/>
  <c r="X1729" i="5"/>
  <c r="V1729" i="5"/>
  <c r="T1729" i="5"/>
  <c r="S1729" i="5"/>
  <c r="AB1728" i="5"/>
  <c r="X1728" i="5"/>
  <c r="V1728" i="5"/>
  <c r="T1728" i="5"/>
  <c r="S1728" i="5"/>
  <c r="AB1727" i="5"/>
  <c r="X1727" i="5"/>
  <c r="V1727" i="5"/>
  <c r="T1727" i="5"/>
  <c r="S1727" i="5"/>
  <c r="AB1726" i="5"/>
  <c r="X1726" i="5"/>
  <c r="V1726" i="5"/>
  <c r="T1726" i="5"/>
  <c r="S1726" i="5"/>
  <c r="AB1725" i="5"/>
  <c r="X1725" i="5"/>
  <c r="V1725" i="5"/>
  <c r="T1725" i="5"/>
  <c r="S1725" i="5"/>
  <c r="AB1724" i="5"/>
  <c r="X1724" i="5"/>
  <c r="V1724" i="5"/>
  <c r="T1724" i="5"/>
  <c r="S1724" i="5"/>
  <c r="AB1723" i="5"/>
  <c r="X1723" i="5"/>
  <c r="V1723" i="5"/>
  <c r="T1723" i="5"/>
  <c r="S1723" i="5"/>
  <c r="AB1722" i="5"/>
  <c r="X1722" i="5"/>
  <c r="V1722" i="5"/>
  <c r="T1722" i="5"/>
  <c r="S1722" i="5"/>
  <c r="AB1721" i="5"/>
  <c r="X1721" i="5"/>
  <c r="V1721" i="5"/>
  <c r="T1721" i="5"/>
  <c r="S1721" i="5"/>
  <c r="AB1720" i="5"/>
  <c r="X1720" i="5"/>
  <c r="V1720" i="5"/>
  <c r="T1720" i="5"/>
  <c r="S1720" i="5"/>
  <c r="AB1719" i="5"/>
  <c r="X1719" i="5"/>
  <c r="V1719" i="5"/>
  <c r="T1719" i="5"/>
  <c r="S1719" i="5"/>
  <c r="AB1718" i="5"/>
  <c r="X1718" i="5"/>
  <c r="V1718" i="5"/>
  <c r="T1718" i="5"/>
  <c r="S1718" i="5"/>
  <c r="AB1717" i="5"/>
  <c r="X1717" i="5"/>
  <c r="V1717" i="5"/>
  <c r="T1717" i="5"/>
  <c r="S1717" i="5"/>
  <c r="AB1716" i="5"/>
  <c r="X1716" i="5"/>
  <c r="V1716" i="5"/>
  <c r="T1716" i="5"/>
  <c r="S1716" i="5"/>
  <c r="AB1715" i="5"/>
  <c r="X1715" i="5"/>
  <c r="V1715" i="5"/>
  <c r="T1715" i="5"/>
  <c r="S1715" i="5"/>
  <c r="AB1714" i="5"/>
  <c r="X1714" i="5"/>
  <c r="V1714" i="5"/>
  <c r="T1714" i="5"/>
  <c r="S1714" i="5"/>
  <c r="AB1713" i="5"/>
  <c r="X1713" i="5"/>
  <c r="V1713" i="5"/>
  <c r="T1713" i="5"/>
  <c r="S1713" i="5"/>
  <c r="AB1712" i="5"/>
  <c r="X1712" i="5"/>
  <c r="V1712" i="5"/>
  <c r="T1712" i="5"/>
  <c r="S1712" i="5"/>
  <c r="AB1711" i="5"/>
  <c r="X1711" i="5"/>
  <c r="V1711" i="5"/>
  <c r="T1711" i="5"/>
  <c r="S1711" i="5"/>
  <c r="AB1710" i="5"/>
  <c r="X1710" i="5"/>
  <c r="V1710" i="5"/>
  <c r="T1710" i="5"/>
  <c r="S1710" i="5"/>
  <c r="AB1709" i="5"/>
  <c r="X1709" i="5"/>
  <c r="V1709" i="5"/>
  <c r="T1709" i="5"/>
  <c r="S1709" i="5"/>
  <c r="AB1708" i="5"/>
  <c r="X1708" i="5"/>
  <c r="V1708" i="5"/>
  <c r="T1708" i="5"/>
  <c r="S1708" i="5"/>
  <c r="AB1707" i="5"/>
  <c r="X1707" i="5"/>
  <c r="V1707" i="5"/>
  <c r="T1707" i="5"/>
  <c r="S1707" i="5"/>
  <c r="AB1706" i="5"/>
  <c r="X1706" i="5"/>
  <c r="V1706" i="5"/>
  <c r="T1706" i="5"/>
  <c r="S1706" i="5"/>
  <c r="AB1705" i="5"/>
  <c r="X1705" i="5"/>
  <c r="V1705" i="5"/>
  <c r="T1705" i="5"/>
  <c r="S1705" i="5"/>
  <c r="AB1704" i="5"/>
  <c r="X1704" i="5"/>
  <c r="V1704" i="5"/>
  <c r="T1704" i="5"/>
  <c r="S1704" i="5"/>
  <c r="AB1703" i="5"/>
  <c r="X1703" i="5"/>
  <c r="V1703" i="5"/>
  <c r="T1703" i="5"/>
  <c r="S1703" i="5"/>
  <c r="AB1702" i="5"/>
  <c r="X1702" i="5"/>
  <c r="V1702" i="5"/>
  <c r="T1702" i="5"/>
  <c r="S1702" i="5"/>
  <c r="AB1701" i="5"/>
  <c r="X1701" i="5"/>
  <c r="V1701" i="5"/>
  <c r="T1701" i="5"/>
  <c r="S1701" i="5"/>
  <c r="AB1700" i="5"/>
  <c r="X1700" i="5"/>
  <c r="V1700" i="5"/>
  <c r="T1700" i="5"/>
  <c r="S1700" i="5"/>
  <c r="AB1699" i="5"/>
  <c r="X1699" i="5"/>
  <c r="V1699" i="5"/>
  <c r="T1699" i="5"/>
  <c r="S1699" i="5"/>
  <c r="AB1698" i="5"/>
  <c r="X1698" i="5"/>
  <c r="V1698" i="5"/>
  <c r="T1698" i="5"/>
  <c r="S1698" i="5"/>
  <c r="AB1697" i="5"/>
  <c r="X1697" i="5"/>
  <c r="V1697" i="5"/>
  <c r="T1697" i="5"/>
  <c r="S1697" i="5"/>
  <c r="AB1696" i="5"/>
  <c r="X1696" i="5"/>
  <c r="V1696" i="5"/>
  <c r="T1696" i="5"/>
  <c r="S1696" i="5"/>
  <c r="AB1695" i="5"/>
  <c r="X1695" i="5"/>
  <c r="V1695" i="5"/>
  <c r="T1695" i="5"/>
  <c r="S1695" i="5"/>
  <c r="AB1694" i="5"/>
  <c r="X1694" i="5"/>
  <c r="V1694" i="5"/>
  <c r="T1694" i="5"/>
  <c r="S1694" i="5"/>
  <c r="AB1693" i="5"/>
  <c r="X1693" i="5"/>
  <c r="V1693" i="5"/>
  <c r="T1693" i="5"/>
  <c r="S1693" i="5"/>
  <c r="AB1692" i="5"/>
  <c r="X1692" i="5"/>
  <c r="V1692" i="5"/>
  <c r="T1692" i="5"/>
  <c r="S1692" i="5"/>
  <c r="AB1691" i="5"/>
  <c r="X1691" i="5"/>
  <c r="V1691" i="5"/>
  <c r="T1691" i="5"/>
  <c r="S1691" i="5"/>
  <c r="AB1690" i="5"/>
  <c r="X1690" i="5"/>
  <c r="V1690" i="5"/>
  <c r="T1690" i="5"/>
  <c r="S1690" i="5"/>
  <c r="AB1689" i="5"/>
  <c r="X1689" i="5"/>
  <c r="V1689" i="5"/>
  <c r="T1689" i="5"/>
  <c r="S1689" i="5"/>
  <c r="AB1688" i="5"/>
  <c r="X1688" i="5"/>
  <c r="V1688" i="5"/>
  <c r="T1688" i="5"/>
  <c r="S1688" i="5"/>
  <c r="AB1687" i="5"/>
  <c r="X1687" i="5"/>
  <c r="V1687" i="5"/>
  <c r="T1687" i="5"/>
  <c r="S1687" i="5"/>
  <c r="AB1686" i="5"/>
  <c r="X1686" i="5"/>
  <c r="V1686" i="5"/>
  <c r="T1686" i="5"/>
  <c r="S1686" i="5"/>
  <c r="AB1685" i="5"/>
  <c r="X1685" i="5"/>
  <c r="V1685" i="5"/>
  <c r="T1685" i="5"/>
  <c r="S1685" i="5"/>
  <c r="AB1684" i="5"/>
  <c r="X1684" i="5"/>
  <c r="V1684" i="5"/>
  <c r="T1684" i="5"/>
  <c r="S1684" i="5"/>
  <c r="AB1683" i="5"/>
  <c r="X1683" i="5"/>
  <c r="V1683" i="5"/>
  <c r="T1683" i="5"/>
  <c r="S1683" i="5"/>
  <c r="AB1682" i="5"/>
  <c r="X1682" i="5"/>
  <c r="V1682" i="5"/>
  <c r="T1682" i="5"/>
  <c r="S1682" i="5"/>
  <c r="AB1681" i="5"/>
  <c r="X1681" i="5"/>
  <c r="V1681" i="5"/>
  <c r="T1681" i="5"/>
  <c r="S1681" i="5"/>
  <c r="AB1680" i="5"/>
  <c r="X1680" i="5"/>
  <c r="V1680" i="5"/>
  <c r="T1680" i="5"/>
  <c r="S1680" i="5"/>
  <c r="AB1679" i="5"/>
  <c r="X1679" i="5"/>
  <c r="V1679" i="5"/>
  <c r="T1679" i="5"/>
  <c r="S1679" i="5"/>
  <c r="AB1678" i="5"/>
  <c r="X1678" i="5"/>
  <c r="V1678" i="5"/>
  <c r="T1678" i="5"/>
  <c r="S1678" i="5"/>
  <c r="AB1677" i="5"/>
  <c r="X1677" i="5"/>
  <c r="V1677" i="5"/>
  <c r="T1677" i="5"/>
  <c r="S1677" i="5"/>
  <c r="AB1676" i="5"/>
  <c r="X1676" i="5"/>
  <c r="V1676" i="5"/>
  <c r="T1676" i="5"/>
  <c r="S1676" i="5"/>
  <c r="AB1675" i="5"/>
  <c r="X1675" i="5"/>
  <c r="V1675" i="5"/>
  <c r="T1675" i="5"/>
  <c r="S1675" i="5"/>
  <c r="AB1674" i="5"/>
  <c r="X1674" i="5"/>
  <c r="V1674" i="5"/>
  <c r="T1674" i="5"/>
  <c r="S1674" i="5"/>
  <c r="AB1673" i="5"/>
  <c r="X1673" i="5"/>
  <c r="V1673" i="5"/>
  <c r="T1673" i="5"/>
  <c r="S1673" i="5"/>
  <c r="AB1672" i="5"/>
  <c r="X1672" i="5"/>
  <c r="V1672" i="5"/>
  <c r="T1672" i="5"/>
  <c r="S1672" i="5"/>
  <c r="AB1671" i="5"/>
  <c r="X1671" i="5"/>
  <c r="V1671" i="5"/>
  <c r="T1671" i="5"/>
  <c r="S1671" i="5"/>
  <c r="AB1670" i="5"/>
  <c r="X1670" i="5"/>
  <c r="V1670" i="5"/>
  <c r="T1670" i="5"/>
  <c r="S1670" i="5"/>
  <c r="AB1669" i="5"/>
  <c r="X1669" i="5"/>
  <c r="V1669" i="5"/>
  <c r="T1669" i="5"/>
  <c r="S1669" i="5"/>
  <c r="AB1668" i="5"/>
  <c r="X1668" i="5"/>
  <c r="V1668" i="5"/>
  <c r="T1668" i="5"/>
  <c r="S1668" i="5"/>
  <c r="AB1667" i="5"/>
  <c r="X1667" i="5"/>
  <c r="V1667" i="5"/>
  <c r="T1667" i="5"/>
  <c r="S1667" i="5"/>
  <c r="AB1666" i="5"/>
  <c r="X1666" i="5"/>
  <c r="V1666" i="5"/>
  <c r="T1666" i="5"/>
  <c r="S1666" i="5"/>
  <c r="AB1665" i="5"/>
  <c r="X1665" i="5"/>
  <c r="V1665" i="5"/>
  <c r="T1665" i="5"/>
  <c r="S1665" i="5"/>
  <c r="AB1664" i="5"/>
  <c r="X1664" i="5"/>
  <c r="V1664" i="5"/>
  <c r="T1664" i="5"/>
  <c r="S1664" i="5"/>
  <c r="AB1663" i="5"/>
  <c r="X1663" i="5"/>
  <c r="V1663" i="5"/>
  <c r="T1663" i="5"/>
  <c r="S1663" i="5"/>
  <c r="AB1662" i="5"/>
  <c r="X1662" i="5"/>
  <c r="V1662" i="5"/>
  <c r="T1662" i="5"/>
  <c r="S1662" i="5"/>
  <c r="AB1661" i="5"/>
  <c r="X1661" i="5"/>
  <c r="V1661" i="5"/>
  <c r="T1661" i="5"/>
  <c r="S1661" i="5"/>
  <c r="AB1660" i="5"/>
  <c r="X1660" i="5"/>
  <c r="V1660" i="5"/>
  <c r="T1660" i="5"/>
  <c r="S1660" i="5"/>
  <c r="AB1659" i="5"/>
  <c r="X1659" i="5"/>
  <c r="V1659" i="5"/>
  <c r="T1659" i="5"/>
  <c r="S1659" i="5"/>
  <c r="AB1658" i="5"/>
  <c r="X1658" i="5"/>
  <c r="V1658" i="5"/>
  <c r="T1658" i="5"/>
  <c r="S1658" i="5"/>
  <c r="AB1657" i="5"/>
  <c r="X1657" i="5"/>
  <c r="V1657" i="5"/>
  <c r="T1657" i="5"/>
  <c r="S1657" i="5"/>
  <c r="AB1656" i="5"/>
  <c r="X1656" i="5"/>
  <c r="V1656" i="5"/>
  <c r="T1656" i="5"/>
  <c r="S1656" i="5"/>
  <c r="AB1655" i="5"/>
  <c r="X1655" i="5"/>
  <c r="V1655" i="5"/>
  <c r="T1655" i="5"/>
  <c r="S1655" i="5"/>
  <c r="AB1654" i="5"/>
  <c r="X1654" i="5"/>
  <c r="V1654" i="5"/>
  <c r="T1654" i="5"/>
  <c r="S1654" i="5"/>
  <c r="AB1653" i="5"/>
  <c r="X1653" i="5"/>
  <c r="V1653" i="5"/>
  <c r="T1653" i="5"/>
  <c r="S1653" i="5"/>
  <c r="AB1652" i="5"/>
  <c r="X1652" i="5"/>
  <c r="V1652" i="5"/>
  <c r="T1652" i="5"/>
  <c r="S1652" i="5"/>
  <c r="AB1651" i="5"/>
  <c r="X1651" i="5"/>
  <c r="V1651" i="5"/>
  <c r="T1651" i="5"/>
  <c r="S1651" i="5"/>
  <c r="AB1650" i="5"/>
  <c r="X1650" i="5"/>
  <c r="V1650" i="5"/>
  <c r="T1650" i="5"/>
  <c r="S1650" i="5"/>
  <c r="AB1649" i="5"/>
  <c r="X1649" i="5"/>
  <c r="V1649" i="5"/>
  <c r="T1649" i="5"/>
  <c r="S1649" i="5"/>
  <c r="AB1648" i="5"/>
  <c r="X1648" i="5"/>
  <c r="V1648" i="5"/>
  <c r="T1648" i="5"/>
  <c r="S1648" i="5"/>
  <c r="AB1647" i="5"/>
  <c r="X1647" i="5"/>
  <c r="V1647" i="5"/>
  <c r="T1647" i="5"/>
  <c r="S1647" i="5"/>
  <c r="AB1646" i="5"/>
  <c r="X1646" i="5"/>
  <c r="V1646" i="5"/>
  <c r="T1646" i="5"/>
  <c r="S1646" i="5"/>
  <c r="AB1645" i="5"/>
  <c r="X1645" i="5"/>
  <c r="V1645" i="5"/>
  <c r="T1645" i="5"/>
  <c r="S1645" i="5"/>
  <c r="AB1644" i="5"/>
  <c r="X1644" i="5"/>
  <c r="V1644" i="5"/>
  <c r="T1644" i="5"/>
  <c r="S1644" i="5"/>
  <c r="AB1643" i="5"/>
  <c r="X1643" i="5"/>
  <c r="V1643" i="5"/>
  <c r="T1643" i="5"/>
  <c r="S1643" i="5"/>
  <c r="AB1642" i="5"/>
  <c r="X1642" i="5"/>
  <c r="V1642" i="5"/>
  <c r="T1642" i="5"/>
  <c r="S1642" i="5"/>
  <c r="AB1641" i="5"/>
  <c r="X1641" i="5"/>
  <c r="V1641" i="5"/>
  <c r="T1641" i="5"/>
  <c r="S1641" i="5"/>
  <c r="AB1640" i="5"/>
  <c r="X1640" i="5"/>
  <c r="V1640" i="5"/>
  <c r="T1640" i="5"/>
  <c r="S1640" i="5"/>
  <c r="AB1639" i="5"/>
  <c r="X1639" i="5"/>
  <c r="V1639" i="5"/>
  <c r="T1639" i="5"/>
  <c r="S1639" i="5"/>
  <c r="AB1638" i="5"/>
  <c r="X1638" i="5"/>
  <c r="V1638" i="5"/>
  <c r="T1638" i="5"/>
  <c r="S1638" i="5"/>
  <c r="AB1637" i="5"/>
  <c r="X1637" i="5"/>
  <c r="V1637" i="5"/>
  <c r="T1637" i="5"/>
  <c r="S1637" i="5"/>
  <c r="AB1636" i="5"/>
  <c r="X1636" i="5"/>
  <c r="V1636" i="5"/>
  <c r="T1636" i="5"/>
  <c r="S1636" i="5"/>
  <c r="AB1635" i="5"/>
  <c r="X1635" i="5"/>
  <c r="V1635" i="5"/>
  <c r="T1635" i="5"/>
  <c r="S1635" i="5"/>
  <c r="AB1634" i="5"/>
  <c r="X1634" i="5"/>
  <c r="V1634" i="5"/>
  <c r="T1634" i="5"/>
  <c r="S1634" i="5"/>
  <c r="AB1633" i="5"/>
  <c r="X1633" i="5"/>
  <c r="V1633" i="5"/>
  <c r="T1633" i="5"/>
  <c r="S1633" i="5"/>
  <c r="AB1632" i="5"/>
  <c r="X1632" i="5"/>
  <c r="V1632" i="5"/>
  <c r="T1632" i="5"/>
  <c r="S1632" i="5"/>
  <c r="AB1631" i="5"/>
  <c r="X1631" i="5"/>
  <c r="V1631" i="5"/>
  <c r="T1631" i="5"/>
  <c r="S1631" i="5"/>
  <c r="AB1630" i="5"/>
  <c r="X1630" i="5"/>
  <c r="V1630" i="5"/>
  <c r="T1630" i="5"/>
  <c r="S1630" i="5"/>
  <c r="AB1629" i="5"/>
  <c r="X1629" i="5"/>
  <c r="V1629" i="5"/>
  <c r="T1629" i="5"/>
  <c r="S1629" i="5"/>
  <c r="AB1628" i="5"/>
  <c r="X1628" i="5"/>
  <c r="V1628" i="5"/>
  <c r="T1628" i="5"/>
  <c r="S1628" i="5"/>
  <c r="AB1627" i="5"/>
  <c r="X1627" i="5"/>
  <c r="V1627" i="5"/>
  <c r="T1627" i="5"/>
  <c r="S1627" i="5"/>
  <c r="AB1626" i="5"/>
  <c r="X1626" i="5"/>
  <c r="V1626" i="5"/>
  <c r="T1626" i="5"/>
  <c r="S1626" i="5"/>
  <c r="AB1625" i="5"/>
  <c r="X1625" i="5"/>
  <c r="V1625" i="5"/>
  <c r="T1625" i="5"/>
  <c r="S1625" i="5"/>
  <c r="AB1624" i="5"/>
  <c r="X1624" i="5"/>
  <c r="V1624" i="5"/>
  <c r="T1624" i="5"/>
  <c r="S1624" i="5"/>
  <c r="AB1623" i="5"/>
  <c r="X1623" i="5"/>
  <c r="V1623" i="5"/>
  <c r="T1623" i="5"/>
  <c r="S1623" i="5"/>
  <c r="AB1622" i="5"/>
  <c r="X1622" i="5"/>
  <c r="V1622" i="5"/>
  <c r="T1622" i="5"/>
  <c r="S1622" i="5"/>
  <c r="AB1621" i="5"/>
  <c r="X1621" i="5"/>
  <c r="V1621" i="5"/>
  <c r="T1621" i="5"/>
  <c r="S1621" i="5"/>
  <c r="AB1620" i="5"/>
  <c r="X1620" i="5"/>
  <c r="V1620" i="5"/>
  <c r="T1620" i="5"/>
  <c r="S1620" i="5"/>
  <c r="AB1619" i="5"/>
  <c r="X1619" i="5"/>
  <c r="V1619" i="5"/>
  <c r="T1619" i="5"/>
  <c r="S1619" i="5"/>
  <c r="AB1618" i="5"/>
  <c r="X1618" i="5"/>
  <c r="V1618" i="5"/>
  <c r="T1618" i="5"/>
  <c r="S1618" i="5"/>
  <c r="AB1617" i="5"/>
  <c r="X1617" i="5"/>
  <c r="V1617" i="5"/>
  <c r="T1617" i="5"/>
  <c r="S1617" i="5"/>
  <c r="AB1616" i="5"/>
  <c r="X1616" i="5"/>
  <c r="V1616" i="5"/>
  <c r="T1616" i="5"/>
  <c r="S1616" i="5"/>
  <c r="AB1615" i="5"/>
  <c r="X1615" i="5"/>
  <c r="V1615" i="5"/>
  <c r="T1615" i="5"/>
  <c r="S1615" i="5"/>
  <c r="AB1614" i="5"/>
  <c r="X1614" i="5"/>
  <c r="V1614" i="5"/>
  <c r="T1614" i="5"/>
  <c r="S1614" i="5"/>
  <c r="AB1613" i="5"/>
  <c r="X1613" i="5"/>
  <c r="V1613" i="5"/>
  <c r="T1613" i="5"/>
  <c r="S1613" i="5"/>
  <c r="AB1612" i="5"/>
  <c r="X1612" i="5"/>
  <c r="V1612" i="5"/>
  <c r="T1612" i="5"/>
  <c r="S1612" i="5"/>
  <c r="AB1611" i="5"/>
  <c r="X1611" i="5"/>
  <c r="V1611" i="5"/>
  <c r="T1611" i="5"/>
  <c r="S1611" i="5"/>
  <c r="AB1610" i="5"/>
  <c r="X1610" i="5"/>
  <c r="V1610" i="5"/>
  <c r="T1610" i="5"/>
  <c r="S1610" i="5"/>
  <c r="AB1609" i="5"/>
  <c r="X1609" i="5"/>
  <c r="V1609" i="5"/>
  <c r="T1609" i="5"/>
  <c r="S1609" i="5"/>
  <c r="AB1608" i="5"/>
  <c r="X1608" i="5"/>
  <c r="V1608" i="5"/>
  <c r="T1608" i="5"/>
  <c r="S1608" i="5"/>
  <c r="AB1607" i="5"/>
  <c r="X1607" i="5"/>
  <c r="V1607" i="5"/>
  <c r="T1607" i="5"/>
  <c r="S1607" i="5"/>
  <c r="AB1606" i="5"/>
  <c r="X1606" i="5"/>
  <c r="V1606" i="5"/>
  <c r="T1606" i="5"/>
  <c r="S1606" i="5"/>
  <c r="AB1605" i="5"/>
  <c r="X1605" i="5"/>
  <c r="V1605" i="5"/>
  <c r="T1605" i="5"/>
  <c r="S1605" i="5"/>
  <c r="AB1604" i="5"/>
  <c r="X1604" i="5"/>
  <c r="V1604" i="5"/>
  <c r="T1604" i="5"/>
  <c r="S1604" i="5"/>
  <c r="AB1603" i="5"/>
  <c r="X1603" i="5"/>
  <c r="V1603" i="5"/>
  <c r="T1603" i="5"/>
  <c r="S1603" i="5"/>
  <c r="AB1602" i="5"/>
  <c r="X1602" i="5"/>
  <c r="V1602" i="5"/>
  <c r="T1602" i="5"/>
  <c r="S1602" i="5"/>
  <c r="AB1601" i="5"/>
  <c r="X1601" i="5"/>
  <c r="V1601" i="5"/>
  <c r="T1601" i="5"/>
  <c r="S1601" i="5"/>
  <c r="AB1600" i="5"/>
  <c r="X1600" i="5"/>
  <c r="V1600" i="5"/>
  <c r="T1600" i="5"/>
  <c r="S1600" i="5"/>
  <c r="AB1599" i="5"/>
  <c r="X1599" i="5"/>
  <c r="V1599" i="5"/>
  <c r="T1599" i="5"/>
  <c r="S1599" i="5"/>
  <c r="AB1598" i="5"/>
  <c r="X1598" i="5"/>
  <c r="V1598" i="5"/>
  <c r="T1598" i="5"/>
  <c r="S1598" i="5"/>
  <c r="AB1597" i="5"/>
  <c r="X1597" i="5"/>
  <c r="V1597" i="5"/>
  <c r="T1597" i="5"/>
  <c r="S1597" i="5"/>
  <c r="AB1596" i="5"/>
  <c r="X1596" i="5"/>
  <c r="V1596" i="5"/>
  <c r="T1596" i="5"/>
  <c r="S1596" i="5"/>
  <c r="AB1595" i="5"/>
  <c r="X1595" i="5"/>
  <c r="V1595" i="5"/>
  <c r="T1595" i="5"/>
  <c r="S1595" i="5"/>
  <c r="AB1594" i="5"/>
  <c r="X1594" i="5"/>
  <c r="V1594" i="5"/>
  <c r="T1594" i="5"/>
  <c r="S1594" i="5"/>
  <c r="AB1593" i="5"/>
  <c r="X1593" i="5"/>
  <c r="V1593" i="5"/>
  <c r="T1593" i="5"/>
  <c r="S1593" i="5"/>
  <c r="AB1592" i="5"/>
  <c r="X1592" i="5"/>
  <c r="V1592" i="5"/>
  <c r="T1592" i="5"/>
  <c r="S1592" i="5"/>
  <c r="AB1591" i="5"/>
  <c r="X1591" i="5"/>
  <c r="V1591" i="5"/>
  <c r="T1591" i="5"/>
  <c r="S1591" i="5"/>
  <c r="AB1590" i="5"/>
  <c r="X1590" i="5"/>
  <c r="V1590" i="5"/>
  <c r="T1590" i="5"/>
  <c r="S1590" i="5"/>
  <c r="AB1589" i="5"/>
  <c r="X1589" i="5"/>
  <c r="V1589" i="5"/>
  <c r="T1589" i="5"/>
  <c r="S1589" i="5"/>
  <c r="AB1588" i="5"/>
  <c r="X1588" i="5"/>
  <c r="V1588" i="5"/>
  <c r="T1588" i="5"/>
  <c r="S1588" i="5"/>
  <c r="AB1587" i="5"/>
  <c r="X1587" i="5"/>
  <c r="V1587" i="5"/>
  <c r="T1587" i="5"/>
  <c r="S1587" i="5"/>
  <c r="AB1586" i="5"/>
  <c r="X1586" i="5"/>
  <c r="V1586" i="5"/>
  <c r="T1586" i="5"/>
  <c r="S1586" i="5"/>
  <c r="AB1585" i="5"/>
  <c r="X1585" i="5"/>
  <c r="V1585" i="5"/>
  <c r="T1585" i="5"/>
  <c r="S1585" i="5"/>
  <c r="AB1584" i="5"/>
  <c r="X1584" i="5"/>
  <c r="V1584" i="5"/>
  <c r="T1584" i="5"/>
  <c r="S1584" i="5"/>
  <c r="AB1583" i="5"/>
  <c r="X1583" i="5"/>
  <c r="V1583" i="5"/>
  <c r="T1583" i="5"/>
  <c r="S1583" i="5"/>
  <c r="AB1582" i="5"/>
  <c r="X1582" i="5"/>
  <c r="V1582" i="5"/>
  <c r="T1582" i="5"/>
  <c r="S1582" i="5"/>
  <c r="AB1581" i="5"/>
  <c r="X1581" i="5"/>
  <c r="V1581" i="5"/>
  <c r="T1581" i="5"/>
  <c r="S1581" i="5"/>
  <c r="AB1580" i="5"/>
  <c r="X1580" i="5"/>
  <c r="V1580" i="5"/>
  <c r="T1580" i="5"/>
  <c r="S1580" i="5"/>
  <c r="AB1579" i="5"/>
  <c r="X1579" i="5"/>
  <c r="V1579" i="5"/>
  <c r="T1579" i="5"/>
  <c r="S1579" i="5"/>
  <c r="AB1578" i="5"/>
  <c r="X1578" i="5"/>
  <c r="V1578" i="5"/>
  <c r="T1578" i="5"/>
  <c r="S1578" i="5"/>
  <c r="AB1577" i="5"/>
  <c r="X1577" i="5"/>
  <c r="V1577" i="5"/>
  <c r="T1577" i="5"/>
  <c r="S1577" i="5"/>
  <c r="AB1576" i="5"/>
  <c r="X1576" i="5"/>
  <c r="V1576" i="5"/>
  <c r="T1576" i="5"/>
  <c r="S1576" i="5"/>
  <c r="AB1575" i="5"/>
  <c r="X1575" i="5"/>
  <c r="V1575" i="5"/>
  <c r="T1575" i="5"/>
  <c r="S1575" i="5"/>
  <c r="AB1574" i="5"/>
  <c r="X1574" i="5"/>
  <c r="V1574" i="5"/>
  <c r="T1574" i="5"/>
  <c r="S1574" i="5"/>
  <c r="AB1573" i="5"/>
  <c r="X1573" i="5"/>
  <c r="V1573" i="5"/>
  <c r="T1573" i="5"/>
  <c r="S1573" i="5"/>
  <c r="AB1572" i="5"/>
  <c r="X1572" i="5"/>
  <c r="V1572" i="5"/>
  <c r="T1572" i="5"/>
  <c r="S1572" i="5"/>
  <c r="AB1571" i="5"/>
  <c r="X1571" i="5"/>
  <c r="V1571" i="5"/>
  <c r="T1571" i="5"/>
  <c r="S1571" i="5"/>
  <c r="AB1570" i="5"/>
  <c r="X1570" i="5"/>
  <c r="V1570" i="5"/>
  <c r="T1570" i="5"/>
  <c r="S1570" i="5"/>
  <c r="AB1569" i="5"/>
  <c r="X1569" i="5"/>
  <c r="V1569" i="5"/>
  <c r="T1569" i="5"/>
  <c r="S1569" i="5"/>
  <c r="AB1568" i="5"/>
  <c r="X1568" i="5"/>
  <c r="V1568" i="5"/>
  <c r="T1568" i="5"/>
  <c r="S1568" i="5"/>
  <c r="AB1567" i="5"/>
  <c r="X1567" i="5"/>
  <c r="V1567" i="5"/>
  <c r="T1567" i="5"/>
  <c r="S1567" i="5"/>
  <c r="AB1566" i="5"/>
  <c r="X1566" i="5"/>
  <c r="V1566" i="5"/>
  <c r="T1566" i="5"/>
  <c r="S1566" i="5"/>
  <c r="AB1565" i="5"/>
  <c r="X1565" i="5"/>
  <c r="V1565" i="5"/>
  <c r="T1565" i="5"/>
  <c r="S1565" i="5"/>
  <c r="AB1564" i="5"/>
  <c r="X1564" i="5"/>
  <c r="V1564" i="5"/>
  <c r="T1564" i="5"/>
  <c r="S1564" i="5"/>
  <c r="AB1563" i="5"/>
  <c r="X1563" i="5"/>
  <c r="V1563" i="5"/>
  <c r="T1563" i="5"/>
  <c r="S1563" i="5"/>
  <c r="AB1562" i="5"/>
  <c r="X1562" i="5"/>
  <c r="V1562" i="5"/>
  <c r="T1562" i="5"/>
  <c r="S1562" i="5"/>
  <c r="AB1561" i="5"/>
  <c r="X1561" i="5"/>
  <c r="V1561" i="5"/>
  <c r="T1561" i="5"/>
  <c r="S1561" i="5"/>
  <c r="AB1560" i="5"/>
  <c r="X1560" i="5"/>
  <c r="V1560" i="5"/>
  <c r="T1560" i="5"/>
  <c r="S1560" i="5"/>
  <c r="AB1559" i="5"/>
  <c r="X1559" i="5"/>
  <c r="V1559" i="5"/>
  <c r="T1559" i="5"/>
  <c r="S1559" i="5"/>
  <c r="AB1558" i="5"/>
  <c r="X1558" i="5"/>
  <c r="V1558" i="5"/>
  <c r="T1558" i="5"/>
  <c r="S1558" i="5"/>
  <c r="AB1557" i="5"/>
  <c r="X1557" i="5"/>
  <c r="V1557" i="5"/>
  <c r="T1557" i="5"/>
  <c r="S1557" i="5"/>
  <c r="AB1556" i="5"/>
  <c r="X1556" i="5"/>
  <c r="V1556" i="5"/>
  <c r="T1556" i="5"/>
  <c r="S1556" i="5"/>
  <c r="AB1555" i="5"/>
  <c r="X1555" i="5"/>
  <c r="V1555" i="5"/>
  <c r="T1555" i="5"/>
  <c r="S1555" i="5"/>
  <c r="AB1554" i="5"/>
  <c r="X1554" i="5"/>
  <c r="V1554" i="5"/>
  <c r="T1554" i="5"/>
  <c r="S1554" i="5"/>
  <c r="AB1553" i="5"/>
  <c r="X1553" i="5"/>
  <c r="V1553" i="5"/>
  <c r="T1553" i="5"/>
  <c r="S1553" i="5"/>
  <c r="AB1552" i="5"/>
  <c r="X1552" i="5"/>
  <c r="V1552" i="5"/>
  <c r="T1552" i="5"/>
  <c r="S1552" i="5"/>
  <c r="AB1551" i="5"/>
  <c r="X1551" i="5"/>
  <c r="V1551" i="5"/>
  <c r="T1551" i="5"/>
  <c r="S1551" i="5"/>
  <c r="AB1550" i="5"/>
  <c r="X1550" i="5"/>
  <c r="V1550" i="5"/>
  <c r="T1550" i="5"/>
  <c r="S1550" i="5"/>
  <c r="AB1549" i="5"/>
  <c r="X1549" i="5"/>
  <c r="V1549" i="5"/>
  <c r="T1549" i="5"/>
  <c r="S1549" i="5"/>
  <c r="AB1548" i="5"/>
  <c r="X1548" i="5"/>
  <c r="V1548" i="5"/>
  <c r="T1548" i="5"/>
  <c r="S1548" i="5"/>
  <c r="AB1547" i="5"/>
  <c r="X1547" i="5"/>
  <c r="V1547" i="5"/>
  <c r="T1547" i="5"/>
  <c r="S1547" i="5"/>
  <c r="AB1546" i="5"/>
  <c r="X1546" i="5"/>
  <c r="V1546" i="5"/>
  <c r="T1546" i="5"/>
  <c r="S1546" i="5"/>
  <c r="AB1545" i="5"/>
  <c r="X1545" i="5"/>
  <c r="V1545" i="5"/>
  <c r="T1545" i="5"/>
  <c r="S1545" i="5"/>
  <c r="AB1544" i="5"/>
  <c r="X1544" i="5"/>
  <c r="V1544" i="5"/>
  <c r="T1544" i="5"/>
  <c r="S1544" i="5"/>
  <c r="AB1543" i="5"/>
  <c r="X1543" i="5"/>
  <c r="V1543" i="5"/>
  <c r="T1543" i="5"/>
  <c r="S1543" i="5"/>
  <c r="AB1542" i="5"/>
  <c r="X1542" i="5"/>
  <c r="V1542" i="5"/>
  <c r="T1542" i="5"/>
  <c r="S1542" i="5"/>
  <c r="AB1541" i="5"/>
  <c r="X1541" i="5"/>
  <c r="V1541" i="5"/>
  <c r="T1541" i="5"/>
  <c r="S1541" i="5"/>
  <c r="AB1540" i="5"/>
  <c r="X1540" i="5"/>
  <c r="V1540" i="5"/>
  <c r="T1540" i="5"/>
  <c r="S1540" i="5"/>
  <c r="AB1539" i="5"/>
  <c r="X1539" i="5"/>
  <c r="V1539" i="5"/>
  <c r="T1539" i="5"/>
  <c r="S1539" i="5"/>
  <c r="AB1538" i="5"/>
  <c r="X1538" i="5"/>
  <c r="V1538" i="5"/>
  <c r="T1538" i="5"/>
  <c r="S1538" i="5"/>
  <c r="AB1537" i="5"/>
  <c r="X1537" i="5"/>
  <c r="V1537" i="5"/>
  <c r="T1537" i="5"/>
  <c r="S1537" i="5"/>
  <c r="AB1536" i="5"/>
  <c r="X1536" i="5"/>
  <c r="V1536" i="5"/>
  <c r="T1536" i="5"/>
  <c r="S1536" i="5"/>
  <c r="AB1535" i="5"/>
  <c r="X1535" i="5"/>
  <c r="V1535" i="5"/>
  <c r="T1535" i="5"/>
  <c r="S1535" i="5"/>
  <c r="AB1534" i="5"/>
  <c r="X1534" i="5"/>
  <c r="V1534" i="5"/>
  <c r="T1534" i="5"/>
  <c r="S1534" i="5"/>
  <c r="AB1533" i="5"/>
  <c r="X1533" i="5"/>
  <c r="V1533" i="5"/>
  <c r="T1533" i="5"/>
  <c r="S1533" i="5"/>
  <c r="AB1532" i="5"/>
  <c r="X1532" i="5"/>
  <c r="V1532" i="5"/>
  <c r="T1532" i="5"/>
  <c r="S1532" i="5"/>
  <c r="AB1531" i="5"/>
  <c r="X1531" i="5"/>
  <c r="V1531" i="5"/>
  <c r="T1531" i="5"/>
  <c r="S1531" i="5"/>
  <c r="AB1530" i="5"/>
  <c r="X1530" i="5"/>
  <c r="V1530" i="5"/>
  <c r="T1530" i="5"/>
  <c r="S1530" i="5"/>
  <c r="AB1529" i="5"/>
  <c r="X1529" i="5"/>
  <c r="V1529" i="5"/>
  <c r="T1529" i="5"/>
  <c r="S1529" i="5"/>
  <c r="AB1528" i="5"/>
  <c r="X1528" i="5"/>
  <c r="V1528" i="5"/>
  <c r="T1528" i="5"/>
  <c r="S1528" i="5"/>
  <c r="AB1527" i="5"/>
  <c r="X1527" i="5"/>
  <c r="V1527" i="5"/>
  <c r="T1527" i="5"/>
  <c r="S1527" i="5"/>
  <c r="AB1526" i="5"/>
  <c r="X1526" i="5"/>
  <c r="V1526" i="5"/>
  <c r="T1526" i="5"/>
  <c r="S1526" i="5"/>
  <c r="AB1525" i="5"/>
  <c r="X1525" i="5"/>
  <c r="V1525" i="5"/>
  <c r="T1525" i="5"/>
  <c r="S1525" i="5"/>
  <c r="AB1524" i="5"/>
  <c r="X1524" i="5"/>
  <c r="V1524" i="5"/>
  <c r="T1524" i="5"/>
  <c r="S1524" i="5"/>
  <c r="AB1523" i="5"/>
  <c r="X1523" i="5"/>
  <c r="V1523" i="5"/>
  <c r="T1523" i="5"/>
  <c r="S1523" i="5"/>
  <c r="AB1522" i="5"/>
  <c r="X1522" i="5"/>
  <c r="V1522" i="5"/>
  <c r="T1522" i="5"/>
  <c r="S1522" i="5"/>
  <c r="AB1521" i="5"/>
  <c r="X1521" i="5"/>
  <c r="V1521" i="5"/>
  <c r="T1521" i="5"/>
  <c r="S1521" i="5"/>
  <c r="AB1520" i="5"/>
  <c r="X1520" i="5"/>
  <c r="V1520" i="5"/>
  <c r="T1520" i="5"/>
  <c r="S1520" i="5"/>
  <c r="AB1519" i="5"/>
  <c r="X1519" i="5"/>
  <c r="V1519" i="5"/>
  <c r="T1519" i="5"/>
  <c r="S1519" i="5"/>
  <c r="AB1518" i="5"/>
  <c r="X1518" i="5"/>
  <c r="V1518" i="5"/>
  <c r="T1518" i="5"/>
  <c r="S1518" i="5"/>
  <c r="AB1517" i="5"/>
  <c r="X1517" i="5"/>
  <c r="V1517" i="5"/>
  <c r="T1517" i="5"/>
  <c r="S1517" i="5"/>
  <c r="AB1516" i="5"/>
  <c r="X1516" i="5"/>
  <c r="V1516" i="5"/>
  <c r="T1516" i="5"/>
  <c r="S1516" i="5"/>
  <c r="AB1515" i="5"/>
  <c r="X1515" i="5"/>
  <c r="V1515" i="5"/>
  <c r="T1515" i="5"/>
  <c r="S1515" i="5"/>
  <c r="AB1514" i="5"/>
  <c r="X1514" i="5"/>
  <c r="V1514" i="5"/>
  <c r="T1514" i="5"/>
  <c r="S1514" i="5"/>
  <c r="AB1513" i="5"/>
  <c r="X1513" i="5"/>
  <c r="V1513" i="5"/>
  <c r="T1513" i="5"/>
  <c r="S1513" i="5"/>
  <c r="AB1512" i="5"/>
  <c r="X1512" i="5"/>
  <c r="V1512" i="5"/>
  <c r="T1512" i="5"/>
  <c r="S1512" i="5"/>
  <c r="AB1511" i="5"/>
  <c r="X1511" i="5"/>
  <c r="V1511" i="5"/>
  <c r="T1511" i="5"/>
  <c r="S1511" i="5"/>
  <c r="AB1510" i="5"/>
  <c r="X1510" i="5"/>
  <c r="V1510" i="5"/>
  <c r="T1510" i="5"/>
  <c r="S1510" i="5"/>
  <c r="AB1509" i="5"/>
  <c r="X1509" i="5"/>
  <c r="V1509" i="5"/>
  <c r="T1509" i="5"/>
  <c r="S1509" i="5"/>
  <c r="AB1508" i="5"/>
  <c r="X1508" i="5"/>
  <c r="V1508" i="5"/>
  <c r="T1508" i="5"/>
  <c r="S1508" i="5"/>
  <c r="AB1507" i="5"/>
  <c r="X1507" i="5"/>
  <c r="V1507" i="5"/>
  <c r="T1507" i="5"/>
  <c r="S1507" i="5"/>
  <c r="AB1506" i="5"/>
  <c r="X1506" i="5"/>
  <c r="V1506" i="5"/>
  <c r="T1506" i="5"/>
  <c r="S1506" i="5"/>
  <c r="AB1505" i="5"/>
  <c r="X1505" i="5"/>
  <c r="V1505" i="5"/>
  <c r="T1505" i="5"/>
  <c r="S1505" i="5"/>
  <c r="AB1504" i="5"/>
  <c r="X1504" i="5"/>
  <c r="V1504" i="5"/>
  <c r="T1504" i="5"/>
  <c r="S1504" i="5"/>
  <c r="AB1503" i="5"/>
  <c r="X1503" i="5"/>
  <c r="V1503" i="5"/>
  <c r="T1503" i="5"/>
  <c r="S1503" i="5"/>
  <c r="AB1502" i="5"/>
  <c r="X1502" i="5"/>
  <c r="V1502" i="5"/>
  <c r="T1502" i="5"/>
  <c r="S1502" i="5"/>
  <c r="AB1501" i="5"/>
  <c r="X1501" i="5"/>
  <c r="V1501" i="5"/>
  <c r="T1501" i="5"/>
  <c r="S1501" i="5"/>
  <c r="AB1500" i="5"/>
  <c r="X1500" i="5"/>
  <c r="V1500" i="5"/>
  <c r="T1500" i="5"/>
  <c r="S1500" i="5"/>
  <c r="AB1499" i="5"/>
  <c r="X1499" i="5"/>
  <c r="V1499" i="5"/>
  <c r="T1499" i="5"/>
  <c r="S1499" i="5"/>
  <c r="AB1498" i="5"/>
  <c r="X1498" i="5"/>
  <c r="V1498" i="5"/>
  <c r="T1498" i="5"/>
  <c r="S1498" i="5"/>
  <c r="AB1497" i="5"/>
  <c r="X1497" i="5"/>
  <c r="V1497" i="5"/>
  <c r="T1497" i="5"/>
  <c r="S1497" i="5"/>
  <c r="AB1496" i="5"/>
  <c r="X1496" i="5"/>
  <c r="V1496" i="5"/>
  <c r="T1496" i="5"/>
  <c r="S1496" i="5"/>
  <c r="AB1495" i="5"/>
  <c r="X1495" i="5"/>
  <c r="V1495" i="5"/>
  <c r="T1495" i="5"/>
  <c r="S1495" i="5"/>
  <c r="AB1494" i="5"/>
  <c r="X1494" i="5"/>
  <c r="V1494" i="5"/>
  <c r="T1494" i="5"/>
  <c r="S1494" i="5"/>
  <c r="AB1493" i="5"/>
  <c r="X1493" i="5"/>
  <c r="V1493" i="5"/>
  <c r="T1493" i="5"/>
  <c r="S1493" i="5"/>
  <c r="AB1492" i="5"/>
  <c r="X1492" i="5"/>
  <c r="V1492" i="5"/>
  <c r="T1492" i="5"/>
  <c r="S1492" i="5"/>
  <c r="AB1491" i="5"/>
  <c r="X1491" i="5"/>
  <c r="V1491" i="5"/>
  <c r="T1491" i="5"/>
  <c r="S1491" i="5"/>
  <c r="AB1490" i="5"/>
  <c r="X1490" i="5"/>
  <c r="V1490" i="5"/>
  <c r="T1490" i="5"/>
  <c r="S1490" i="5"/>
  <c r="AB1489" i="5"/>
  <c r="X1489" i="5"/>
  <c r="V1489" i="5"/>
  <c r="T1489" i="5"/>
  <c r="S1489" i="5"/>
  <c r="AB1488" i="5"/>
  <c r="X1488" i="5"/>
  <c r="V1488" i="5"/>
  <c r="T1488" i="5"/>
  <c r="S1488" i="5"/>
  <c r="AB1487" i="5"/>
  <c r="X1487" i="5"/>
  <c r="V1487" i="5"/>
  <c r="T1487" i="5"/>
  <c r="S1487" i="5"/>
  <c r="AB1486" i="5"/>
  <c r="X1486" i="5"/>
  <c r="V1486" i="5"/>
  <c r="T1486" i="5"/>
  <c r="S1486" i="5"/>
  <c r="AB1485" i="5"/>
  <c r="X1485" i="5"/>
  <c r="V1485" i="5"/>
  <c r="T1485" i="5"/>
  <c r="S1485" i="5"/>
  <c r="AB1484" i="5"/>
  <c r="X1484" i="5"/>
  <c r="V1484" i="5"/>
  <c r="T1484" i="5"/>
  <c r="S1484" i="5"/>
  <c r="AB1483" i="5"/>
  <c r="X1483" i="5"/>
  <c r="V1483" i="5"/>
  <c r="T1483" i="5"/>
  <c r="S1483" i="5"/>
  <c r="AB1482" i="5"/>
  <c r="X1482" i="5"/>
  <c r="V1482" i="5"/>
  <c r="T1482" i="5"/>
  <c r="S1482" i="5"/>
  <c r="AB1481" i="5"/>
  <c r="X1481" i="5"/>
  <c r="V1481" i="5"/>
  <c r="T1481" i="5"/>
  <c r="S1481" i="5"/>
  <c r="AB1480" i="5"/>
  <c r="X1480" i="5"/>
  <c r="V1480" i="5"/>
  <c r="T1480" i="5"/>
  <c r="S1480" i="5"/>
  <c r="AB1479" i="5"/>
  <c r="X1479" i="5"/>
  <c r="V1479" i="5"/>
  <c r="T1479" i="5"/>
  <c r="S1479" i="5"/>
  <c r="AB1478" i="5"/>
  <c r="X1478" i="5"/>
  <c r="V1478" i="5"/>
  <c r="T1478" i="5"/>
  <c r="S1478" i="5"/>
  <c r="AB1477" i="5"/>
  <c r="X1477" i="5"/>
  <c r="V1477" i="5"/>
  <c r="T1477" i="5"/>
  <c r="S1477" i="5"/>
  <c r="AB1476" i="5"/>
  <c r="X1476" i="5"/>
  <c r="V1476" i="5"/>
  <c r="T1476" i="5"/>
  <c r="S1476" i="5"/>
  <c r="AB1475" i="5"/>
  <c r="X1475" i="5"/>
  <c r="V1475" i="5"/>
  <c r="T1475" i="5"/>
  <c r="S1475" i="5"/>
  <c r="AB1474" i="5"/>
  <c r="X1474" i="5"/>
  <c r="V1474" i="5"/>
  <c r="T1474" i="5"/>
  <c r="S1474" i="5"/>
  <c r="AB1473" i="5"/>
  <c r="X1473" i="5"/>
  <c r="V1473" i="5"/>
  <c r="T1473" i="5"/>
  <c r="S1473" i="5"/>
  <c r="AB1472" i="5"/>
  <c r="X1472" i="5"/>
  <c r="V1472" i="5"/>
  <c r="T1472" i="5"/>
  <c r="S1472" i="5"/>
  <c r="AB1471" i="5"/>
  <c r="X1471" i="5"/>
  <c r="V1471" i="5"/>
  <c r="T1471" i="5"/>
  <c r="S1471" i="5"/>
  <c r="AB1470" i="5"/>
  <c r="X1470" i="5"/>
  <c r="V1470" i="5"/>
  <c r="T1470" i="5"/>
  <c r="S1470" i="5"/>
  <c r="AB1469" i="5"/>
  <c r="X1469" i="5"/>
  <c r="V1469" i="5"/>
  <c r="T1469" i="5"/>
  <c r="S1469" i="5"/>
  <c r="AB1468" i="5"/>
  <c r="X1468" i="5"/>
  <c r="V1468" i="5"/>
  <c r="T1468" i="5"/>
  <c r="S1468" i="5"/>
  <c r="AB1467" i="5"/>
  <c r="X1467" i="5"/>
  <c r="V1467" i="5"/>
  <c r="T1467" i="5"/>
  <c r="S1467" i="5"/>
  <c r="AB1466" i="5"/>
  <c r="X1466" i="5"/>
  <c r="V1466" i="5"/>
  <c r="T1466" i="5"/>
  <c r="S1466" i="5"/>
  <c r="AB1465" i="5"/>
  <c r="X1465" i="5"/>
  <c r="V1465" i="5"/>
  <c r="T1465" i="5"/>
  <c r="S1465" i="5"/>
  <c r="AB1464" i="5"/>
  <c r="X1464" i="5"/>
  <c r="V1464" i="5"/>
  <c r="T1464" i="5"/>
  <c r="S1464" i="5"/>
  <c r="AB1463" i="5"/>
  <c r="X1463" i="5"/>
  <c r="V1463" i="5"/>
  <c r="T1463" i="5"/>
  <c r="S1463" i="5"/>
  <c r="AB1462" i="5"/>
  <c r="X1462" i="5"/>
  <c r="V1462" i="5"/>
  <c r="T1462" i="5"/>
  <c r="S1462" i="5"/>
  <c r="AB1461" i="5"/>
  <c r="X1461" i="5"/>
  <c r="V1461" i="5"/>
  <c r="T1461" i="5"/>
  <c r="S1461" i="5"/>
  <c r="AB1460" i="5"/>
  <c r="X1460" i="5"/>
  <c r="V1460" i="5"/>
  <c r="T1460" i="5"/>
  <c r="S1460" i="5"/>
  <c r="AB1459" i="5"/>
  <c r="X1459" i="5"/>
  <c r="V1459" i="5"/>
  <c r="T1459" i="5"/>
  <c r="S1459" i="5"/>
  <c r="AB1458" i="5"/>
  <c r="X1458" i="5"/>
  <c r="V1458" i="5"/>
  <c r="T1458" i="5"/>
  <c r="S1458" i="5"/>
  <c r="AB1457" i="5"/>
  <c r="X1457" i="5"/>
  <c r="V1457" i="5"/>
  <c r="T1457" i="5"/>
  <c r="S1457" i="5"/>
  <c r="AB1456" i="5"/>
  <c r="X1456" i="5"/>
  <c r="V1456" i="5"/>
  <c r="T1456" i="5"/>
  <c r="S1456" i="5"/>
  <c r="AB1455" i="5"/>
  <c r="X1455" i="5"/>
  <c r="V1455" i="5"/>
  <c r="T1455" i="5"/>
  <c r="S1455" i="5"/>
  <c r="AB1454" i="5"/>
  <c r="X1454" i="5"/>
  <c r="V1454" i="5"/>
  <c r="T1454" i="5"/>
  <c r="S1454" i="5"/>
  <c r="AB1453" i="5"/>
  <c r="X1453" i="5"/>
  <c r="V1453" i="5"/>
  <c r="T1453" i="5"/>
  <c r="S1453" i="5"/>
  <c r="AB1452" i="5"/>
  <c r="X1452" i="5"/>
  <c r="V1452" i="5"/>
  <c r="T1452" i="5"/>
  <c r="S1452" i="5"/>
  <c r="AB1451" i="5"/>
  <c r="X1451" i="5"/>
  <c r="V1451" i="5"/>
  <c r="T1451" i="5"/>
  <c r="S1451" i="5"/>
  <c r="AB1450" i="5"/>
  <c r="X1450" i="5"/>
  <c r="V1450" i="5"/>
  <c r="T1450" i="5"/>
  <c r="S1450" i="5"/>
  <c r="AB1449" i="5"/>
  <c r="X1449" i="5"/>
  <c r="V1449" i="5"/>
  <c r="T1449" i="5"/>
  <c r="S1449" i="5"/>
  <c r="AB1448" i="5"/>
  <c r="X1448" i="5"/>
  <c r="V1448" i="5"/>
  <c r="T1448" i="5"/>
  <c r="S1448" i="5"/>
  <c r="AB1447" i="5"/>
  <c r="X1447" i="5"/>
  <c r="V1447" i="5"/>
  <c r="T1447" i="5"/>
  <c r="S1447" i="5"/>
  <c r="AB1446" i="5"/>
  <c r="X1446" i="5"/>
  <c r="V1446" i="5"/>
  <c r="T1446" i="5"/>
  <c r="S1446" i="5"/>
  <c r="AB1445" i="5"/>
  <c r="X1445" i="5"/>
  <c r="V1445" i="5"/>
  <c r="T1445" i="5"/>
  <c r="S1445" i="5"/>
  <c r="AB1444" i="5"/>
  <c r="X1444" i="5"/>
  <c r="V1444" i="5"/>
  <c r="T1444" i="5"/>
  <c r="S1444" i="5"/>
  <c r="AB1443" i="5"/>
  <c r="X1443" i="5"/>
  <c r="V1443" i="5"/>
  <c r="T1443" i="5"/>
  <c r="S1443" i="5"/>
  <c r="AB1442" i="5"/>
  <c r="X1442" i="5"/>
  <c r="V1442" i="5"/>
  <c r="T1442" i="5"/>
  <c r="S1442" i="5"/>
  <c r="AB1441" i="5"/>
  <c r="X1441" i="5"/>
  <c r="V1441" i="5"/>
  <c r="T1441" i="5"/>
  <c r="S1441" i="5"/>
  <c r="AB1440" i="5"/>
  <c r="X1440" i="5"/>
  <c r="V1440" i="5"/>
  <c r="T1440" i="5"/>
  <c r="S1440" i="5"/>
  <c r="AB1439" i="5"/>
  <c r="X1439" i="5"/>
  <c r="V1439" i="5"/>
  <c r="T1439" i="5"/>
  <c r="S1439" i="5"/>
  <c r="AB1438" i="5"/>
  <c r="X1438" i="5"/>
  <c r="V1438" i="5"/>
  <c r="T1438" i="5"/>
  <c r="S1438" i="5"/>
  <c r="AB1437" i="5"/>
  <c r="X1437" i="5"/>
  <c r="V1437" i="5"/>
  <c r="T1437" i="5"/>
  <c r="S1437" i="5"/>
  <c r="AB1436" i="5"/>
  <c r="X1436" i="5"/>
  <c r="V1436" i="5"/>
  <c r="T1436" i="5"/>
  <c r="S1436" i="5"/>
  <c r="AB1435" i="5"/>
  <c r="X1435" i="5"/>
  <c r="V1435" i="5"/>
  <c r="T1435" i="5"/>
  <c r="S1435" i="5"/>
  <c r="AB1434" i="5"/>
  <c r="X1434" i="5"/>
  <c r="V1434" i="5"/>
  <c r="T1434" i="5"/>
  <c r="S1434" i="5"/>
  <c r="AB1433" i="5"/>
  <c r="X1433" i="5"/>
  <c r="V1433" i="5"/>
  <c r="T1433" i="5"/>
  <c r="S1433" i="5"/>
  <c r="AB1432" i="5"/>
  <c r="X1432" i="5"/>
  <c r="V1432" i="5"/>
  <c r="T1432" i="5"/>
  <c r="S1432" i="5"/>
  <c r="AB1431" i="5"/>
  <c r="X1431" i="5"/>
  <c r="V1431" i="5"/>
  <c r="T1431" i="5"/>
  <c r="S1431" i="5"/>
  <c r="AB1430" i="5"/>
  <c r="X1430" i="5"/>
  <c r="V1430" i="5"/>
  <c r="T1430" i="5"/>
  <c r="S1430" i="5"/>
  <c r="AB1429" i="5"/>
  <c r="X1429" i="5"/>
  <c r="V1429" i="5"/>
  <c r="T1429" i="5"/>
  <c r="S1429" i="5"/>
  <c r="AB1428" i="5"/>
  <c r="X1428" i="5"/>
  <c r="V1428" i="5"/>
  <c r="T1428" i="5"/>
  <c r="S1428" i="5"/>
  <c r="AB1427" i="5"/>
  <c r="X1427" i="5"/>
  <c r="V1427" i="5"/>
  <c r="T1427" i="5"/>
  <c r="S1427" i="5"/>
  <c r="AB1426" i="5"/>
  <c r="X1426" i="5"/>
  <c r="V1426" i="5"/>
  <c r="T1426" i="5"/>
  <c r="S1426" i="5"/>
  <c r="AB1425" i="5"/>
  <c r="X1425" i="5"/>
  <c r="V1425" i="5"/>
  <c r="T1425" i="5"/>
  <c r="S1425" i="5"/>
  <c r="AB1424" i="5"/>
  <c r="X1424" i="5"/>
  <c r="V1424" i="5"/>
  <c r="T1424" i="5"/>
  <c r="S1424" i="5"/>
  <c r="AB1423" i="5"/>
  <c r="X1423" i="5"/>
  <c r="V1423" i="5"/>
  <c r="T1423" i="5"/>
  <c r="S1423" i="5"/>
  <c r="AB1422" i="5"/>
  <c r="X1422" i="5"/>
  <c r="V1422" i="5"/>
  <c r="T1422" i="5"/>
  <c r="S1422" i="5"/>
  <c r="AB1421" i="5"/>
  <c r="X1421" i="5"/>
  <c r="V1421" i="5"/>
  <c r="T1421" i="5"/>
  <c r="S1421" i="5"/>
  <c r="AB1420" i="5"/>
  <c r="X1420" i="5"/>
  <c r="V1420" i="5"/>
  <c r="T1420" i="5"/>
  <c r="S1420" i="5"/>
  <c r="AB1419" i="5"/>
  <c r="X1419" i="5"/>
  <c r="V1419" i="5"/>
  <c r="T1419" i="5"/>
  <c r="S1419" i="5"/>
  <c r="AB1418" i="5"/>
  <c r="X1418" i="5"/>
  <c r="V1418" i="5"/>
  <c r="T1418" i="5"/>
  <c r="S1418" i="5"/>
  <c r="AB1417" i="5"/>
  <c r="X1417" i="5"/>
  <c r="V1417" i="5"/>
  <c r="T1417" i="5"/>
  <c r="S1417" i="5"/>
  <c r="AB1416" i="5"/>
  <c r="X1416" i="5"/>
  <c r="V1416" i="5"/>
  <c r="T1416" i="5"/>
  <c r="S1416" i="5"/>
  <c r="AB1415" i="5"/>
  <c r="X1415" i="5"/>
  <c r="V1415" i="5"/>
  <c r="T1415" i="5"/>
  <c r="S1415" i="5"/>
  <c r="AB1414" i="5"/>
  <c r="X1414" i="5"/>
  <c r="V1414" i="5"/>
  <c r="T1414" i="5"/>
  <c r="S1414" i="5"/>
  <c r="AB1413" i="5"/>
  <c r="X1413" i="5"/>
  <c r="V1413" i="5"/>
  <c r="T1413" i="5"/>
  <c r="S1413" i="5"/>
  <c r="AB1412" i="5"/>
  <c r="X1412" i="5"/>
  <c r="V1412" i="5"/>
  <c r="T1412" i="5"/>
  <c r="S1412" i="5"/>
  <c r="AB1411" i="5"/>
  <c r="X1411" i="5"/>
  <c r="V1411" i="5"/>
  <c r="T1411" i="5"/>
  <c r="S1411" i="5"/>
  <c r="AB1410" i="5"/>
  <c r="X1410" i="5"/>
  <c r="V1410" i="5"/>
  <c r="T1410" i="5"/>
  <c r="S1410" i="5"/>
  <c r="AB1409" i="5"/>
  <c r="X1409" i="5"/>
  <c r="V1409" i="5"/>
  <c r="T1409" i="5"/>
  <c r="S1409" i="5"/>
  <c r="AB1408" i="5"/>
  <c r="X1408" i="5"/>
  <c r="V1408" i="5"/>
  <c r="T1408" i="5"/>
  <c r="S1408" i="5"/>
  <c r="AB1407" i="5"/>
  <c r="X1407" i="5"/>
  <c r="V1407" i="5"/>
  <c r="T1407" i="5"/>
  <c r="S1407" i="5"/>
  <c r="AB1406" i="5"/>
  <c r="X1406" i="5"/>
  <c r="V1406" i="5"/>
  <c r="T1406" i="5"/>
  <c r="S1406" i="5"/>
  <c r="AB1405" i="5"/>
  <c r="X1405" i="5"/>
  <c r="V1405" i="5"/>
  <c r="T1405" i="5"/>
  <c r="S1405" i="5"/>
  <c r="AB1404" i="5"/>
  <c r="X1404" i="5"/>
  <c r="V1404" i="5"/>
  <c r="T1404" i="5"/>
  <c r="S1404" i="5"/>
  <c r="AB1403" i="5"/>
  <c r="X1403" i="5"/>
  <c r="V1403" i="5"/>
  <c r="T1403" i="5"/>
  <c r="S1403" i="5"/>
  <c r="AB1402" i="5"/>
  <c r="X1402" i="5"/>
  <c r="V1402" i="5"/>
  <c r="T1402" i="5"/>
  <c r="S1402" i="5"/>
  <c r="AB1401" i="5"/>
  <c r="X1401" i="5"/>
  <c r="V1401" i="5"/>
  <c r="T1401" i="5"/>
  <c r="S1401" i="5"/>
  <c r="AB1400" i="5"/>
  <c r="X1400" i="5"/>
  <c r="V1400" i="5"/>
  <c r="T1400" i="5"/>
  <c r="S1400" i="5"/>
  <c r="AB1399" i="5"/>
  <c r="X1399" i="5"/>
  <c r="V1399" i="5"/>
  <c r="T1399" i="5"/>
  <c r="S1399" i="5"/>
  <c r="AB1398" i="5"/>
  <c r="X1398" i="5"/>
  <c r="V1398" i="5"/>
  <c r="T1398" i="5"/>
  <c r="S1398" i="5"/>
  <c r="AB1397" i="5"/>
  <c r="X1397" i="5"/>
  <c r="V1397" i="5"/>
  <c r="T1397" i="5"/>
  <c r="S1397" i="5"/>
  <c r="AB1396" i="5"/>
  <c r="X1396" i="5"/>
  <c r="V1396" i="5"/>
  <c r="T1396" i="5"/>
  <c r="S1396" i="5"/>
  <c r="AB1395" i="5"/>
  <c r="X1395" i="5"/>
  <c r="V1395" i="5"/>
  <c r="T1395" i="5"/>
  <c r="S1395" i="5"/>
  <c r="AB1394" i="5"/>
  <c r="X1394" i="5"/>
  <c r="V1394" i="5"/>
  <c r="T1394" i="5"/>
  <c r="S1394" i="5"/>
  <c r="AB1393" i="5"/>
  <c r="X1393" i="5"/>
  <c r="V1393" i="5"/>
  <c r="T1393" i="5"/>
  <c r="S1393" i="5"/>
  <c r="AB1392" i="5"/>
  <c r="X1392" i="5"/>
  <c r="V1392" i="5"/>
  <c r="T1392" i="5"/>
  <c r="S1392" i="5"/>
  <c r="AB1391" i="5"/>
  <c r="X1391" i="5"/>
  <c r="V1391" i="5"/>
  <c r="T1391" i="5"/>
  <c r="S1391" i="5"/>
  <c r="AB1390" i="5"/>
  <c r="X1390" i="5"/>
  <c r="V1390" i="5"/>
  <c r="T1390" i="5"/>
  <c r="S1390" i="5"/>
  <c r="AB1389" i="5"/>
  <c r="X1389" i="5"/>
  <c r="V1389" i="5"/>
  <c r="T1389" i="5"/>
  <c r="S1389" i="5"/>
  <c r="AB1388" i="5"/>
  <c r="X1388" i="5"/>
  <c r="V1388" i="5"/>
  <c r="T1388" i="5"/>
  <c r="S1388" i="5"/>
  <c r="AB1387" i="5"/>
  <c r="X1387" i="5"/>
  <c r="V1387" i="5"/>
  <c r="T1387" i="5"/>
  <c r="S1387" i="5"/>
  <c r="AB1386" i="5"/>
  <c r="X1386" i="5"/>
  <c r="V1386" i="5"/>
  <c r="T1386" i="5"/>
  <c r="S1386" i="5"/>
  <c r="AB1385" i="5"/>
  <c r="X1385" i="5"/>
  <c r="V1385" i="5"/>
  <c r="T1385" i="5"/>
  <c r="S1385" i="5"/>
  <c r="AB1384" i="5"/>
  <c r="X1384" i="5"/>
  <c r="V1384" i="5"/>
  <c r="T1384" i="5"/>
  <c r="S1384" i="5"/>
  <c r="AB1383" i="5"/>
  <c r="X1383" i="5"/>
  <c r="V1383" i="5"/>
  <c r="T1383" i="5"/>
  <c r="S1383" i="5"/>
  <c r="AB1382" i="5"/>
  <c r="X1382" i="5"/>
  <c r="V1382" i="5"/>
  <c r="T1382" i="5"/>
  <c r="S1382" i="5"/>
  <c r="AB1381" i="5"/>
  <c r="X1381" i="5"/>
  <c r="V1381" i="5"/>
  <c r="T1381" i="5"/>
  <c r="S1381" i="5"/>
  <c r="AB1380" i="5"/>
  <c r="X1380" i="5"/>
  <c r="V1380" i="5"/>
  <c r="T1380" i="5"/>
  <c r="S1380" i="5"/>
  <c r="AB1379" i="5"/>
  <c r="X1379" i="5"/>
  <c r="V1379" i="5"/>
  <c r="T1379" i="5"/>
  <c r="S1379" i="5"/>
  <c r="AB1378" i="5"/>
  <c r="X1378" i="5"/>
  <c r="V1378" i="5"/>
  <c r="T1378" i="5"/>
  <c r="S1378" i="5"/>
  <c r="AB1377" i="5"/>
  <c r="X1377" i="5"/>
  <c r="V1377" i="5"/>
  <c r="T1377" i="5"/>
  <c r="S1377" i="5"/>
  <c r="AB1376" i="5"/>
  <c r="X1376" i="5"/>
  <c r="V1376" i="5"/>
  <c r="T1376" i="5"/>
  <c r="S1376" i="5"/>
  <c r="AB1375" i="5"/>
  <c r="X1375" i="5"/>
  <c r="V1375" i="5"/>
  <c r="T1375" i="5"/>
  <c r="S1375" i="5"/>
  <c r="AB1374" i="5"/>
  <c r="X1374" i="5"/>
  <c r="V1374" i="5"/>
  <c r="T1374" i="5"/>
  <c r="S1374" i="5"/>
  <c r="AB1373" i="5"/>
  <c r="X1373" i="5"/>
  <c r="V1373" i="5"/>
  <c r="T1373" i="5"/>
  <c r="S1373" i="5"/>
  <c r="AB1372" i="5"/>
  <c r="X1372" i="5"/>
  <c r="V1372" i="5"/>
  <c r="T1372" i="5"/>
  <c r="S1372" i="5"/>
  <c r="AB1371" i="5"/>
  <c r="X1371" i="5"/>
  <c r="V1371" i="5"/>
  <c r="T1371" i="5"/>
  <c r="S1371" i="5"/>
  <c r="AB1370" i="5"/>
  <c r="X1370" i="5"/>
  <c r="V1370" i="5"/>
  <c r="T1370" i="5"/>
  <c r="S1370" i="5"/>
  <c r="AB1369" i="5"/>
  <c r="X1369" i="5"/>
  <c r="V1369" i="5"/>
  <c r="T1369" i="5"/>
  <c r="S1369" i="5"/>
  <c r="AB1368" i="5"/>
  <c r="X1368" i="5"/>
  <c r="V1368" i="5"/>
  <c r="T1368" i="5"/>
  <c r="S1368" i="5"/>
  <c r="AB1367" i="5"/>
  <c r="X1367" i="5"/>
  <c r="V1367" i="5"/>
  <c r="T1367" i="5"/>
  <c r="S1367" i="5"/>
  <c r="AB1366" i="5"/>
  <c r="X1366" i="5"/>
  <c r="V1366" i="5"/>
  <c r="T1366" i="5"/>
  <c r="S1366" i="5"/>
  <c r="AB1365" i="5"/>
  <c r="X1365" i="5"/>
  <c r="V1365" i="5"/>
  <c r="T1365" i="5"/>
  <c r="S1365" i="5"/>
  <c r="AB1364" i="5"/>
  <c r="X1364" i="5"/>
  <c r="V1364" i="5"/>
  <c r="T1364" i="5"/>
  <c r="S1364" i="5"/>
  <c r="AB1363" i="5"/>
  <c r="X1363" i="5"/>
  <c r="V1363" i="5"/>
  <c r="T1363" i="5"/>
  <c r="S1363" i="5"/>
  <c r="AB1362" i="5"/>
  <c r="X1362" i="5"/>
  <c r="V1362" i="5"/>
  <c r="T1362" i="5"/>
  <c r="S1362" i="5"/>
  <c r="AB1361" i="5"/>
  <c r="X1361" i="5"/>
  <c r="V1361" i="5"/>
  <c r="T1361" i="5"/>
  <c r="S1361" i="5"/>
  <c r="AB1360" i="5"/>
  <c r="X1360" i="5"/>
  <c r="V1360" i="5"/>
  <c r="T1360" i="5"/>
  <c r="S1360" i="5"/>
  <c r="AB1359" i="5"/>
  <c r="X1359" i="5"/>
  <c r="V1359" i="5"/>
  <c r="T1359" i="5"/>
  <c r="S1359" i="5"/>
  <c r="AB1358" i="5"/>
  <c r="X1358" i="5"/>
  <c r="V1358" i="5"/>
  <c r="T1358" i="5"/>
  <c r="S1358" i="5"/>
  <c r="AB1357" i="5"/>
  <c r="X1357" i="5"/>
  <c r="V1357" i="5"/>
  <c r="T1357" i="5"/>
  <c r="S1357" i="5"/>
  <c r="AB1356" i="5"/>
  <c r="X1356" i="5"/>
  <c r="V1356" i="5"/>
  <c r="T1356" i="5"/>
  <c r="S1356" i="5"/>
  <c r="AB1355" i="5"/>
  <c r="X1355" i="5"/>
  <c r="V1355" i="5"/>
  <c r="T1355" i="5"/>
  <c r="S1355" i="5"/>
  <c r="AB1354" i="5"/>
  <c r="X1354" i="5"/>
  <c r="V1354" i="5"/>
  <c r="T1354" i="5"/>
  <c r="S1354" i="5"/>
  <c r="AB1353" i="5"/>
  <c r="X1353" i="5"/>
  <c r="V1353" i="5"/>
  <c r="T1353" i="5"/>
  <c r="S1353" i="5"/>
  <c r="AB1352" i="5"/>
  <c r="X1352" i="5"/>
  <c r="V1352" i="5"/>
  <c r="T1352" i="5"/>
  <c r="S1352" i="5"/>
  <c r="AB1351" i="5"/>
  <c r="X1351" i="5"/>
  <c r="V1351" i="5"/>
  <c r="T1351" i="5"/>
  <c r="S1351" i="5"/>
  <c r="AB1350" i="5"/>
  <c r="X1350" i="5"/>
  <c r="V1350" i="5"/>
  <c r="T1350" i="5"/>
  <c r="S1350" i="5"/>
  <c r="AB1349" i="5"/>
  <c r="X1349" i="5"/>
  <c r="V1349" i="5"/>
  <c r="T1349" i="5"/>
  <c r="S1349" i="5"/>
  <c r="AB1348" i="5"/>
  <c r="X1348" i="5"/>
  <c r="V1348" i="5"/>
  <c r="T1348" i="5"/>
  <c r="S1348" i="5"/>
  <c r="AB1347" i="5"/>
  <c r="X1347" i="5"/>
  <c r="V1347" i="5"/>
  <c r="T1347" i="5"/>
  <c r="S1347" i="5"/>
  <c r="AB1346" i="5"/>
  <c r="X1346" i="5"/>
  <c r="V1346" i="5"/>
  <c r="T1346" i="5"/>
  <c r="S1346" i="5"/>
  <c r="AB1345" i="5"/>
  <c r="X1345" i="5"/>
  <c r="V1345" i="5"/>
  <c r="T1345" i="5"/>
  <c r="S1345" i="5"/>
  <c r="AB1344" i="5"/>
  <c r="X1344" i="5"/>
  <c r="V1344" i="5"/>
  <c r="T1344" i="5"/>
  <c r="S1344" i="5"/>
  <c r="AB1343" i="5"/>
  <c r="X1343" i="5"/>
  <c r="V1343" i="5"/>
  <c r="T1343" i="5"/>
  <c r="S1343" i="5"/>
  <c r="AB1342" i="5"/>
  <c r="X1342" i="5"/>
  <c r="V1342" i="5"/>
  <c r="T1342" i="5"/>
  <c r="S1342" i="5"/>
  <c r="AB1341" i="5"/>
  <c r="X1341" i="5"/>
  <c r="V1341" i="5"/>
  <c r="T1341" i="5"/>
  <c r="S1341" i="5"/>
  <c r="AB1340" i="5"/>
  <c r="X1340" i="5"/>
  <c r="V1340" i="5"/>
  <c r="T1340" i="5"/>
  <c r="S1340" i="5"/>
  <c r="AB1339" i="5"/>
  <c r="X1339" i="5"/>
  <c r="V1339" i="5"/>
  <c r="T1339" i="5"/>
  <c r="S1339" i="5"/>
  <c r="AB1338" i="5"/>
  <c r="X1338" i="5"/>
  <c r="V1338" i="5"/>
  <c r="T1338" i="5"/>
  <c r="S1338" i="5"/>
  <c r="AB1337" i="5"/>
  <c r="X1337" i="5"/>
  <c r="V1337" i="5"/>
  <c r="T1337" i="5"/>
  <c r="S1337" i="5"/>
  <c r="AB1336" i="5"/>
  <c r="X1336" i="5"/>
  <c r="V1336" i="5"/>
  <c r="T1336" i="5"/>
  <c r="S1336" i="5"/>
  <c r="AB1335" i="5"/>
  <c r="X1335" i="5"/>
  <c r="V1335" i="5"/>
  <c r="T1335" i="5"/>
  <c r="S1335" i="5"/>
  <c r="AB1334" i="5"/>
  <c r="X1334" i="5"/>
  <c r="V1334" i="5"/>
  <c r="T1334" i="5"/>
  <c r="S1334" i="5"/>
  <c r="AB1333" i="5"/>
  <c r="X1333" i="5"/>
  <c r="V1333" i="5"/>
  <c r="T1333" i="5"/>
  <c r="S1333" i="5"/>
  <c r="AB1332" i="5"/>
  <c r="X1332" i="5"/>
  <c r="V1332" i="5"/>
  <c r="T1332" i="5"/>
  <c r="S1332" i="5"/>
  <c r="AB1331" i="5"/>
  <c r="X1331" i="5"/>
  <c r="V1331" i="5"/>
  <c r="T1331" i="5"/>
  <c r="S1331" i="5"/>
  <c r="AB1330" i="5"/>
  <c r="X1330" i="5"/>
  <c r="V1330" i="5"/>
  <c r="T1330" i="5"/>
  <c r="S1330" i="5"/>
  <c r="AB1329" i="5"/>
  <c r="X1329" i="5"/>
  <c r="V1329" i="5"/>
  <c r="T1329" i="5"/>
  <c r="S1329" i="5"/>
  <c r="AB1328" i="5"/>
  <c r="X1328" i="5"/>
  <c r="V1328" i="5"/>
  <c r="T1328" i="5"/>
  <c r="S1328" i="5"/>
  <c r="AB1327" i="5"/>
  <c r="X1327" i="5"/>
  <c r="V1327" i="5"/>
  <c r="T1327" i="5"/>
  <c r="S1327" i="5"/>
  <c r="AB1326" i="5"/>
  <c r="X1326" i="5"/>
  <c r="V1326" i="5"/>
  <c r="T1326" i="5"/>
  <c r="S1326" i="5"/>
  <c r="AB1325" i="5"/>
  <c r="X1325" i="5"/>
  <c r="V1325" i="5"/>
  <c r="T1325" i="5"/>
  <c r="S1325" i="5"/>
  <c r="AB1324" i="5"/>
  <c r="X1324" i="5"/>
  <c r="V1324" i="5"/>
  <c r="T1324" i="5"/>
  <c r="S1324" i="5"/>
  <c r="AB1323" i="5"/>
  <c r="X1323" i="5"/>
  <c r="V1323" i="5"/>
  <c r="T1323" i="5"/>
  <c r="S1323" i="5"/>
  <c r="AB1322" i="5"/>
  <c r="X1322" i="5"/>
  <c r="V1322" i="5"/>
  <c r="T1322" i="5"/>
  <c r="S1322" i="5"/>
  <c r="AB1321" i="5"/>
  <c r="X1321" i="5"/>
  <c r="V1321" i="5"/>
  <c r="T1321" i="5"/>
  <c r="S1321" i="5"/>
  <c r="AB1320" i="5"/>
  <c r="X1320" i="5"/>
  <c r="V1320" i="5"/>
  <c r="T1320" i="5"/>
  <c r="S1320" i="5"/>
  <c r="AB1319" i="5"/>
  <c r="X1319" i="5"/>
  <c r="V1319" i="5"/>
  <c r="T1319" i="5"/>
  <c r="S1319" i="5"/>
  <c r="AB1318" i="5"/>
  <c r="X1318" i="5"/>
  <c r="V1318" i="5"/>
  <c r="T1318" i="5"/>
  <c r="S1318" i="5"/>
  <c r="AB1317" i="5"/>
  <c r="X1317" i="5"/>
  <c r="V1317" i="5"/>
  <c r="T1317" i="5"/>
  <c r="S1317" i="5"/>
  <c r="AB1316" i="5"/>
  <c r="X1316" i="5"/>
  <c r="V1316" i="5"/>
  <c r="T1316" i="5"/>
  <c r="S1316" i="5"/>
  <c r="AB1315" i="5"/>
  <c r="X1315" i="5"/>
  <c r="V1315" i="5"/>
  <c r="T1315" i="5"/>
  <c r="S1315" i="5"/>
  <c r="AB1314" i="5"/>
  <c r="X1314" i="5"/>
  <c r="V1314" i="5"/>
  <c r="T1314" i="5"/>
  <c r="S1314" i="5"/>
  <c r="AB1313" i="5"/>
  <c r="X1313" i="5"/>
  <c r="V1313" i="5"/>
  <c r="T1313" i="5"/>
  <c r="S1313" i="5"/>
  <c r="AB1312" i="5"/>
  <c r="X1312" i="5"/>
  <c r="V1312" i="5"/>
  <c r="T1312" i="5"/>
  <c r="S1312" i="5"/>
  <c r="AB1311" i="5"/>
  <c r="X1311" i="5"/>
  <c r="V1311" i="5"/>
  <c r="T1311" i="5"/>
  <c r="S1311" i="5"/>
  <c r="AB1310" i="5"/>
  <c r="X1310" i="5"/>
  <c r="V1310" i="5"/>
  <c r="T1310" i="5"/>
  <c r="S1310" i="5"/>
  <c r="AB1309" i="5"/>
  <c r="X1309" i="5"/>
  <c r="V1309" i="5"/>
  <c r="T1309" i="5"/>
  <c r="S1309" i="5"/>
  <c r="AB1308" i="5"/>
  <c r="X1308" i="5"/>
  <c r="V1308" i="5"/>
  <c r="T1308" i="5"/>
  <c r="S1308" i="5"/>
  <c r="AB1307" i="5"/>
  <c r="X1307" i="5"/>
  <c r="V1307" i="5"/>
  <c r="T1307" i="5"/>
  <c r="S1307" i="5"/>
  <c r="AB1306" i="5"/>
  <c r="X1306" i="5"/>
  <c r="V1306" i="5"/>
  <c r="T1306" i="5"/>
  <c r="S1306" i="5"/>
  <c r="AB1305" i="5"/>
  <c r="X1305" i="5"/>
  <c r="V1305" i="5"/>
  <c r="T1305" i="5"/>
  <c r="S1305" i="5"/>
  <c r="AB1304" i="5"/>
  <c r="X1304" i="5"/>
  <c r="V1304" i="5"/>
  <c r="T1304" i="5"/>
  <c r="S1304" i="5"/>
  <c r="AB1303" i="5"/>
  <c r="X1303" i="5"/>
  <c r="V1303" i="5"/>
  <c r="T1303" i="5"/>
  <c r="S1303" i="5"/>
  <c r="AB1302" i="5"/>
  <c r="X1302" i="5"/>
  <c r="V1302" i="5"/>
  <c r="T1302" i="5"/>
  <c r="S1302" i="5"/>
  <c r="AB1301" i="5"/>
  <c r="X1301" i="5"/>
  <c r="V1301" i="5"/>
  <c r="T1301" i="5"/>
  <c r="S1301" i="5"/>
  <c r="AB1300" i="5"/>
  <c r="X1300" i="5"/>
  <c r="V1300" i="5"/>
  <c r="T1300" i="5"/>
  <c r="S1300" i="5"/>
  <c r="AB1299" i="5"/>
  <c r="X1299" i="5"/>
  <c r="V1299" i="5"/>
  <c r="T1299" i="5"/>
  <c r="S1299" i="5"/>
  <c r="AB1298" i="5"/>
  <c r="X1298" i="5"/>
  <c r="V1298" i="5"/>
  <c r="T1298" i="5"/>
  <c r="S1298" i="5"/>
  <c r="AB1297" i="5"/>
  <c r="X1297" i="5"/>
  <c r="V1297" i="5"/>
  <c r="T1297" i="5"/>
  <c r="S1297" i="5"/>
  <c r="AB1296" i="5"/>
  <c r="X1296" i="5"/>
  <c r="V1296" i="5"/>
  <c r="T1296" i="5"/>
  <c r="S1296" i="5"/>
  <c r="AB1295" i="5"/>
  <c r="X1295" i="5"/>
  <c r="V1295" i="5"/>
  <c r="T1295" i="5"/>
  <c r="S1295" i="5"/>
  <c r="AB1294" i="5"/>
  <c r="X1294" i="5"/>
  <c r="V1294" i="5"/>
  <c r="T1294" i="5"/>
  <c r="S1294" i="5"/>
  <c r="AB1293" i="5"/>
  <c r="X1293" i="5"/>
  <c r="V1293" i="5"/>
  <c r="T1293" i="5"/>
  <c r="S1293" i="5"/>
  <c r="AB1292" i="5"/>
  <c r="X1292" i="5"/>
  <c r="V1292" i="5"/>
  <c r="T1292" i="5"/>
  <c r="S1292" i="5"/>
  <c r="AB1291" i="5"/>
  <c r="X1291" i="5"/>
  <c r="V1291" i="5"/>
  <c r="T1291" i="5"/>
  <c r="S1291" i="5"/>
  <c r="AB1290" i="5"/>
  <c r="X1290" i="5"/>
  <c r="V1290" i="5"/>
  <c r="T1290" i="5"/>
  <c r="S1290" i="5"/>
  <c r="AB1289" i="5"/>
  <c r="X1289" i="5"/>
  <c r="V1289" i="5"/>
  <c r="T1289" i="5"/>
  <c r="S1289" i="5"/>
  <c r="AB1288" i="5"/>
  <c r="X1288" i="5"/>
  <c r="V1288" i="5"/>
  <c r="T1288" i="5"/>
  <c r="S1288" i="5"/>
  <c r="AB1287" i="5"/>
  <c r="X1287" i="5"/>
  <c r="V1287" i="5"/>
  <c r="T1287" i="5"/>
  <c r="S1287" i="5"/>
  <c r="AB1286" i="5"/>
  <c r="X1286" i="5"/>
  <c r="V1286" i="5"/>
  <c r="T1286" i="5"/>
  <c r="S1286" i="5"/>
  <c r="AB1285" i="5"/>
  <c r="X1285" i="5"/>
  <c r="V1285" i="5"/>
  <c r="T1285" i="5"/>
  <c r="S1285" i="5"/>
  <c r="AB1284" i="5"/>
  <c r="X1284" i="5"/>
  <c r="V1284" i="5"/>
  <c r="T1284" i="5"/>
  <c r="S1284" i="5"/>
  <c r="AB1283" i="5"/>
  <c r="X1283" i="5"/>
  <c r="V1283" i="5"/>
  <c r="T1283" i="5"/>
  <c r="S1283" i="5"/>
  <c r="AB1282" i="5"/>
  <c r="X1282" i="5"/>
  <c r="V1282" i="5"/>
  <c r="T1282" i="5"/>
  <c r="S1282" i="5"/>
  <c r="AB1281" i="5"/>
  <c r="X1281" i="5"/>
  <c r="V1281" i="5"/>
  <c r="T1281" i="5"/>
  <c r="S1281" i="5"/>
  <c r="AB1280" i="5"/>
  <c r="X1280" i="5"/>
  <c r="V1280" i="5"/>
  <c r="T1280" i="5"/>
  <c r="S1280" i="5"/>
  <c r="AB1279" i="5"/>
  <c r="X1279" i="5"/>
  <c r="V1279" i="5"/>
  <c r="T1279" i="5"/>
  <c r="S1279" i="5"/>
  <c r="AB1278" i="5"/>
  <c r="X1278" i="5"/>
  <c r="V1278" i="5"/>
  <c r="T1278" i="5"/>
  <c r="S1278" i="5"/>
  <c r="AB1277" i="5"/>
  <c r="X1277" i="5"/>
  <c r="V1277" i="5"/>
  <c r="T1277" i="5"/>
  <c r="S1277" i="5"/>
  <c r="AB1276" i="5"/>
  <c r="X1276" i="5"/>
  <c r="V1276" i="5"/>
  <c r="T1276" i="5"/>
  <c r="S1276" i="5"/>
  <c r="AB1275" i="5"/>
  <c r="X1275" i="5"/>
  <c r="V1275" i="5"/>
  <c r="T1275" i="5"/>
  <c r="S1275" i="5"/>
  <c r="AB1274" i="5"/>
  <c r="X1274" i="5"/>
  <c r="V1274" i="5"/>
  <c r="T1274" i="5"/>
  <c r="S1274" i="5"/>
  <c r="AB1273" i="5"/>
  <c r="X1273" i="5"/>
  <c r="V1273" i="5"/>
  <c r="T1273" i="5"/>
  <c r="S1273" i="5"/>
  <c r="AB1272" i="5"/>
  <c r="X1272" i="5"/>
  <c r="V1272" i="5"/>
  <c r="T1272" i="5"/>
  <c r="S1272" i="5"/>
  <c r="AB1271" i="5"/>
  <c r="X1271" i="5"/>
  <c r="V1271" i="5"/>
  <c r="T1271" i="5"/>
  <c r="S1271" i="5"/>
  <c r="AB1270" i="5"/>
  <c r="X1270" i="5"/>
  <c r="V1270" i="5"/>
  <c r="T1270" i="5"/>
  <c r="S1270" i="5"/>
  <c r="AB1269" i="5"/>
  <c r="X1269" i="5"/>
  <c r="V1269" i="5"/>
  <c r="T1269" i="5"/>
  <c r="S1269" i="5"/>
  <c r="AB1268" i="5"/>
  <c r="X1268" i="5"/>
  <c r="V1268" i="5"/>
  <c r="T1268" i="5"/>
  <c r="S1268" i="5"/>
  <c r="AB1267" i="5"/>
  <c r="X1267" i="5"/>
  <c r="V1267" i="5"/>
  <c r="T1267" i="5"/>
  <c r="S1267" i="5"/>
  <c r="AB1266" i="5"/>
  <c r="X1266" i="5"/>
  <c r="V1266" i="5"/>
  <c r="T1266" i="5"/>
  <c r="S1266" i="5"/>
  <c r="AB1265" i="5"/>
  <c r="X1265" i="5"/>
  <c r="V1265" i="5"/>
  <c r="T1265" i="5"/>
  <c r="S1265" i="5"/>
  <c r="AB1264" i="5"/>
  <c r="X1264" i="5"/>
  <c r="V1264" i="5"/>
  <c r="T1264" i="5"/>
  <c r="S1264" i="5"/>
  <c r="AB1263" i="5"/>
  <c r="X1263" i="5"/>
  <c r="V1263" i="5"/>
  <c r="T1263" i="5"/>
  <c r="S1263" i="5"/>
  <c r="AB1262" i="5"/>
  <c r="X1262" i="5"/>
  <c r="V1262" i="5"/>
  <c r="T1262" i="5"/>
  <c r="S1262" i="5"/>
  <c r="AB1261" i="5"/>
  <c r="X1261" i="5"/>
  <c r="V1261" i="5"/>
  <c r="T1261" i="5"/>
  <c r="S1261" i="5"/>
  <c r="AB1260" i="5"/>
  <c r="X1260" i="5"/>
  <c r="V1260" i="5"/>
  <c r="T1260" i="5"/>
  <c r="S1260" i="5"/>
  <c r="AB1259" i="5"/>
  <c r="X1259" i="5"/>
  <c r="V1259" i="5"/>
  <c r="T1259" i="5"/>
  <c r="S1259" i="5"/>
  <c r="AB1258" i="5"/>
  <c r="X1258" i="5"/>
  <c r="V1258" i="5"/>
  <c r="T1258" i="5"/>
  <c r="S1258" i="5"/>
  <c r="AB1257" i="5"/>
  <c r="X1257" i="5"/>
  <c r="V1257" i="5"/>
  <c r="T1257" i="5"/>
  <c r="S1257" i="5"/>
  <c r="AB1256" i="5"/>
  <c r="X1256" i="5"/>
  <c r="V1256" i="5"/>
  <c r="T1256" i="5"/>
  <c r="S1256" i="5"/>
  <c r="AB1255" i="5"/>
  <c r="X1255" i="5"/>
  <c r="V1255" i="5"/>
  <c r="T1255" i="5"/>
  <c r="S1255" i="5"/>
  <c r="AB1254" i="5"/>
  <c r="X1254" i="5"/>
  <c r="V1254" i="5"/>
  <c r="T1254" i="5"/>
  <c r="S1254" i="5"/>
  <c r="AB1253" i="5"/>
  <c r="X1253" i="5"/>
  <c r="V1253" i="5"/>
  <c r="T1253" i="5"/>
  <c r="S1253" i="5"/>
  <c r="AB1252" i="5"/>
  <c r="X1252" i="5"/>
  <c r="V1252" i="5"/>
  <c r="T1252" i="5"/>
  <c r="S1252" i="5"/>
  <c r="AB1251" i="5"/>
  <c r="X1251" i="5"/>
  <c r="V1251" i="5"/>
  <c r="T1251" i="5"/>
  <c r="S1251" i="5"/>
  <c r="AB1250" i="5"/>
  <c r="X1250" i="5"/>
  <c r="V1250" i="5"/>
  <c r="T1250" i="5"/>
  <c r="S1250" i="5"/>
  <c r="AB1249" i="5"/>
  <c r="X1249" i="5"/>
  <c r="V1249" i="5"/>
  <c r="T1249" i="5"/>
  <c r="S1249" i="5"/>
  <c r="AB1248" i="5"/>
  <c r="X1248" i="5"/>
  <c r="V1248" i="5"/>
  <c r="T1248" i="5"/>
  <c r="S1248" i="5"/>
  <c r="AB1247" i="5"/>
  <c r="X1247" i="5"/>
  <c r="V1247" i="5"/>
  <c r="T1247" i="5"/>
  <c r="S1247" i="5"/>
  <c r="AB1246" i="5"/>
  <c r="X1246" i="5"/>
  <c r="V1246" i="5"/>
  <c r="T1246" i="5"/>
  <c r="S1246" i="5"/>
  <c r="AB1245" i="5"/>
  <c r="X1245" i="5"/>
  <c r="V1245" i="5"/>
  <c r="T1245" i="5"/>
  <c r="S1245" i="5"/>
  <c r="AB1244" i="5"/>
  <c r="X1244" i="5"/>
  <c r="V1244" i="5"/>
  <c r="T1244" i="5"/>
  <c r="S1244" i="5"/>
  <c r="AB1243" i="5"/>
  <c r="X1243" i="5"/>
  <c r="V1243" i="5"/>
  <c r="T1243" i="5"/>
  <c r="S1243" i="5"/>
  <c r="AB1242" i="5"/>
  <c r="X1242" i="5"/>
  <c r="V1242" i="5"/>
  <c r="T1242" i="5"/>
  <c r="S1242" i="5"/>
  <c r="AB1241" i="5"/>
  <c r="X1241" i="5"/>
  <c r="V1241" i="5"/>
  <c r="T1241" i="5"/>
  <c r="S1241" i="5"/>
  <c r="AB1240" i="5"/>
  <c r="X1240" i="5"/>
  <c r="V1240" i="5"/>
  <c r="T1240" i="5"/>
  <c r="S1240" i="5"/>
  <c r="AB1239" i="5"/>
  <c r="X1239" i="5"/>
  <c r="V1239" i="5"/>
  <c r="T1239" i="5"/>
  <c r="S1239" i="5"/>
  <c r="AB1238" i="5"/>
  <c r="X1238" i="5"/>
  <c r="V1238" i="5"/>
  <c r="T1238" i="5"/>
  <c r="S1238" i="5"/>
  <c r="AB1237" i="5"/>
  <c r="X1237" i="5"/>
  <c r="V1237" i="5"/>
  <c r="T1237" i="5"/>
  <c r="S1237" i="5"/>
  <c r="AB1236" i="5"/>
  <c r="X1236" i="5"/>
  <c r="V1236" i="5"/>
  <c r="T1236" i="5"/>
  <c r="S1236" i="5"/>
  <c r="AB1235" i="5"/>
  <c r="X1235" i="5"/>
  <c r="V1235" i="5"/>
  <c r="T1235" i="5"/>
  <c r="S1235" i="5"/>
  <c r="AB1234" i="5"/>
  <c r="X1234" i="5"/>
  <c r="V1234" i="5"/>
  <c r="T1234" i="5"/>
  <c r="S1234" i="5"/>
  <c r="AB1233" i="5"/>
  <c r="X1233" i="5"/>
  <c r="V1233" i="5"/>
  <c r="T1233" i="5"/>
  <c r="S1233" i="5"/>
  <c r="AB1232" i="5"/>
  <c r="X1232" i="5"/>
  <c r="V1232" i="5"/>
  <c r="T1232" i="5"/>
  <c r="S1232" i="5"/>
  <c r="AB1231" i="5"/>
  <c r="X1231" i="5"/>
  <c r="V1231" i="5"/>
  <c r="T1231" i="5"/>
  <c r="S1231" i="5"/>
  <c r="AB1230" i="5"/>
  <c r="X1230" i="5"/>
  <c r="V1230" i="5"/>
  <c r="T1230" i="5"/>
  <c r="S1230" i="5"/>
  <c r="AB1229" i="5"/>
  <c r="X1229" i="5"/>
  <c r="V1229" i="5"/>
  <c r="T1229" i="5"/>
  <c r="S1229" i="5"/>
  <c r="AB1228" i="5"/>
  <c r="X1228" i="5"/>
  <c r="V1228" i="5"/>
  <c r="T1228" i="5"/>
  <c r="S1228" i="5"/>
  <c r="AB1227" i="5"/>
  <c r="X1227" i="5"/>
  <c r="V1227" i="5"/>
  <c r="T1227" i="5"/>
  <c r="S1227" i="5"/>
  <c r="AB1226" i="5"/>
  <c r="X1226" i="5"/>
  <c r="V1226" i="5"/>
  <c r="T1226" i="5"/>
  <c r="S1226" i="5"/>
  <c r="AB1225" i="5"/>
  <c r="X1225" i="5"/>
  <c r="V1225" i="5"/>
  <c r="T1225" i="5"/>
  <c r="S1225" i="5"/>
  <c r="AB1224" i="5"/>
  <c r="X1224" i="5"/>
  <c r="V1224" i="5"/>
  <c r="T1224" i="5"/>
  <c r="S1224" i="5"/>
  <c r="AB1223" i="5"/>
  <c r="X1223" i="5"/>
  <c r="V1223" i="5"/>
  <c r="T1223" i="5"/>
  <c r="S1223" i="5"/>
  <c r="AB1222" i="5"/>
  <c r="X1222" i="5"/>
  <c r="V1222" i="5"/>
  <c r="T1222" i="5"/>
  <c r="S1222" i="5"/>
  <c r="AB1221" i="5"/>
  <c r="X1221" i="5"/>
  <c r="V1221" i="5"/>
  <c r="T1221" i="5"/>
  <c r="S1221" i="5"/>
  <c r="AB1220" i="5"/>
  <c r="X1220" i="5"/>
  <c r="V1220" i="5"/>
  <c r="T1220" i="5"/>
  <c r="S1220" i="5"/>
  <c r="AB1219" i="5"/>
  <c r="X1219" i="5"/>
  <c r="V1219" i="5"/>
  <c r="T1219" i="5"/>
  <c r="S1219" i="5"/>
  <c r="AB1218" i="5"/>
  <c r="X1218" i="5"/>
  <c r="V1218" i="5"/>
  <c r="T1218" i="5"/>
  <c r="S1218" i="5"/>
  <c r="AB1217" i="5"/>
  <c r="X1217" i="5"/>
  <c r="V1217" i="5"/>
  <c r="T1217" i="5"/>
  <c r="S1217" i="5"/>
  <c r="AB1216" i="5"/>
  <c r="X1216" i="5"/>
  <c r="V1216" i="5"/>
  <c r="T1216" i="5"/>
  <c r="S1216" i="5"/>
  <c r="AB1215" i="5"/>
  <c r="X1215" i="5"/>
  <c r="V1215" i="5"/>
  <c r="T1215" i="5"/>
  <c r="S1215" i="5"/>
  <c r="AB1214" i="5"/>
  <c r="X1214" i="5"/>
  <c r="V1214" i="5"/>
  <c r="T1214" i="5"/>
  <c r="S1214" i="5"/>
  <c r="AB1213" i="5"/>
  <c r="X1213" i="5"/>
  <c r="V1213" i="5"/>
  <c r="T1213" i="5"/>
  <c r="S1213" i="5"/>
  <c r="AB1212" i="5"/>
  <c r="X1212" i="5"/>
  <c r="V1212" i="5"/>
  <c r="T1212" i="5"/>
  <c r="S1212" i="5"/>
  <c r="AB1211" i="5"/>
  <c r="X1211" i="5"/>
  <c r="V1211" i="5"/>
  <c r="T1211" i="5"/>
  <c r="S1211" i="5"/>
  <c r="AB1210" i="5"/>
  <c r="X1210" i="5"/>
  <c r="V1210" i="5"/>
  <c r="T1210" i="5"/>
  <c r="S1210" i="5"/>
  <c r="AB1209" i="5"/>
  <c r="X1209" i="5"/>
  <c r="V1209" i="5"/>
  <c r="T1209" i="5"/>
  <c r="S1209" i="5"/>
  <c r="AB1208" i="5"/>
  <c r="X1208" i="5"/>
  <c r="V1208" i="5"/>
  <c r="T1208" i="5"/>
  <c r="S1208" i="5"/>
  <c r="AB1207" i="5"/>
  <c r="X1207" i="5"/>
  <c r="V1207" i="5"/>
  <c r="T1207" i="5"/>
  <c r="S1207" i="5"/>
  <c r="AB1206" i="5"/>
  <c r="X1206" i="5"/>
  <c r="V1206" i="5"/>
  <c r="T1206" i="5"/>
  <c r="S1206" i="5"/>
  <c r="AB1205" i="5"/>
  <c r="X1205" i="5"/>
  <c r="V1205" i="5"/>
  <c r="T1205" i="5"/>
  <c r="S1205" i="5"/>
  <c r="AB1204" i="5"/>
  <c r="X1204" i="5"/>
  <c r="V1204" i="5"/>
  <c r="T1204" i="5"/>
  <c r="S1204" i="5"/>
  <c r="AB1203" i="5"/>
  <c r="X1203" i="5"/>
  <c r="V1203" i="5"/>
  <c r="T1203" i="5"/>
  <c r="S1203" i="5"/>
  <c r="AB1202" i="5"/>
  <c r="X1202" i="5"/>
  <c r="V1202" i="5"/>
  <c r="T1202" i="5"/>
  <c r="S1202" i="5"/>
  <c r="AB1201" i="5"/>
  <c r="X1201" i="5"/>
  <c r="V1201" i="5"/>
  <c r="T1201" i="5"/>
  <c r="S1201" i="5"/>
  <c r="AB1200" i="5"/>
  <c r="X1200" i="5"/>
  <c r="V1200" i="5"/>
  <c r="T1200" i="5"/>
  <c r="S1200" i="5"/>
  <c r="AB1199" i="5"/>
  <c r="X1199" i="5"/>
  <c r="V1199" i="5"/>
  <c r="T1199" i="5"/>
  <c r="S1199" i="5"/>
  <c r="AB1198" i="5"/>
  <c r="X1198" i="5"/>
  <c r="V1198" i="5"/>
  <c r="T1198" i="5"/>
  <c r="S1198" i="5"/>
  <c r="AB1197" i="5"/>
  <c r="X1197" i="5"/>
  <c r="V1197" i="5"/>
  <c r="T1197" i="5"/>
  <c r="S1197" i="5"/>
  <c r="AB1196" i="5"/>
  <c r="X1196" i="5"/>
  <c r="V1196" i="5"/>
  <c r="T1196" i="5"/>
  <c r="S1196" i="5"/>
  <c r="AB1195" i="5"/>
  <c r="X1195" i="5"/>
  <c r="V1195" i="5"/>
  <c r="T1195" i="5"/>
  <c r="S1195" i="5"/>
  <c r="AB1194" i="5"/>
  <c r="X1194" i="5"/>
  <c r="V1194" i="5"/>
  <c r="T1194" i="5"/>
  <c r="S1194" i="5"/>
  <c r="AB1193" i="5"/>
  <c r="X1193" i="5"/>
  <c r="V1193" i="5"/>
  <c r="T1193" i="5"/>
  <c r="S1193" i="5"/>
  <c r="AB1192" i="5"/>
  <c r="X1192" i="5"/>
  <c r="V1192" i="5"/>
  <c r="T1192" i="5"/>
  <c r="S1192" i="5"/>
  <c r="AB1191" i="5"/>
  <c r="X1191" i="5"/>
  <c r="V1191" i="5"/>
  <c r="T1191" i="5"/>
  <c r="S1191" i="5"/>
  <c r="AB1190" i="5"/>
  <c r="X1190" i="5"/>
  <c r="V1190" i="5"/>
  <c r="T1190" i="5"/>
  <c r="S1190" i="5"/>
  <c r="AB1189" i="5"/>
  <c r="X1189" i="5"/>
  <c r="V1189" i="5"/>
  <c r="T1189" i="5"/>
  <c r="S1189" i="5"/>
  <c r="AB1188" i="5"/>
  <c r="X1188" i="5"/>
  <c r="V1188" i="5"/>
  <c r="T1188" i="5"/>
  <c r="S1188" i="5"/>
  <c r="AB1187" i="5"/>
  <c r="X1187" i="5"/>
  <c r="V1187" i="5"/>
  <c r="T1187" i="5"/>
  <c r="S1187" i="5"/>
  <c r="AB1186" i="5"/>
  <c r="X1186" i="5"/>
  <c r="V1186" i="5"/>
  <c r="T1186" i="5"/>
  <c r="S1186" i="5"/>
  <c r="AB1185" i="5"/>
  <c r="X1185" i="5"/>
  <c r="V1185" i="5"/>
  <c r="T1185" i="5"/>
  <c r="S1185" i="5"/>
  <c r="AB1184" i="5"/>
  <c r="X1184" i="5"/>
  <c r="V1184" i="5"/>
  <c r="T1184" i="5"/>
  <c r="S1184" i="5"/>
  <c r="AB1183" i="5"/>
  <c r="X1183" i="5"/>
  <c r="V1183" i="5"/>
  <c r="T1183" i="5"/>
  <c r="S1183" i="5"/>
  <c r="AB1182" i="5"/>
  <c r="X1182" i="5"/>
  <c r="V1182" i="5"/>
  <c r="T1182" i="5"/>
  <c r="S1182" i="5"/>
  <c r="AB1181" i="5"/>
  <c r="X1181" i="5"/>
  <c r="V1181" i="5"/>
  <c r="T1181" i="5"/>
  <c r="S1181" i="5"/>
  <c r="AB1180" i="5"/>
  <c r="X1180" i="5"/>
  <c r="V1180" i="5"/>
  <c r="T1180" i="5"/>
  <c r="S1180" i="5"/>
  <c r="AB1179" i="5"/>
  <c r="X1179" i="5"/>
  <c r="V1179" i="5"/>
  <c r="T1179" i="5"/>
  <c r="S1179" i="5"/>
  <c r="AB1178" i="5"/>
  <c r="X1178" i="5"/>
  <c r="V1178" i="5"/>
  <c r="T1178" i="5"/>
  <c r="S1178" i="5"/>
  <c r="AB1177" i="5"/>
  <c r="X1177" i="5"/>
  <c r="V1177" i="5"/>
  <c r="T1177" i="5"/>
  <c r="S1177" i="5"/>
  <c r="AB1176" i="5"/>
  <c r="X1176" i="5"/>
  <c r="V1176" i="5"/>
  <c r="T1176" i="5"/>
  <c r="S1176" i="5"/>
  <c r="AB1175" i="5"/>
  <c r="X1175" i="5"/>
  <c r="V1175" i="5"/>
  <c r="T1175" i="5"/>
  <c r="S1175" i="5"/>
  <c r="AB1174" i="5"/>
  <c r="X1174" i="5"/>
  <c r="V1174" i="5"/>
  <c r="T1174" i="5"/>
  <c r="S1174" i="5"/>
  <c r="AB1173" i="5"/>
  <c r="X1173" i="5"/>
  <c r="V1173" i="5"/>
  <c r="T1173" i="5"/>
  <c r="S1173" i="5"/>
  <c r="AB1172" i="5"/>
  <c r="X1172" i="5"/>
  <c r="V1172" i="5"/>
  <c r="T1172" i="5"/>
  <c r="S1172" i="5"/>
  <c r="AB1171" i="5"/>
  <c r="X1171" i="5"/>
  <c r="V1171" i="5"/>
  <c r="T1171" i="5"/>
  <c r="S1171" i="5"/>
  <c r="AB1170" i="5"/>
  <c r="X1170" i="5"/>
  <c r="V1170" i="5"/>
  <c r="T1170" i="5"/>
  <c r="S1170" i="5"/>
  <c r="AB1169" i="5"/>
  <c r="X1169" i="5"/>
  <c r="V1169" i="5"/>
  <c r="T1169" i="5"/>
  <c r="S1169" i="5"/>
  <c r="AB1168" i="5"/>
  <c r="X1168" i="5"/>
  <c r="V1168" i="5"/>
  <c r="T1168" i="5"/>
  <c r="S1168" i="5"/>
  <c r="AB1167" i="5"/>
  <c r="X1167" i="5"/>
  <c r="V1167" i="5"/>
  <c r="T1167" i="5"/>
  <c r="S1167" i="5"/>
  <c r="AB1166" i="5"/>
  <c r="X1166" i="5"/>
  <c r="V1166" i="5"/>
  <c r="T1166" i="5"/>
  <c r="S1166" i="5"/>
  <c r="AB1165" i="5"/>
  <c r="X1165" i="5"/>
  <c r="V1165" i="5"/>
  <c r="T1165" i="5"/>
  <c r="S1165" i="5"/>
  <c r="AB1164" i="5"/>
  <c r="X1164" i="5"/>
  <c r="V1164" i="5"/>
  <c r="T1164" i="5"/>
  <c r="S1164" i="5"/>
  <c r="AB1163" i="5"/>
  <c r="X1163" i="5"/>
  <c r="V1163" i="5"/>
  <c r="T1163" i="5"/>
  <c r="S1163" i="5"/>
  <c r="AB1162" i="5"/>
  <c r="X1162" i="5"/>
  <c r="V1162" i="5"/>
  <c r="T1162" i="5"/>
  <c r="S1162" i="5"/>
  <c r="AB1161" i="5"/>
  <c r="X1161" i="5"/>
  <c r="V1161" i="5"/>
  <c r="T1161" i="5"/>
  <c r="S1161" i="5"/>
  <c r="AB1160" i="5"/>
  <c r="X1160" i="5"/>
  <c r="V1160" i="5"/>
  <c r="T1160" i="5"/>
  <c r="S1160" i="5"/>
  <c r="AB1159" i="5"/>
  <c r="X1159" i="5"/>
  <c r="V1159" i="5"/>
  <c r="T1159" i="5"/>
  <c r="S1159" i="5"/>
  <c r="AB1158" i="5"/>
  <c r="X1158" i="5"/>
  <c r="V1158" i="5"/>
  <c r="T1158" i="5"/>
  <c r="S1158" i="5"/>
  <c r="AB1157" i="5"/>
  <c r="X1157" i="5"/>
  <c r="V1157" i="5"/>
  <c r="T1157" i="5"/>
  <c r="S1157" i="5"/>
  <c r="AB1156" i="5"/>
  <c r="X1156" i="5"/>
  <c r="V1156" i="5"/>
  <c r="T1156" i="5"/>
  <c r="S1156" i="5"/>
  <c r="AB1155" i="5"/>
  <c r="X1155" i="5"/>
  <c r="V1155" i="5"/>
  <c r="T1155" i="5"/>
  <c r="S1155" i="5"/>
  <c r="AB1154" i="5"/>
  <c r="X1154" i="5"/>
  <c r="V1154" i="5"/>
  <c r="T1154" i="5"/>
  <c r="S1154" i="5"/>
  <c r="AB1153" i="5"/>
  <c r="X1153" i="5"/>
  <c r="V1153" i="5"/>
  <c r="T1153" i="5"/>
  <c r="S1153" i="5"/>
  <c r="AB1152" i="5"/>
  <c r="X1152" i="5"/>
  <c r="V1152" i="5"/>
  <c r="T1152" i="5"/>
  <c r="S1152" i="5"/>
  <c r="AB1151" i="5"/>
  <c r="X1151" i="5"/>
  <c r="V1151" i="5"/>
  <c r="T1151" i="5"/>
  <c r="S1151" i="5"/>
  <c r="AB1150" i="5"/>
  <c r="X1150" i="5"/>
  <c r="V1150" i="5"/>
  <c r="T1150" i="5"/>
  <c r="S1150" i="5"/>
  <c r="AB1149" i="5"/>
  <c r="X1149" i="5"/>
  <c r="V1149" i="5"/>
  <c r="T1149" i="5"/>
  <c r="S1149" i="5"/>
  <c r="AB1148" i="5"/>
  <c r="X1148" i="5"/>
  <c r="V1148" i="5"/>
  <c r="T1148" i="5"/>
  <c r="S1148" i="5"/>
  <c r="AB1147" i="5"/>
  <c r="X1147" i="5"/>
  <c r="V1147" i="5"/>
  <c r="T1147" i="5"/>
  <c r="S1147" i="5"/>
  <c r="AB1146" i="5"/>
  <c r="X1146" i="5"/>
  <c r="V1146" i="5"/>
  <c r="T1146" i="5"/>
  <c r="S1146" i="5"/>
  <c r="AB1145" i="5"/>
  <c r="X1145" i="5"/>
  <c r="V1145" i="5"/>
  <c r="T1145" i="5"/>
  <c r="S1145" i="5"/>
  <c r="AB1144" i="5"/>
  <c r="X1144" i="5"/>
  <c r="V1144" i="5"/>
  <c r="T1144" i="5"/>
  <c r="S1144" i="5"/>
  <c r="AB1143" i="5"/>
  <c r="X1143" i="5"/>
  <c r="V1143" i="5"/>
  <c r="T1143" i="5"/>
  <c r="S1143" i="5"/>
  <c r="AB1142" i="5"/>
  <c r="X1142" i="5"/>
  <c r="V1142" i="5"/>
  <c r="T1142" i="5"/>
  <c r="S1142" i="5"/>
  <c r="AB1141" i="5"/>
  <c r="X1141" i="5"/>
  <c r="V1141" i="5"/>
  <c r="T1141" i="5"/>
  <c r="S1141" i="5"/>
  <c r="AB1140" i="5"/>
  <c r="X1140" i="5"/>
  <c r="V1140" i="5"/>
  <c r="T1140" i="5"/>
  <c r="S1140" i="5"/>
  <c r="AB1139" i="5"/>
  <c r="X1139" i="5"/>
  <c r="V1139" i="5"/>
  <c r="T1139" i="5"/>
  <c r="S1139" i="5"/>
  <c r="AB1138" i="5"/>
  <c r="X1138" i="5"/>
  <c r="V1138" i="5"/>
  <c r="T1138" i="5"/>
  <c r="S1138" i="5"/>
  <c r="AB1137" i="5"/>
  <c r="X1137" i="5"/>
  <c r="V1137" i="5"/>
  <c r="T1137" i="5"/>
  <c r="S1137" i="5"/>
  <c r="AB1136" i="5"/>
  <c r="X1136" i="5"/>
  <c r="V1136" i="5"/>
  <c r="T1136" i="5"/>
  <c r="S1136" i="5"/>
  <c r="AB1135" i="5"/>
  <c r="X1135" i="5"/>
  <c r="V1135" i="5"/>
  <c r="T1135" i="5"/>
  <c r="S1135" i="5"/>
  <c r="AB1134" i="5"/>
  <c r="X1134" i="5"/>
  <c r="V1134" i="5"/>
  <c r="T1134" i="5"/>
  <c r="S1134" i="5"/>
  <c r="AB1133" i="5"/>
  <c r="X1133" i="5"/>
  <c r="V1133" i="5"/>
  <c r="T1133" i="5"/>
  <c r="S1133" i="5"/>
  <c r="AB1132" i="5"/>
  <c r="X1132" i="5"/>
  <c r="V1132" i="5"/>
  <c r="T1132" i="5"/>
  <c r="S1132" i="5"/>
  <c r="AB1131" i="5"/>
  <c r="X1131" i="5"/>
  <c r="V1131" i="5"/>
  <c r="T1131" i="5"/>
  <c r="S1131" i="5"/>
  <c r="AB1130" i="5"/>
  <c r="X1130" i="5"/>
  <c r="V1130" i="5"/>
  <c r="T1130" i="5"/>
  <c r="S1130" i="5"/>
  <c r="AB1129" i="5"/>
  <c r="X1129" i="5"/>
  <c r="V1129" i="5"/>
  <c r="T1129" i="5"/>
  <c r="S1129" i="5"/>
  <c r="AB1128" i="5"/>
  <c r="X1128" i="5"/>
  <c r="V1128" i="5"/>
  <c r="T1128" i="5"/>
  <c r="S1128" i="5"/>
  <c r="AB1127" i="5"/>
  <c r="X1127" i="5"/>
  <c r="V1127" i="5"/>
  <c r="T1127" i="5"/>
  <c r="S1127" i="5"/>
  <c r="AB1126" i="5"/>
  <c r="X1126" i="5"/>
  <c r="V1126" i="5"/>
  <c r="T1126" i="5"/>
  <c r="S1126" i="5"/>
  <c r="AB1125" i="5"/>
  <c r="X1125" i="5"/>
  <c r="V1125" i="5"/>
  <c r="T1125" i="5"/>
  <c r="S1125" i="5"/>
  <c r="AB1124" i="5"/>
  <c r="X1124" i="5"/>
  <c r="V1124" i="5"/>
  <c r="T1124" i="5"/>
  <c r="S1124" i="5"/>
  <c r="AB1123" i="5"/>
  <c r="X1123" i="5"/>
  <c r="V1123" i="5"/>
  <c r="T1123" i="5"/>
  <c r="S1123" i="5"/>
  <c r="AB1122" i="5"/>
  <c r="X1122" i="5"/>
  <c r="V1122" i="5"/>
  <c r="T1122" i="5"/>
  <c r="S1122" i="5"/>
  <c r="AB1121" i="5"/>
  <c r="X1121" i="5"/>
  <c r="V1121" i="5"/>
  <c r="T1121" i="5"/>
  <c r="S1121" i="5"/>
  <c r="AB1120" i="5"/>
  <c r="X1120" i="5"/>
  <c r="V1120" i="5"/>
  <c r="T1120" i="5"/>
  <c r="S1120" i="5"/>
  <c r="AB1119" i="5"/>
  <c r="X1119" i="5"/>
  <c r="V1119" i="5"/>
  <c r="T1119" i="5"/>
  <c r="S1119" i="5"/>
  <c r="AB1118" i="5"/>
  <c r="X1118" i="5"/>
  <c r="V1118" i="5"/>
  <c r="T1118" i="5"/>
  <c r="S1118" i="5"/>
  <c r="AB1117" i="5"/>
  <c r="X1117" i="5"/>
  <c r="V1117" i="5"/>
  <c r="T1117" i="5"/>
  <c r="S1117" i="5"/>
  <c r="AB1116" i="5"/>
  <c r="X1116" i="5"/>
  <c r="V1116" i="5"/>
  <c r="T1116" i="5"/>
  <c r="S1116" i="5"/>
  <c r="AB1115" i="5"/>
  <c r="X1115" i="5"/>
  <c r="V1115" i="5"/>
  <c r="T1115" i="5"/>
  <c r="S1115" i="5"/>
  <c r="AB1114" i="5"/>
  <c r="X1114" i="5"/>
  <c r="V1114" i="5"/>
  <c r="T1114" i="5"/>
  <c r="S1114" i="5"/>
  <c r="AB1113" i="5"/>
  <c r="X1113" i="5"/>
  <c r="V1113" i="5"/>
  <c r="T1113" i="5"/>
  <c r="S1113" i="5"/>
  <c r="AB1112" i="5"/>
  <c r="X1112" i="5"/>
  <c r="V1112" i="5"/>
  <c r="T1112" i="5"/>
  <c r="S1112" i="5"/>
  <c r="AB1111" i="5"/>
  <c r="X1111" i="5"/>
  <c r="V1111" i="5"/>
  <c r="T1111" i="5"/>
  <c r="S1111" i="5"/>
  <c r="AB1110" i="5"/>
  <c r="X1110" i="5"/>
  <c r="V1110" i="5"/>
  <c r="T1110" i="5"/>
  <c r="S1110" i="5"/>
  <c r="AB1109" i="5"/>
  <c r="X1109" i="5"/>
  <c r="V1109" i="5"/>
  <c r="T1109" i="5"/>
  <c r="S1109" i="5"/>
  <c r="AB1108" i="5"/>
  <c r="X1108" i="5"/>
  <c r="V1108" i="5"/>
  <c r="T1108" i="5"/>
  <c r="S1108" i="5"/>
  <c r="AB1107" i="5"/>
  <c r="X1107" i="5"/>
  <c r="V1107" i="5"/>
  <c r="T1107" i="5"/>
  <c r="S1107" i="5"/>
  <c r="AB1106" i="5"/>
  <c r="X1106" i="5"/>
  <c r="V1106" i="5"/>
  <c r="T1106" i="5"/>
  <c r="S1106" i="5"/>
  <c r="AB1105" i="5"/>
  <c r="X1105" i="5"/>
  <c r="V1105" i="5"/>
  <c r="T1105" i="5"/>
  <c r="S1105" i="5"/>
  <c r="AB1104" i="5"/>
  <c r="X1104" i="5"/>
  <c r="V1104" i="5"/>
  <c r="T1104" i="5"/>
  <c r="S1104" i="5"/>
  <c r="AB1103" i="5"/>
  <c r="X1103" i="5"/>
  <c r="V1103" i="5"/>
  <c r="T1103" i="5"/>
  <c r="S1103" i="5"/>
  <c r="AB1102" i="5"/>
  <c r="X1102" i="5"/>
  <c r="V1102" i="5"/>
  <c r="T1102" i="5"/>
  <c r="S1102" i="5"/>
  <c r="AB1101" i="5"/>
  <c r="X1101" i="5"/>
  <c r="V1101" i="5"/>
  <c r="T1101" i="5"/>
  <c r="S1101" i="5"/>
  <c r="AB1100" i="5"/>
  <c r="X1100" i="5"/>
  <c r="V1100" i="5"/>
  <c r="T1100" i="5"/>
  <c r="S1100" i="5"/>
  <c r="AB1099" i="5"/>
  <c r="X1099" i="5"/>
  <c r="V1099" i="5"/>
  <c r="T1099" i="5"/>
  <c r="S1099" i="5"/>
  <c r="AB1098" i="5"/>
  <c r="X1098" i="5"/>
  <c r="V1098" i="5"/>
  <c r="T1098" i="5"/>
  <c r="S1098" i="5"/>
  <c r="AB1097" i="5"/>
  <c r="X1097" i="5"/>
  <c r="V1097" i="5"/>
  <c r="T1097" i="5"/>
  <c r="S1097" i="5"/>
  <c r="AB1096" i="5"/>
  <c r="X1096" i="5"/>
  <c r="V1096" i="5"/>
  <c r="T1096" i="5"/>
  <c r="S1096" i="5"/>
  <c r="AB1095" i="5"/>
  <c r="X1095" i="5"/>
  <c r="V1095" i="5"/>
  <c r="T1095" i="5"/>
  <c r="S1095" i="5"/>
  <c r="AB1094" i="5"/>
  <c r="X1094" i="5"/>
  <c r="V1094" i="5"/>
  <c r="T1094" i="5"/>
  <c r="S1094" i="5"/>
  <c r="AB1093" i="5"/>
  <c r="X1093" i="5"/>
  <c r="V1093" i="5"/>
  <c r="T1093" i="5"/>
  <c r="S1093" i="5"/>
  <c r="AB1092" i="5"/>
  <c r="X1092" i="5"/>
  <c r="V1092" i="5"/>
  <c r="T1092" i="5"/>
  <c r="S1092" i="5"/>
  <c r="AB1091" i="5"/>
  <c r="X1091" i="5"/>
  <c r="V1091" i="5"/>
  <c r="T1091" i="5"/>
  <c r="S1091" i="5"/>
  <c r="AB1090" i="5"/>
  <c r="X1090" i="5"/>
  <c r="V1090" i="5"/>
  <c r="T1090" i="5"/>
  <c r="S1090" i="5"/>
  <c r="AB1089" i="5"/>
  <c r="X1089" i="5"/>
  <c r="V1089" i="5"/>
  <c r="T1089" i="5"/>
  <c r="S1089" i="5"/>
  <c r="AB1088" i="5"/>
  <c r="X1088" i="5"/>
  <c r="V1088" i="5"/>
  <c r="T1088" i="5"/>
  <c r="S1088" i="5"/>
  <c r="AB1087" i="5"/>
  <c r="X1087" i="5"/>
  <c r="V1087" i="5"/>
  <c r="T1087" i="5"/>
  <c r="S1087" i="5"/>
  <c r="AB1086" i="5"/>
  <c r="X1086" i="5"/>
  <c r="V1086" i="5"/>
  <c r="T1086" i="5"/>
  <c r="S1086" i="5"/>
  <c r="AB1085" i="5"/>
  <c r="X1085" i="5"/>
  <c r="V1085" i="5"/>
  <c r="T1085" i="5"/>
  <c r="S1085" i="5"/>
  <c r="AB1084" i="5"/>
  <c r="X1084" i="5"/>
  <c r="V1084" i="5"/>
  <c r="T1084" i="5"/>
  <c r="S1084" i="5"/>
  <c r="AB1083" i="5"/>
  <c r="X1083" i="5"/>
  <c r="V1083" i="5"/>
  <c r="T1083" i="5"/>
  <c r="S1083" i="5"/>
  <c r="AB1082" i="5"/>
  <c r="X1082" i="5"/>
  <c r="V1082" i="5"/>
  <c r="T1082" i="5"/>
  <c r="S1082" i="5"/>
  <c r="AB1081" i="5"/>
  <c r="X1081" i="5"/>
  <c r="V1081" i="5"/>
  <c r="T1081" i="5"/>
  <c r="S1081" i="5"/>
  <c r="AB1080" i="5"/>
  <c r="X1080" i="5"/>
  <c r="V1080" i="5"/>
  <c r="T1080" i="5"/>
  <c r="S1080" i="5"/>
  <c r="AB1079" i="5"/>
  <c r="X1079" i="5"/>
  <c r="V1079" i="5"/>
  <c r="T1079" i="5"/>
  <c r="S1079" i="5"/>
  <c r="AB1078" i="5"/>
  <c r="X1078" i="5"/>
  <c r="V1078" i="5"/>
  <c r="T1078" i="5"/>
  <c r="S1078" i="5"/>
  <c r="AB1077" i="5"/>
  <c r="X1077" i="5"/>
  <c r="V1077" i="5"/>
  <c r="T1077" i="5"/>
  <c r="S1077" i="5"/>
  <c r="AB1076" i="5"/>
  <c r="X1076" i="5"/>
  <c r="V1076" i="5"/>
  <c r="T1076" i="5"/>
  <c r="S1076" i="5"/>
  <c r="AB1075" i="5"/>
  <c r="X1075" i="5"/>
  <c r="V1075" i="5"/>
  <c r="T1075" i="5"/>
  <c r="S1075" i="5"/>
  <c r="AB1074" i="5"/>
  <c r="X1074" i="5"/>
  <c r="V1074" i="5"/>
  <c r="T1074" i="5"/>
  <c r="S1074" i="5"/>
  <c r="AB1073" i="5"/>
  <c r="X1073" i="5"/>
  <c r="V1073" i="5"/>
  <c r="T1073" i="5"/>
  <c r="S1073" i="5"/>
  <c r="AB1072" i="5"/>
  <c r="X1072" i="5"/>
  <c r="V1072" i="5"/>
  <c r="T1072" i="5"/>
  <c r="S1072" i="5"/>
  <c r="AB1071" i="5"/>
  <c r="X1071" i="5"/>
  <c r="V1071" i="5"/>
  <c r="T1071" i="5"/>
  <c r="S1071" i="5"/>
  <c r="AB1070" i="5"/>
  <c r="X1070" i="5"/>
  <c r="V1070" i="5"/>
  <c r="T1070" i="5"/>
  <c r="S1070" i="5"/>
  <c r="AB1069" i="5"/>
  <c r="X1069" i="5"/>
  <c r="V1069" i="5"/>
  <c r="T1069" i="5"/>
  <c r="S1069" i="5"/>
  <c r="AB1068" i="5"/>
  <c r="X1068" i="5"/>
  <c r="V1068" i="5"/>
  <c r="T1068" i="5"/>
  <c r="S1068" i="5"/>
  <c r="AB1067" i="5"/>
  <c r="X1067" i="5"/>
  <c r="V1067" i="5"/>
  <c r="T1067" i="5"/>
  <c r="S1067" i="5"/>
  <c r="AB1066" i="5"/>
  <c r="X1066" i="5"/>
  <c r="V1066" i="5"/>
  <c r="T1066" i="5"/>
  <c r="S1066" i="5"/>
  <c r="AB1065" i="5"/>
  <c r="X1065" i="5"/>
  <c r="V1065" i="5"/>
  <c r="T1065" i="5"/>
  <c r="S1065" i="5"/>
  <c r="AB1064" i="5"/>
  <c r="X1064" i="5"/>
  <c r="V1064" i="5"/>
  <c r="T1064" i="5"/>
  <c r="S1064" i="5"/>
  <c r="AB1063" i="5"/>
  <c r="X1063" i="5"/>
  <c r="V1063" i="5"/>
  <c r="T1063" i="5"/>
  <c r="S1063" i="5"/>
  <c r="AB1062" i="5"/>
  <c r="X1062" i="5"/>
  <c r="V1062" i="5"/>
  <c r="T1062" i="5"/>
  <c r="S1062" i="5"/>
  <c r="AB1061" i="5"/>
  <c r="X1061" i="5"/>
  <c r="V1061" i="5"/>
  <c r="T1061" i="5"/>
  <c r="S1061" i="5"/>
  <c r="AB1060" i="5"/>
  <c r="X1060" i="5"/>
  <c r="V1060" i="5"/>
  <c r="T1060" i="5"/>
  <c r="S1060" i="5"/>
  <c r="AB1059" i="5"/>
  <c r="X1059" i="5"/>
  <c r="V1059" i="5"/>
  <c r="T1059" i="5"/>
  <c r="S1059" i="5"/>
  <c r="AB1058" i="5"/>
  <c r="X1058" i="5"/>
  <c r="V1058" i="5"/>
  <c r="T1058" i="5"/>
  <c r="S1058" i="5"/>
  <c r="AB1057" i="5"/>
  <c r="X1057" i="5"/>
  <c r="V1057" i="5"/>
  <c r="T1057" i="5"/>
  <c r="S1057" i="5"/>
  <c r="AB1056" i="5"/>
  <c r="X1056" i="5"/>
  <c r="V1056" i="5"/>
  <c r="T1056" i="5"/>
  <c r="S1056" i="5"/>
  <c r="AB1055" i="5"/>
  <c r="X1055" i="5"/>
  <c r="V1055" i="5"/>
  <c r="T1055" i="5"/>
  <c r="S1055" i="5"/>
  <c r="AB1054" i="5"/>
  <c r="X1054" i="5"/>
  <c r="V1054" i="5"/>
  <c r="T1054" i="5"/>
  <c r="S1054" i="5"/>
  <c r="AB1053" i="5"/>
  <c r="X1053" i="5"/>
  <c r="V1053" i="5"/>
  <c r="T1053" i="5"/>
  <c r="S1053" i="5"/>
  <c r="AB1052" i="5"/>
  <c r="X1052" i="5"/>
  <c r="V1052" i="5"/>
  <c r="T1052" i="5"/>
  <c r="S1052" i="5"/>
  <c r="AB1051" i="5"/>
  <c r="X1051" i="5"/>
  <c r="V1051" i="5"/>
  <c r="T1051" i="5"/>
  <c r="S1051" i="5"/>
  <c r="AB1050" i="5"/>
  <c r="X1050" i="5"/>
  <c r="V1050" i="5"/>
  <c r="T1050" i="5"/>
  <c r="S1050" i="5"/>
  <c r="AB1049" i="5"/>
  <c r="X1049" i="5"/>
  <c r="V1049" i="5"/>
  <c r="T1049" i="5"/>
  <c r="S1049" i="5"/>
  <c r="AB1048" i="5"/>
  <c r="X1048" i="5"/>
  <c r="V1048" i="5"/>
  <c r="T1048" i="5"/>
  <c r="S1048" i="5"/>
  <c r="AB1047" i="5"/>
  <c r="X1047" i="5"/>
  <c r="V1047" i="5"/>
  <c r="T1047" i="5"/>
  <c r="S1047" i="5"/>
  <c r="AB1046" i="5"/>
  <c r="X1046" i="5"/>
  <c r="V1046" i="5"/>
  <c r="T1046" i="5"/>
  <c r="S1046" i="5"/>
  <c r="AB1045" i="5"/>
  <c r="X1045" i="5"/>
  <c r="V1045" i="5"/>
  <c r="T1045" i="5"/>
  <c r="S1045" i="5"/>
  <c r="AB1044" i="5"/>
  <c r="X1044" i="5"/>
  <c r="V1044" i="5"/>
  <c r="T1044" i="5"/>
  <c r="S1044" i="5"/>
  <c r="AB1043" i="5"/>
  <c r="X1043" i="5"/>
  <c r="V1043" i="5"/>
  <c r="T1043" i="5"/>
  <c r="S1043" i="5"/>
  <c r="AB1042" i="5"/>
  <c r="X1042" i="5"/>
  <c r="V1042" i="5"/>
  <c r="T1042" i="5"/>
  <c r="S1042" i="5"/>
  <c r="AB1041" i="5"/>
  <c r="X1041" i="5"/>
  <c r="V1041" i="5"/>
  <c r="T1041" i="5"/>
  <c r="S1041" i="5"/>
  <c r="AB1040" i="5"/>
  <c r="X1040" i="5"/>
  <c r="V1040" i="5"/>
  <c r="T1040" i="5"/>
  <c r="S1040" i="5"/>
  <c r="AB1039" i="5"/>
  <c r="X1039" i="5"/>
  <c r="V1039" i="5"/>
  <c r="T1039" i="5"/>
  <c r="S1039" i="5"/>
  <c r="AB1038" i="5"/>
  <c r="X1038" i="5"/>
  <c r="V1038" i="5"/>
  <c r="T1038" i="5"/>
  <c r="S1038" i="5"/>
  <c r="AB1037" i="5"/>
  <c r="X1037" i="5"/>
  <c r="V1037" i="5"/>
  <c r="T1037" i="5"/>
  <c r="S1037" i="5"/>
  <c r="AB1036" i="5"/>
  <c r="X1036" i="5"/>
  <c r="V1036" i="5"/>
  <c r="T1036" i="5"/>
  <c r="S1036" i="5"/>
  <c r="AB1035" i="5"/>
  <c r="X1035" i="5"/>
  <c r="V1035" i="5"/>
  <c r="T1035" i="5"/>
  <c r="S1035" i="5"/>
  <c r="AB1034" i="5"/>
  <c r="X1034" i="5"/>
  <c r="V1034" i="5"/>
  <c r="T1034" i="5"/>
  <c r="S1034" i="5"/>
  <c r="AB1033" i="5"/>
  <c r="X1033" i="5"/>
  <c r="V1033" i="5"/>
  <c r="T1033" i="5"/>
  <c r="S1033" i="5"/>
  <c r="AB1032" i="5"/>
  <c r="X1032" i="5"/>
  <c r="V1032" i="5"/>
  <c r="T1032" i="5"/>
  <c r="S1032" i="5"/>
  <c r="AB1031" i="5"/>
  <c r="X1031" i="5"/>
  <c r="V1031" i="5"/>
  <c r="T1031" i="5"/>
  <c r="S1031" i="5"/>
  <c r="AB1030" i="5"/>
  <c r="X1030" i="5"/>
  <c r="V1030" i="5"/>
  <c r="T1030" i="5"/>
  <c r="S1030" i="5"/>
  <c r="AB1029" i="5"/>
  <c r="X1029" i="5"/>
  <c r="V1029" i="5"/>
  <c r="T1029" i="5"/>
  <c r="S1029" i="5"/>
  <c r="AB1028" i="5"/>
  <c r="X1028" i="5"/>
  <c r="V1028" i="5"/>
  <c r="T1028" i="5"/>
  <c r="S1028" i="5"/>
  <c r="AB1027" i="5"/>
  <c r="X1027" i="5"/>
  <c r="V1027" i="5"/>
  <c r="T1027" i="5"/>
  <c r="S1027" i="5"/>
  <c r="AB1026" i="5"/>
  <c r="X1026" i="5"/>
  <c r="V1026" i="5"/>
  <c r="T1026" i="5"/>
  <c r="S1026" i="5"/>
  <c r="AB1025" i="5"/>
  <c r="X1025" i="5"/>
  <c r="V1025" i="5"/>
  <c r="T1025" i="5"/>
  <c r="S1025" i="5"/>
  <c r="AB1024" i="5"/>
  <c r="X1024" i="5"/>
  <c r="V1024" i="5"/>
  <c r="T1024" i="5"/>
  <c r="S1024" i="5"/>
  <c r="AB1023" i="5"/>
  <c r="X1023" i="5"/>
  <c r="V1023" i="5"/>
  <c r="T1023" i="5"/>
  <c r="S1023" i="5"/>
  <c r="AB1022" i="5"/>
  <c r="X1022" i="5"/>
  <c r="V1022" i="5"/>
  <c r="T1022" i="5"/>
  <c r="S1022" i="5"/>
  <c r="AB1021" i="5"/>
  <c r="X1021" i="5"/>
  <c r="V1021" i="5"/>
  <c r="T1021" i="5"/>
  <c r="S1021" i="5"/>
  <c r="AB1020" i="5"/>
  <c r="X1020" i="5"/>
  <c r="V1020" i="5"/>
  <c r="T1020" i="5"/>
  <c r="S1020" i="5"/>
  <c r="AB1019" i="5"/>
  <c r="X1019" i="5"/>
  <c r="V1019" i="5"/>
  <c r="T1019" i="5"/>
  <c r="S1019" i="5"/>
  <c r="AB1018" i="5"/>
  <c r="X1018" i="5"/>
  <c r="V1018" i="5"/>
  <c r="T1018" i="5"/>
  <c r="S1018" i="5"/>
  <c r="AB1017" i="5"/>
  <c r="X1017" i="5"/>
  <c r="V1017" i="5"/>
  <c r="T1017" i="5"/>
  <c r="S1017" i="5"/>
  <c r="AB1016" i="5"/>
  <c r="X1016" i="5"/>
  <c r="V1016" i="5"/>
  <c r="T1016" i="5"/>
  <c r="S1016" i="5"/>
  <c r="AB1015" i="5"/>
  <c r="X1015" i="5"/>
  <c r="V1015" i="5"/>
  <c r="T1015" i="5"/>
  <c r="S1015" i="5"/>
  <c r="AB1014" i="5"/>
  <c r="X1014" i="5"/>
  <c r="V1014" i="5"/>
  <c r="T1014" i="5"/>
  <c r="S1014" i="5"/>
  <c r="AB1013" i="5"/>
  <c r="X1013" i="5"/>
  <c r="V1013" i="5"/>
  <c r="T1013" i="5"/>
  <c r="S1013" i="5"/>
  <c r="AB1012" i="5"/>
  <c r="X1012" i="5"/>
  <c r="V1012" i="5"/>
  <c r="T1012" i="5"/>
  <c r="S1012" i="5"/>
  <c r="AB1011" i="5"/>
  <c r="X1011" i="5"/>
  <c r="V1011" i="5"/>
  <c r="T1011" i="5"/>
  <c r="S1011" i="5"/>
  <c r="AB1010" i="5"/>
  <c r="X1010" i="5"/>
  <c r="V1010" i="5"/>
  <c r="T1010" i="5"/>
  <c r="S1010" i="5"/>
  <c r="AB1009" i="5"/>
  <c r="X1009" i="5"/>
  <c r="V1009" i="5"/>
  <c r="T1009" i="5"/>
  <c r="S1009" i="5"/>
  <c r="AB1008" i="5"/>
  <c r="X1008" i="5"/>
  <c r="V1008" i="5"/>
  <c r="T1008" i="5"/>
  <c r="S1008" i="5"/>
  <c r="AB1007" i="5"/>
  <c r="X1007" i="5"/>
  <c r="V1007" i="5"/>
  <c r="T1007" i="5"/>
  <c r="S1007" i="5"/>
  <c r="AB1006" i="5"/>
  <c r="X1006" i="5"/>
  <c r="V1006" i="5"/>
  <c r="T1006" i="5"/>
  <c r="S1006" i="5"/>
  <c r="AB1005" i="5"/>
  <c r="X1005" i="5"/>
  <c r="V1005" i="5"/>
  <c r="T1005" i="5"/>
  <c r="S1005" i="5"/>
  <c r="AB1004" i="5"/>
  <c r="X1004" i="5"/>
  <c r="V1004" i="5"/>
  <c r="T1004" i="5"/>
  <c r="S1004" i="5"/>
  <c r="AB1003" i="5"/>
  <c r="X1003" i="5"/>
  <c r="V1003" i="5"/>
  <c r="T1003" i="5"/>
  <c r="S1003" i="5"/>
  <c r="AB1002" i="5"/>
  <c r="X1002" i="5"/>
  <c r="V1002" i="5"/>
  <c r="T1002" i="5"/>
  <c r="S1002" i="5"/>
  <c r="AB1001" i="5"/>
  <c r="X1001" i="5"/>
  <c r="V1001" i="5"/>
  <c r="T1001" i="5"/>
  <c r="S1001" i="5"/>
  <c r="AB1000" i="5"/>
  <c r="X1000" i="5"/>
  <c r="V1000" i="5"/>
  <c r="T1000" i="5"/>
  <c r="S1000" i="5"/>
  <c r="AB999" i="5"/>
  <c r="X999" i="5"/>
  <c r="V999" i="5"/>
  <c r="T999" i="5"/>
  <c r="S999" i="5"/>
  <c r="AB998" i="5"/>
  <c r="X998" i="5"/>
  <c r="V998" i="5"/>
  <c r="T998" i="5"/>
  <c r="S998" i="5"/>
  <c r="AB997" i="5"/>
  <c r="X997" i="5"/>
  <c r="V997" i="5"/>
  <c r="T997" i="5"/>
  <c r="S997" i="5"/>
  <c r="AB996" i="5"/>
  <c r="X996" i="5"/>
  <c r="V996" i="5"/>
  <c r="T996" i="5"/>
  <c r="S996" i="5"/>
  <c r="AB995" i="5"/>
  <c r="X995" i="5"/>
  <c r="V995" i="5"/>
  <c r="T995" i="5"/>
  <c r="S995" i="5"/>
  <c r="AB994" i="5"/>
  <c r="X994" i="5"/>
  <c r="V994" i="5"/>
  <c r="T994" i="5"/>
  <c r="S994" i="5"/>
  <c r="AB993" i="5"/>
  <c r="X993" i="5"/>
  <c r="V993" i="5"/>
  <c r="T993" i="5"/>
  <c r="S993" i="5"/>
  <c r="AB992" i="5"/>
  <c r="X992" i="5"/>
  <c r="V992" i="5"/>
  <c r="T992" i="5"/>
  <c r="S992" i="5"/>
  <c r="AB991" i="5"/>
  <c r="X991" i="5"/>
  <c r="V991" i="5"/>
  <c r="T991" i="5"/>
  <c r="S991" i="5"/>
  <c r="AB990" i="5"/>
  <c r="X990" i="5"/>
  <c r="V990" i="5"/>
  <c r="T990" i="5"/>
  <c r="S990" i="5"/>
  <c r="AB989" i="5"/>
  <c r="X989" i="5"/>
  <c r="V989" i="5"/>
  <c r="T989" i="5"/>
  <c r="S989" i="5"/>
  <c r="AB988" i="5"/>
  <c r="X988" i="5"/>
  <c r="V988" i="5"/>
  <c r="T988" i="5"/>
  <c r="S988" i="5"/>
  <c r="AB987" i="5"/>
  <c r="X987" i="5"/>
  <c r="V987" i="5"/>
  <c r="T987" i="5"/>
  <c r="S987" i="5"/>
  <c r="AB986" i="5"/>
  <c r="X986" i="5"/>
  <c r="V986" i="5"/>
  <c r="T986" i="5"/>
  <c r="S986" i="5"/>
  <c r="AB985" i="5"/>
  <c r="X985" i="5"/>
  <c r="V985" i="5"/>
  <c r="T985" i="5"/>
  <c r="S985" i="5"/>
  <c r="AB984" i="5"/>
  <c r="X984" i="5"/>
  <c r="V984" i="5"/>
  <c r="T984" i="5"/>
  <c r="S984" i="5"/>
  <c r="AB983" i="5"/>
  <c r="X983" i="5"/>
  <c r="V983" i="5"/>
  <c r="T983" i="5"/>
  <c r="S983" i="5"/>
  <c r="AB982" i="5"/>
  <c r="X982" i="5"/>
  <c r="V982" i="5"/>
  <c r="T982" i="5"/>
  <c r="S982" i="5"/>
  <c r="AB981" i="5"/>
  <c r="X981" i="5"/>
  <c r="V981" i="5"/>
  <c r="T981" i="5"/>
  <c r="S981" i="5"/>
  <c r="AB980" i="5"/>
  <c r="X980" i="5"/>
  <c r="V980" i="5"/>
  <c r="T980" i="5"/>
  <c r="S980" i="5"/>
  <c r="AB979" i="5"/>
  <c r="X979" i="5"/>
  <c r="V979" i="5"/>
  <c r="T979" i="5"/>
  <c r="S979" i="5"/>
  <c r="AB978" i="5"/>
  <c r="X978" i="5"/>
  <c r="V978" i="5"/>
  <c r="T978" i="5"/>
  <c r="S978" i="5"/>
  <c r="AB977" i="5"/>
  <c r="X977" i="5"/>
  <c r="V977" i="5"/>
  <c r="T977" i="5"/>
  <c r="S977" i="5"/>
  <c r="AB976" i="5"/>
  <c r="X976" i="5"/>
  <c r="V976" i="5"/>
  <c r="T976" i="5"/>
  <c r="S976" i="5"/>
  <c r="AB975" i="5"/>
  <c r="X975" i="5"/>
  <c r="V975" i="5"/>
  <c r="T975" i="5"/>
  <c r="S975" i="5"/>
  <c r="AB974" i="5"/>
  <c r="X974" i="5"/>
  <c r="V974" i="5"/>
  <c r="T974" i="5"/>
  <c r="S974" i="5"/>
  <c r="AB973" i="5"/>
  <c r="X973" i="5"/>
  <c r="V973" i="5"/>
  <c r="T973" i="5"/>
  <c r="S973" i="5"/>
  <c r="AB972" i="5"/>
  <c r="X972" i="5"/>
  <c r="V972" i="5"/>
  <c r="T972" i="5"/>
  <c r="S972" i="5"/>
  <c r="AB971" i="5"/>
  <c r="X971" i="5"/>
  <c r="V971" i="5"/>
  <c r="T971" i="5"/>
  <c r="S971" i="5"/>
  <c r="AB970" i="5"/>
  <c r="X970" i="5"/>
  <c r="V970" i="5"/>
  <c r="T970" i="5"/>
  <c r="S970" i="5"/>
  <c r="AB969" i="5"/>
  <c r="X969" i="5"/>
  <c r="V969" i="5"/>
  <c r="T969" i="5"/>
  <c r="S969" i="5"/>
  <c r="AB968" i="5"/>
  <c r="X968" i="5"/>
  <c r="V968" i="5"/>
  <c r="T968" i="5"/>
  <c r="S968" i="5"/>
  <c r="AB967" i="5"/>
  <c r="X967" i="5"/>
  <c r="V967" i="5"/>
  <c r="T967" i="5"/>
  <c r="S967" i="5"/>
  <c r="AB966" i="5"/>
  <c r="X966" i="5"/>
  <c r="V966" i="5"/>
  <c r="T966" i="5"/>
  <c r="S966" i="5"/>
  <c r="AB965" i="5"/>
  <c r="X965" i="5"/>
  <c r="V965" i="5"/>
  <c r="T965" i="5"/>
  <c r="S965" i="5"/>
  <c r="AB964" i="5"/>
  <c r="X964" i="5"/>
  <c r="V964" i="5"/>
  <c r="T964" i="5"/>
  <c r="S964" i="5"/>
  <c r="AB963" i="5"/>
  <c r="X963" i="5"/>
  <c r="V963" i="5"/>
  <c r="T963" i="5"/>
  <c r="S963" i="5"/>
  <c r="AB962" i="5"/>
  <c r="X962" i="5"/>
  <c r="V962" i="5"/>
  <c r="T962" i="5"/>
  <c r="S962" i="5"/>
  <c r="AB961" i="5"/>
  <c r="X961" i="5"/>
  <c r="V961" i="5"/>
  <c r="T961" i="5"/>
  <c r="S961" i="5"/>
  <c r="AB960" i="5"/>
  <c r="X960" i="5"/>
  <c r="V960" i="5"/>
  <c r="T960" i="5"/>
  <c r="S960" i="5"/>
  <c r="AB959" i="5"/>
  <c r="X959" i="5"/>
  <c r="V959" i="5"/>
  <c r="T959" i="5"/>
  <c r="S959" i="5"/>
  <c r="AB958" i="5"/>
  <c r="X958" i="5"/>
  <c r="V958" i="5"/>
  <c r="T958" i="5"/>
  <c r="S958" i="5"/>
  <c r="AB957" i="5"/>
  <c r="X957" i="5"/>
  <c r="V957" i="5"/>
  <c r="T957" i="5"/>
  <c r="S957" i="5"/>
  <c r="AB956" i="5"/>
  <c r="X956" i="5"/>
  <c r="V956" i="5"/>
  <c r="T956" i="5"/>
  <c r="S956" i="5"/>
  <c r="AB955" i="5"/>
  <c r="X955" i="5"/>
  <c r="V955" i="5"/>
  <c r="T955" i="5"/>
  <c r="S955" i="5"/>
  <c r="AB954" i="5"/>
  <c r="X954" i="5"/>
  <c r="V954" i="5"/>
  <c r="T954" i="5"/>
  <c r="S954" i="5"/>
  <c r="AB953" i="5"/>
  <c r="X953" i="5"/>
  <c r="V953" i="5"/>
  <c r="T953" i="5"/>
  <c r="S953" i="5"/>
  <c r="AB952" i="5"/>
  <c r="X952" i="5"/>
  <c r="V952" i="5"/>
  <c r="T952" i="5"/>
  <c r="S952" i="5"/>
  <c r="AB951" i="5"/>
  <c r="X951" i="5"/>
  <c r="V951" i="5"/>
  <c r="T951" i="5"/>
  <c r="S951" i="5"/>
  <c r="AB950" i="5"/>
  <c r="X950" i="5"/>
  <c r="V950" i="5"/>
  <c r="T950" i="5"/>
  <c r="S950" i="5"/>
  <c r="AB949" i="5"/>
  <c r="X949" i="5"/>
  <c r="V949" i="5"/>
  <c r="T949" i="5"/>
  <c r="S949" i="5"/>
  <c r="AB948" i="5"/>
  <c r="X948" i="5"/>
  <c r="V948" i="5"/>
  <c r="T948" i="5"/>
  <c r="S948" i="5"/>
  <c r="AB947" i="5"/>
  <c r="X947" i="5"/>
  <c r="V947" i="5"/>
  <c r="T947" i="5"/>
  <c r="S947" i="5"/>
  <c r="AB946" i="5"/>
  <c r="X946" i="5"/>
  <c r="V946" i="5"/>
  <c r="T946" i="5"/>
  <c r="S946" i="5"/>
  <c r="AB945" i="5"/>
  <c r="X945" i="5"/>
  <c r="V945" i="5"/>
  <c r="T945" i="5"/>
  <c r="S945" i="5"/>
  <c r="AB944" i="5"/>
  <c r="X944" i="5"/>
  <c r="V944" i="5"/>
  <c r="T944" i="5"/>
  <c r="S944" i="5"/>
  <c r="AB943" i="5"/>
  <c r="X943" i="5"/>
  <c r="V943" i="5"/>
  <c r="T943" i="5"/>
  <c r="S943" i="5"/>
  <c r="AB942" i="5"/>
  <c r="X942" i="5"/>
  <c r="V942" i="5"/>
  <c r="T942" i="5"/>
  <c r="S942" i="5"/>
  <c r="AB941" i="5"/>
  <c r="X941" i="5"/>
  <c r="V941" i="5"/>
  <c r="T941" i="5"/>
  <c r="S941" i="5"/>
  <c r="AB940" i="5"/>
  <c r="X940" i="5"/>
  <c r="V940" i="5"/>
  <c r="T940" i="5"/>
  <c r="S940" i="5"/>
  <c r="AB939" i="5"/>
  <c r="X939" i="5"/>
  <c r="V939" i="5"/>
  <c r="T939" i="5"/>
  <c r="S939" i="5"/>
  <c r="AB938" i="5"/>
  <c r="X938" i="5"/>
  <c r="V938" i="5"/>
  <c r="T938" i="5"/>
  <c r="S938" i="5"/>
  <c r="AB937" i="5"/>
  <c r="X937" i="5"/>
  <c r="V937" i="5"/>
  <c r="T937" i="5"/>
  <c r="S937" i="5"/>
  <c r="AB936" i="5"/>
  <c r="X936" i="5"/>
  <c r="V936" i="5"/>
  <c r="T936" i="5"/>
  <c r="S936" i="5"/>
  <c r="AB935" i="5"/>
  <c r="X935" i="5"/>
  <c r="V935" i="5"/>
  <c r="T935" i="5"/>
  <c r="S935" i="5"/>
  <c r="AB934" i="5"/>
  <c r="X934" i="5"/>
  <c r="V934" i="5"/>
  <c r="T934" i="5"/>
  <c r="S934" i="5"/>
  <c r="AB933" i="5"/>
  <c r="X933" i="5"/>
  <c r="V933" i="5"/>
  <c r="T933" i="5"/>
  <c r="S933" i="5"/>
  <c r="AB932" i="5"/>
  <c r="X932" i="5"/>
  <c r="V932" i="5"/>
  <c r="T932" i="5"/>
  <c r="S932" i="5"/>
  <c r="AB931" i="5"/>
  <c r="X931" i="5"/>
  <c r="V931" i="5"/>
  <c r="T931" i="5"/>
  <c r="S931" i="5"/>
  <c r="AB930" i="5"/>
  <c r="X930" i="5"/>
  <c r="V930" i="5"/>
  <c r="T930" i="5"/>
  <c r="S930" i="5"/>
  <c r="AB929" i="5"/>
  <c r="X929" i="5"/>
  <c r="V929" i="5"/>
  <c r="T929" i="5"/>
  <c r="S929" i="5"/>
  <c r="AB928" i="5"/>
  <c r="X928" i="5"/>
  <c r="V928" i="5"/>
  <c r="T928" i="5"/>
  <c r="S928" i="5"/>
  <c r="AB927" i="5"/>
  <c r="X927" i="5"/>
  <c r="V927" i="5"/>
  <c r="T927" i="5"/>
  <c r="S927" i="5"/>
  <c r="AB926" i="5"/>
  <c r="X926" i="5"/>
  <c r="V926" i="5"/>
  <c r="T926" i="5"/>
  <c r="S926" i="5"/>
  <c r="AB925" i="5"/>
  <c r="X925" i="5"/>
  <c r="V925" i="5"/>
  <c r="T925" i="5"/>
  <c r="S925" i="5"/>
  <c r="AB924" i="5"/>
  <c r="X924" i="5"/>
  <c r="V924" i="5"/>
  <c r="T924" i="5"/>
  <c r="S924" i="5"/>
  <c r="AB923" i="5"/>
  <c r="X923" i="5"/>
  <c r="V923" i="5"/>
  <c r="T923" i="5"/>
  <c r="S923" i="5"/>
  <c r="AB922" i="5"/>
  <c r="X922" i="5"/>
  <c r="V922" i="5"/>
  <c r="T922" i="5"/>
  <c r="S922" i="5"/>
  <c r="AB921" i="5"/>
  <c r="X921" i="5"/>
  <c r="V921" i="5"/>
  <c r="T921" i="5"/>
  <c r="S921" i="5"/>
  <c r="AB920" i="5"/>
  <c r="X920" i="5"/>
  <c r="V920" i="5"/>
  <c r="T920" i="5"/>
  <c r="S920" i="5"/>
  <c r="AB919" i="5"/>
  <c r="X919" i="5"/>
  <c r="V919" i="5"/>
  <c r="T919" i="5"/>
  <c r="S919" i="5"/>
  <c r="AB918" i="5"/>
  <c r="X918" i="5"/>
  <c r="V918" i="5"/>
  <c r="T918" i="5"/>
  <c r="S918" i="5"/>
  <c r="AB917" i="5"/>
  <c r="X917" i="5"/>
  <c r="V917" i="5"/>
  <c r="T917" i="5"/>
  <c r="S917" i="5"/>
  <c r="AB916" i="5"/>
  <c r="X916" i="5"/>
  <c r="V916" i="5"/>
  <c r="T916" i="5"/>
  <c r="S916" i="5"/>
  <c r="AB915" i="5"/>
  <c r="X915" i="5"/>
  <c r="V915" i="5"/>
  <c r="T915" i="5"/>
  <c r="S915" i="5"/>
  <c r="AB914" i="5"/>
  <c r="X914" i="5"/>
  <c r="V914" i="5"/>
  <c r="T914" i="5"/>
  <c r="S914" i="5"/>
  <c r="AB913" i="5"/>
  <c r="X913" i="5"/>
  <c r="V913" i="5"/>
  <c r="T913" i="5"/>
  <c r="S913" i="5"/>
  <c r="AB912" i="5"/>
  <c r="X912" i="5"/>
  <c r="V912" i="5"/>
  <c r="T912" i="5"/>
  <c r="S912" i="5"/>
  <c r="AB911" i="5"/>
  <c r="X911" i="5"/>
  <c r="V911" i="5"/>
  <c r="T911" i="5"/>
  <c r="S911" i="5"/>
  <c r="AB910" i="5"/>
  <c r="X910" i="5"/>
  <c r="V910" i="5"/>
  <c r="T910" i="5"/>
  <c r="S910" i="5"/>
  <c r="AB909" i="5"/>
  <c r="X909" i="5"/>
  <c r="V909" i="5"/>
  <c r="T909" i="5"/>
  <c r="S909" i="5"/>
  <c r="AB908" i="5"/>
  <c r="X908" i="5"/>
  <c r="V908" i="5"/>
  <c r="T908" i="5"/>
  <c r="S908" i="5"/>
  <c r="AB907" i="5"/>
  <c r="X907" i="5"/>
  <c r="V907" i="5"/>
  <c r="T907" i="5"/>
  <c r="S907" i="5"/>
  <c r="AB906" i="5"/>
  <c r="X906" i="5"/>
  <c r="V906" i="5"/>
  <c r="T906" i="5"/>
  <c r="S906" i="5"/>
  <c r="AB905" i="5"/>
  <c r="X905" i="5"/>
  <c r="V905" i="5"/>
  <c r="T905" i="5"/>
  <c r="S905" i="5"/>
  <c r="AB904" i="5"/>
  <c r="X904" i="5"/>
  <c r="V904" i="5"/>
  <c r="T904" i="5"/>
  <c r="S904" i="5"/>
  <c r="AB903" i="5"/>
  <c r="X903" i="5"/>
  <c r="V903" i="5"/>
  <c r="T903" i="5"/>
  <c r="S903" i="5"/>
  <c r="AB902" i="5"/>
  <c r="X902" i="5"/>
  <c r="V902" i="5"/>
  <c r="T902" i="5"/>
  <c r="S902" i="5"/>
  <c r="AB901" i="5"/>
  <c r="X901" i="5"/>
  <c r="V901" i="5"/>
  <c r="T901" i="5"/>
  <c r="S901" i="5"/>
  <c r="AB900" i="5"/>
  <c r="X900" i="5"/>
  <c r="V900" i="5"/>
  <c r="T900" i="5"/>
  <c r="S900" i="5"/>
  <c r="AB899" i="5"/>
  <c r="X899" i="5"/>
  <c r="V899" i="5"/>
  <c r="T899" i="5"/>
  <c r="S899" i="5"/>
  <c r="AB898" i="5"/>
  <c r="X898" i="5"/>
  <c r="V898" i="5"/>
  <c r="T898" i="5"/>
  <c r="S898" i="5"/>
  <c r="AB897" i="5"/>
  <c r="X897" i="5"/>
  <c r="V897" i="5"/>
  <c r="T897" i="5"/>
  <c r="S897" i="5"/>
  <c r="AB896" i="5"/>
  <c r="X896" i="5"/>
  <c r="V896" i="5"/>
  <c r="T896" i="5"/>
  <c r="S896" i="5"/>
  <c r="AB895" i="5"/>
  <c r="X895" i="5"/>
  <c r="V895" i="5"/>
  <c r="T895" i="5"/>
  <c r="S895" i="5"/>
  <c r="AB894" i="5"/>
  <c r="X894" i="5"/>
  <c r="V894" i="5"/>
  <c r="T894" i="5"/>
  <c r="S894" i="5"/>
  <c r="AB893" i="5"/>
  <c r="X893" i="5"/>
  <c r="V893" i="5"/>
  <c r="T893" i="5"/>
  <c r="S893" i="5"/>
  <c r="AB892" i="5"/>
  <c r="X892" i="5"/>
  <c r="V892" i="5"/>
  <c r="T892" i="5"/>
  <c r="S892" i="5"/>
  <c r="AB891" i="5"/>
  <c r="X891" i="5"/>
  <c r="V891" i="5"/>
  <c r="T891" i="5"/>
  <c r="S891" i="5"/>
  <c r="AB890" i="5"/>
  <c r="X890" i="5"/>
  <c r="V890" i="5"/>
  <c r="T890" i="5"/>
  <c r="S890" i="5"/>
  <c r="AB889" i="5"/>
  <c r="X889" i="5"/>
  <c r="V889" i="5"/>
  <c r="T889" i="5"/>
  <c r="S889" i="5"/>
  <c r="AB888" i="5"/>
  <c r="X888" i="5"/>
  <c r="V888" i="5"/>
  <c r="T888" i="5"/>
  <c r="S888" i="5"/>
  <c r="AB887" i="5"/>
  <c r="X887" i="5"/>
  <c r="V887" i="5"/>
  <c r="T887" i="5"/>
  <c r="S887" i="5"/>
  <c r="AB886" i="5"/>
  <c r="X886" i="5"/>
  <c r="V886" i="5"/>
  <c r="T886" i="5"/>
  <c r="S886" i="5"/>
  <c r="AB885" i="5"/>
  <c r="X885" i="5"/>
  <c r="V885" i="5"/>
  <c r="T885" i="5"/>
  <c r="S885" i="5"/>
  <c r="AB884" i="5"/>
  <c r="X884" i="5"/>
  <c r="V884" i="5"/>
  <c r="T884" i="5"/>
  <c r="S884" i="5"/>
  <c r="AB883" i="5"/>
  <c r="X883" i="5"/>
  <c r="V883" i="5"/>
  <c r="T883" i="5"/>
  <c r="S883" i="5"/>
  <c r="AB882" i="5"/>
  <c r="X882" i="5"/>
  <c r="V882" i="5"/>
  <c r="T882" i="5"/>
  <c r="S882" i="5"/>
  <c r="AB881" i="5"/>
  <c r="X881" i="5"/>
  <c r="V881" i="5"/>
  <c r="T881" i="5"/>
  <c r="S881" i="5"/>
  <c r="AB880" i="5"/>
  <c r="X880" i="5"/>
  <c r="V880" i="5"/>
  <c r="T880" i="5"/>
  <c r="S880" i="5"/>
  <c r="AB879" i="5"/>
  <c r="X879" i="5"/>
  <c r="V879" i="5"/>
  <c r="T879" i="5"/>
  <c r="S879" i="5"/>
  <c r="AB878" i="5"/>
  <c r="X878" i="5"/>
  <c r="V878" i="5"/>
  <c r="T878" i="5"/>
  <c r="S878" i="5"/>
  <c r="AB877" i="5"/>
  <c r="X877" i="5"/>
  <c r="V877" i="5"/>
  <c r="T877" i="5"/>
  <c r="S877" i="5"/>
  <c r="AB876" i="5"/>
  <c r="X876" i="5"/>
  <c r="V876" i="5"/>
  <c r="T876" i="5"/>
  <c r="S876" i="5"/>
  <c r="AB875" i="5"/>
  <c r="X875" i="5"/>
  <c r="V875" i="5"/>
  <c r="T875" i="5"/>
  <c r="S875" i="5"/>
  <c r="AB874" i="5"/>
  <c r="X874" i="5"/>
  <c r="V874" i="5"/>
  <c r="T874" i="5"/>
  <c r="S874" i="5"/>
  <c r="AB873" i="5"/>
  <c r="X873" i="5"/>
  <c r="V873" i="5"/>
  <c r="T873" i="5"/>
  <c r="S873" i="5"/>
  <c r="AB872" i="5"/>
  <c r="X872" i="5"/>
  <c r="V872" i="5"/>
  <c r="T872" i="5"/>
  <c r="S872" i="5"/>
  <c r="AB871" i="5"/>
  <c r="X871" i="5"/>
  <c r="V871" i="5"/>
  <c r="T871" i="5"/>
  <c r="S871" i="5"/>
  <c r="AB870" i="5"/>
  <c r="X870" i="5"/>
  <c r="V870" i="5"/>
  <c r="T870" i="5"/>
  <c r="S870" i="5"/>
  <c r="AB869" i="5"/>
  <c r="X869" i="5"/>
  <c r="V869" i="5"/>
  <c r="T869" i="5"/>
  <c r="S869" i="5"/>
  <c r="AB868" i="5"/>
  <c r="X868" i="5"/>
  <c r="V868" i="5"/>
  <c r="T868" i="5"/>
  <c r="S868" i="5"/>
  <c r="AB867" i="5"/>
  <c r="X867" i="5"/>
  <c r="V867" i="5"/>
  <c r="T867" i="5"/>
  <c r="S867" i="5"/>
  <c r="AB866" i="5"/>
  <c r="X866" i="5"/>
  <c r="V866" i="5"/>
  <c r="T866" i="5"/>
  <c r="S866" i="5"/>
  <c r="AB865" i="5"/>
  <c r="X865" i="5"/>
  <c r="V865" i="5"/>
  <c r="T865" i="5"/>
  <c r="S865" i="5"/>
  <c r="AB864" i="5"/>
  <c r="X864" i="5"/>
  <c r="V864" i="5"/>
  <c r="T864" i="5"/>
  <c r="S864" i="5"/>
  <c r="AB863" i="5"/>
  <c r="X863" i="5"/>
  <c r="V863" i="5"/>
  <c r="T863" i="5"/>
  <c r="S863" i="5"/>
  <c r="AB862" i="5"/>
  <c r="X862" i="5"/>
  <c r="V862" i="5"/>
  <c r="T862" i="5"/>
  <c r="S862" i="5"/>
  <c r="AB861" i="5"/>
  <c r="X861" i="5"/>
  <c r="V861" i="5"/>
  <c r="T861" i="5"/>
  <c r="S861" i="5"/>
  <c r="AB860" i="5"/>
  <c r="X860" i="5"/>
  <c r="V860" i="5"/>
  <c r="T860" i="5"/>
  <c r="S860" i="5"/>
  <c r="AB859" i="5"/>
  <c r="X859" i="5"/>
  <c r="V859" i="5"/>
  <c r="T859" i="5"/>
  <c r="S859" i="5"/>
  <c r="AB858" i="5"/>
  <c r="X858" i="5"/>
  <c r="V858" i="5"/>
  <c r="T858" i="5"/>
  <c r="S858" i="5"/>
  <c r="AB857" i="5"/>
  <c r="X857" i="5"/>
  <c r="V857" i="5"/>
  <c r="T857" i="5"/>
  <c r="S857" i="5"/>
  <c r="AB856" i="5"/>
  <c r="X856" i="5"/>
  <c r="V856" i="5"/>
  <c r="T856" i="5"/>
  <c r="S856" i="5"/>
  <c r="AB855" i="5"/>
  <c r="X855" i="5"/>
  <c r="V855" i="5"/>
  <c r="T855" i="5"/>
  <c r="S855" i="5"/>
  <c r="AB854" i="5"/>
  <c r="X854" i="5"/>
  <c r="V854" i="5"/>
  <c r="T854" i="5"/>
  <c r="S854" i="5"/>
  <c r="AB853" i="5"/>
  <c r="X853" i="5"/>
  <c r="V853" i="5"/>
  <c r="T853" i="5"/>
  <c r="S853" i="5"/>
  <c r="AB852" i="5"/>
  <c r="X852" i="5"/>
  <c r="V852" i="5"/>
  <c r="T852" i="5"/>
  <c r="S852" i="5"/>
  <c r="AB851" i="5"/>
  <c r="X851" i="5"/>
  <c r="V851" i="5"/>
  <c r="T851" i="5"/>
  <c r="S851" i="5"/>
  <c r="AB850" i="5"/>
  <c r="X850" i="5"/>
  <c r="V850" i="5"/>
  <c r="T850" i="5"/>
  <c r="S850" i="5"/>
  <c r="AB849" i="5"/>
  <c r="X849" i="5"/>
  <c r="V849" i="5"/>
  <c r="T849" i="5"/>
  <c r="S849" i="5"/>
  <c r="AB848" i="5"/>
  <c r="X848" i="5"/>
  <c r="V848" i="5"/>
  <c r="T848" i="5"/>
  <c r="S848" i="5"/>
  <c r="AB847" i="5"/>
  <c r="X847" i="5"/>
  <c r="V847" i="5"/>
  <c r="T847" i="5"/>
  <c r="S847" i="5"/>
  <c r="AB846" i="5"/>
  <c r="X846" i="5"/>
  <c r="V846" i="5"/>
  <c r="T846" i="5"/>
  <c r="S846" i="5"/>
  <c r="AB845" i="5"/>
  <c r="X845" i="5"/>
  <c r="V845" i="5"/>
  <c r="T845" i="5"/>
  <c r="S845" i="5"/>
  <c r="AB844" i="5"/>
  <c r="X844" i="5"/>
  <c r="V844" i="5"/>
  <c r="T844" i="5"/>
  <c r="S844" i="5"/>
  <c r="AB843" i="5"/>
  <c r="X843" i="5"/>
  <c r="V843" i="5"/>
  <c r="T843" i="5"/>
  <c r="S843" i="5"/>
  <c r="AB842" i="5"/>
  <c r="X842" i="5"/>
  <c r="V842" i="5"/>
  <c r="T842" i="5"/>
  <c r="S842" i="5"/>
  <c r="AB841" i="5"/>
  <c r="X841" i="5"/>
  <c r="V841" i="5"/>
  <c r="T841" i="5"/>
  <c r="S841" i="5"/>
  <c r="AB840" i="5"/>
  <c r="X840" i="5"/>
  <c r="V840" i="5"/>
  <c r="T840" i="5"/>
  <c r="S840" i="5"/>
  <c r="AB839" i="5"/>
  <c r="X839" i="5"/>
  <c r="V839" i="5"/>
  <c r="T839" i="5"/>
  <c r="S839" i="5"/>
  <c r="AB838" i="5"/>
  <c r="X838" i="5"/>
  <c r="V838" i="5"/>
  <c r="T838" i="5"/>
  <c r="S838" i="5"/>
  <c r="AB837" i="5"/>
  <c r="X837" i="5"/>
  <c r="V837" i="5"/>
  <c r="T837" i="5"/>
  <c r="S837" i="5"/>
  <c r="AB836" i="5"/>
  <c r="X836" i="5"/>
  <c r="V836" i="5"/>
  <c r="T836" i="5"/>
  <c r="S836" i="5"/>
  <c r="AB835" i="5"/>
  <c r="X835" i="5"/>
  <c r="V835" i="5"/>
  <c r="T835" i="5"/>
  <c r="S835" i="5"/>
  <c r="AB834" i="5"/>
  <c r="X834" i="5"/>
  <c r="V834" i="5"/>
  <c r="T834" i="5"/>
  <c r="S834" i="5"/>
  <c r="AB833" i="5"/>
  <c r="X833" i="5"/>
  <c r="V833" i="5"/>
  <c r="T833" i="5"/>
  <c r="S833" i="5"/>
  <c r="AB832" i="5"/>
  <c r="X832" i="5"/>
  <c r="V832" i="5"/>
  <c r="T832" i="5"/>
  <c r="S832" i="5"/>
  <c r="AB831" i="5"/>
  <c r="X831" i="5"/>
  <c r="V831" i="5"/>
  <c r="T831" i="5"/>
  <c r="S831" i="5"/>
  <c r="AB830" i="5"/>
  <c r="X830" i="5"/>
  <c r="V830" i="5"/>
  <c r="T830" i="5"/>
  <c r="S830" i="5"/>
  <c r="AB829" i="5"/>
  <c r="X829" i="5"/>
  <c r="V829" i="5"/>
  <c r="T829" i="5"/>
  <c r="S829" i="5"/>
  <c r="AB828" i="5"/>
  <c r="X828" i="5"/>
  <c r="V828" i="5"/>
  <c r="T828" i="5"/>
  <c r="S828" i="5"/>
  <c r="AB827" i="5"/>
  <c r="X827" i="5"/>
  <c r="V827" i="5"/>
  <c r="T827" i="5"/>
  <c r="S827" i="5"/>
  <c r="AB826" i="5"/>
  <c r="X826" i="5"/>
  <c r="V826" i="5"/>
  <c r="T826" i="5"/>
  <c r="S826" i="5"/>
  <c r="AB825" i="5"/>
  <c r="X825" i="5"/>
  <c r="V825" i="5"/>
  <c r="T825" i="5"/>
  <c r="S825" i="5"/>
  <c r="AB824" i="5"/>
  <c r="X824" i="5"/>
  <c r="V824" i="5"/>
  <c r="T824" i="5"/>
  <c r="S824" i="5"/>
  <c r="AB823" i="5"/>
  <c r="X823" i="5"/>
  <c r="V823" i="5"/>
  <c r="T823" i="5"/>
  <c r="S823" i="5"/>
  <c r="AB822" i="5"/>
  <c r="X822" i="5"/>
  <c r="V822" i="5"/>
  <c r="T822" i="5"/>
  <c r="S822" i="5"/>
  <c r="AB821" i="5"/>
  <c r="X821" i="5"/>
  <c r="V821" i="5"/>
  <c r="T821" i="5"/>
  <c r="S821" i="5"/>
  <c r="AB820" i="5"/>
  <c r="X820" i="5"/>
  <c r="V820" i="5"/>
  <c r="T820" i="5"/>
  <c r="S820" i="5"/>
  <c r="AB819" i="5"/>
  <c r="X819" i="5"/>
  <c r="V819" i="5"/>
  <c r="T819" i="5"/>
  <c r="S819" i="5"/>
  <c r="AB818" i="5"/>
  <c r="X818" i="5"/>
  <c r="V818" i="5"/>
  <c r="T818" i="5"/>
  <c r="S818" i="5"/>
  <c r="AB817" i="5"/>
  <c r="X817" i="5"/>
  <c r="V817" i="5"/>
  <c r="T817" i="5"/>
  <c r="S817" i="5"/>
  <c r="AB816" i="5"/>
  <c r="X816" i="5"/>
  <c r="V816" i="5"/>
  <c r="T816" i="5"/>
  <c r="S816" i="5"/>
  <c r="AB815" i="5"/>
  <c r="X815" i="5"/>
  <c r="V815" i="5"/>
  <c r="T815" i="5"/>
  <c r="S815" i="5"/>
  <c r="AB814" i="5"/>
  <c r="X814" i="5"/>
  <c r="V814" i="5"/>
  <c r="T814" i="5"/>
  <c r="S814" i="5"/>
  <c r="AB813" i="5"/>
  <c r="X813" i="5"/>
  <c r="V813" i="5"/>
  <c r="T813" i="5"/>
  <c r="S813" i="5"/>
  <c r="AB812" i="5"/>
  <c r="X812" i="5"/>
  <c r="V812" i="5"/>
  <c r="T812" i="5"/>
  <c r="S812" i="5"/>
  <c r="AB811" i="5"/>
  <c r="X811" i="5"/>
  <c r="V811" i="5"/>
  <c r="T811" i="5"/>
  <c r="S811" i="5"/>
  <c r="AB810" i="5"/>
  <c r="X810" i="5"/>
  <c r="V810" i="5"/>
  <c r="T810" i="5"/>
  <c r="S810" i="5"/>
  <c r="AB809" i="5"/>
  <c r="X809" i="5"/>
  <c r="V809" i="5"/>
  <c r="T809" i="5"/>
  <c r="S809" i="5"/>
  <c r="AB808" i="5"/>
  <c r="X808" i="5"/>
  <c r="V808" i="5"/>
  <c r="T808" i="5"/>
  <c r="S808" i="5"/>
  <c r="AB807" i="5"/>
  <c r="X807" i="5"/>
  <c r="V807" i="5"/>
  <c r="T807" i="5"/>
  <c r="S807" i="5"/>
  <c r="AB806" i="5"/>
  <c r="X806" i="5"/>
  <c r="V806" i="5"/>
  <c r="T806" i="5"/>
  <c r="S806" i="5"/>
  <c r="AB805" i="5"/>
  <c r="X805" i="5"/>
  <c r="V805" i="5"/>
  <c r="T805" i="5"/>
  <c r="S805" i="5"/>
  <c r="AB804" i="5"/>
  <c r="X804" i="5"/>
  <c r="V804" i="5"/>
  <c r="T804" i="5"/>
  <c r="S804" i="5"/>
  <c r="AB803" i="5"/>
  <c r="X803" i="5"/>
  <c r="V803" i="5"/>
  <c r="T803" i="5"/>
  <c r="S803" i="5"/>
  <c r="AB802" i="5"/>
  <c r="X802" i="5"/>
  <c r="V802" i="5"/>
  <c r="T802" i="5"/>
  <c r="S802" i="5"/>
  <c r="AB801" i="5"/>
  <c r="X801" i="5"/>
  <c r="V801" i="5"/>
  <c r="T801" i="5"/>
  <c r="S801" i="5"/>
  <c r="AB800" i="5"/>
  <c r="X800" i="5"/>
  <c r="V800" i="5"/>
  <c r="T800" i="5"/>
  <c r="S800" i="5"/>
  <c r="AB799" i="5"/>
  <c r="X799" i="5"/>
  <c r="V799" i="5"/>
  <c r="T799" i="5"/>
  <c r="S799" i="5"/>
  <c r="AB798" i="5"/>
  <c r="X798" i="5"/>
  <c r="V798" i="5"/>
  <c r="T798" i="5"/>
  <c r="S798" i="5"/>
  <c r="AB797" i="5"/>
  <c r="X797" i="5"/>
  <c r="V797" i="5"/>
  <c r="T797" i="5"/>
  <c r="S797" i="5"/>
  <c r="AB796" i="5"/>
  <c r="X796" i="5"/>
  <c r="V796" i="5"/>
  <c r="T796" i="5"/>
  <c r="S796" i="5"/>
  <c r="AB795" i="5"/>
  <c r="X795" i="5"/>
  <c r="V795" i="5"/>
  <c r="T795" i="5"/>
  <c r="S795" i="5"/>
  <c r="AB794" i="5"/>
  <c r="X794" i="5"/>
  <c r="V794" i="5"/>
  <c r="T794" i="5"/>
  <c r="S794" i="5"/>
  <c r="AB793" i="5"/>
  <c r="X793" i="5"/>
  <c r="V793" i="5"/>
  <c r="T793" i="5"/>
  <c r="S793" i="5"/>
  <c r="AB792" i="5"/>
  <c r="X792" i="5"/>
  <c r="V792" i="5"/>
  <c r="T792" i="5"/>
  <c r="S792" i="5"/>
  <c r="AB791" i="5"/>
  <c r="X791" i="5"/>
  <c r="V791" i="5"/>
  <c r="T791" i="5"/>
  <c r="S791" i="5"/>
  <c r="AB790" i="5"/>
  <c r="X790" i="5"/>
  <c r="V790" i="5"/>
  <c r="T790" i="5"/>
  <c r="S790" i="5"/>
  <c r="AB789" i="5"/>
  <c r="X789" i="5"/>
  <c r="V789" i="5"/>
  <c r="T789" i="5"/>
  <c r="S789" i="5"/>
  <c r="AB788" i="5"/>
  <c r="X788" i="5"/>
  <c r="V788" i="5"/>
  <c r="T788" i="5"/>
  <c r="S788" i="5"/>
  <c r="AB787" i="5"/>
  <c r="X787" i="5"/>
  <c r="V787" i="5"/>
  <c r="T787" i="5"/>
  <c r="S787" i="5"/>
  <c r="AB786" i="5"/>
  <c r="X786" i="5"/>
  <c r="V786" i="5"/>
  <c r="T786" i="5"/>
  <c r="S786" i="5"/>
  <c r="AB785" i="5"/>
  <c r="X785" i="5"/>
  <c r="V785" i="5"/>
  <c r="T785" i="5"/>
  <c r="S785" i="5"/>
  <c r="AB784" i="5"/>
  <c r="X784" i="5"/>
  <c r="V784" i="5"/>
  <c r="T784" i="5"/>
  <c r="S784" i="5"/>
  <c r="AB783" i="5"/>
  <c r="X783" i="5"/>
  <c r="V783" i="5"/>
  <c r="T783" i="5"/>
  <c r="S783" i="5"/>
  <c r="AB782" i="5"/>
  <c r="X782" i="5"/>
  <c r="V782" i="5"/>
  <c r="T782" i="5"/>
  <c r="S782" i="5"/>
  <c r="AB781" i="5"/>
  <c r="X781" i="5"/>
  <c r="V781" i="5"/>
  <c r="T781" i="5"/>
  <c r="S781" i="5"/>
  <c r="AB780" i="5"/>
  <c r="X780" i="5"/>
  <c r="V780" i="5"/>
  <c r="T780" i="5"/>
  <c r="S780" i="5"/>
  <c r="AB779" i="5"/>
  <c r="X779" i="5"/>
  <c r="V779" i="5"/>
  <c r="T779" i="5"/>
  <c r="S779" i="5"/>
  <c r="AB778" i="5"/>
  <c r="X778" i="5"/>
  <c r="V778" i="5"/>
  <c r="T778" i="5"/>
  <c r="S778" i="5"/>
  <c r="AB777" i="5"/>
  <c r="X777" i="5"/>
  <c r="V777" i="5"/>
  <c r="T777" i="5"/>
  <c r="S777" i="5"/>
  <c r="AB776" i="5"/>
  <c r="X776" i="5"/>
  <c r="V776" i="5"/>
  <c r="T776" i="5"/>
  <c r="S776" i="5"/>
  <c r="AB775" i="5"/>
  <c r="X775" i="5"/>
  <c r="V775" i="5"/>
  <c r="T775" i="5"/>
  <c r="S775" i="5"/>
  <c r="AB774" i="5"/>
  <c r="X774" i="5"/>
  <c r="V774" i="5"/>
  <c r="T774" i="5"/>
  <c r="S774" i="5"/>
  <c r="AB773" i="5"/>
  <c r="X773" i="5"/>
  <c r="V773" i="5"/>
  <c r="T773" i="5"/>
  <c r="S773" i="5"/>
  <c r="AB772" i="5"/>
  <c r="X772" i="5"/>
  <c r="V772" i="5"/>
  <c r="T772" i="5"/>
  <c r="S772" i="5"/>
  <c r="AB771" i="5"/>
  <c r="X771" i="5"/>
  <c r="V771" i="5"/>
  <c r="T771" i="5"/>
  <c r="S771" i="5"/>
  <c r="AB770" i="5"/>
  <c r="X770" i="5"/>
  <c r="V770" i="5"/>
  <c r="T770" i="5"/>
  <c r="S770" i="5"/>
  <c r="AB769" i="5"/>
  <c r="X769" i="5"/>
  <c r="V769" i="5"/>
  <c r="T769" i="5"/>
  <c r="S769" i="5"/>
  <c r="AB768" i="5"/>
  <c r="X768" i="5"/>
  <c r="V768" i="5"/>
  <c r="T768" i="5"/>
  <c r="S768" i="5"/>
  <c r="AB767" i="5"/>
  <c r="X767" i="5"/>
  <c r="V767" i="5"/>
  <c r="T767" i="5"/>
  <c r="S767" i="5"/>
  <c r="AB766" i="5"/>
  <c r="X766" i="5"/>
  <c r="V766" i="5"/>
  <c r="T766" i="5"/>
  <c r="S766" i="5"/>
  <c r="AB765" i="5"/>
  <c r="X765" i="5"/>
  <c r="V765" i="5"/>
  <c r="T765" i="5"/>
  <c r="S765" i="5"/>
  <c r="AB764" i="5"/>
  <c r="X764" i="5"/>
  <c r="V764" i="5"/>
  <c r="T764" i="5"/>
  <c r="S764" i="5"/>
  <c r="AB763" i="5"/>
  <c r="X763" i="5"/>
  <c r="V763" i="5"/>
  <c r="T763" i="5"/>
  <c r="S763" i="5"/>
  <c r="AB762" i="5"/>
  <c r="X762" i="5"/>
  <c r="V762" i="5"/>
  <c r="T762" i="5"/>
  <c r="S762" i="5"/>
  <c r="AB761" i="5"/>
  <c r="X761" i="5"/>
  <c r="V761" i="5"/>
  <c r="T761" i="5"/>
  <c r="S761" i="5"/>
  <c r="AB760" i="5"/>
  <c r="X760" i="5"/>
  <c r="V760" i="5"/>
  <c r="T760" i="5"/>
  <c r="S760" i="5"/>
  <c r="AB759" i="5"/>
  <c r="X759" i="5"/>
  <c r="V759" i="5"/>
  <c r="T759" i="5"/>
  <c r="S759" i="5"/>
  <c r="AB758" i="5"/>
  <c r="X758" i="5"/>
  <c r="V758" i="5"/>
  <c r="T758" i="5"/>
  <c r="S758" i="5"/>
  <c r="AB757" i="5"/>
  <c r="X757" i="5"/>
  <c r="V757" i="5"/>
  <c r="T757" i="5"/>
  <c r="S757" i="5"/>
  <c r="AB756" i="5"/>
  <c r="X756" i="5"/>
  <c r="V756" i="5"/>
  <c r="T756" i="5"/>
  <c r="S756" i="5"/>
  <c r="AB755" i="5"/>
  <c r="X755" i="5"/>
  <c r="V755" i="5"/>
  <c r="T755" i="5"/>
  <c r="S755" i="5"/>
  <c r="AB754" i="5"/>
  <c r="X754" i="5"/>
  <c r="V754" i="5"/>
  <c r="T754" i="5"/>
  <c r="S754" i="5"/>
  <c r="AB753" i="5"/>
  <c r="X753" i="5"/>
  <c r="V753" i="5"/>
  <c r="T753" i="5"/>
  <c r="S753" i="5"/>
  <c r="AB752" i="5"/>
  <c r="X752" i="5"/>
  <c r="V752" i="5"/>
  <c r="T752" i="5"/>
  <c r="S752" i="5"/>
  <c r="AB751" i="5"/>
  <c r="X751" i="5"/>
  <c r="V751" i="5"/>
  <c r="T751" i="5"/>
  <c r="S751" i="5"/>
  <c r="AB750" i="5"/>
  <c r="X750" i="5"/>
  <c r="V750" i="5"/>
  <c r="T750" i="5"/>
  <c r="S750" i="5"/>
  <c r="AB749" i="5"/>
  <c r="X749" i="5"/>
  <c r="V749" i="5"/>
  <c r="T749" i="5"/>
  <c r="S749" i="5"/>
  <c r="AB748" i="5"/>
  <c r="X748" i="5"/>
  <c r="V748" i="5"/>
  <c r="T748" i="5"/>
  <c r="S748" i="5"/>
  <c r="AB747" i="5"/>
  <c r="X747" i="5"/>
  <c r="V747" i="5"/>
  <c r="T747" i="5"/>
  <c r="S747" i="5"/>
  <c r="AB746" i="5"/>
  <c r="X746" i="5"/>
  <c r="V746" i="5"/>
  <c r="T746" i="5"/>
  <c r="S746" i="5"/>
  <c r="AB745" i="5"/>
  <c r="X745" i="5"/>
  <c r="V745" i="5"/>
  <c r="T745" i="5"/>
  <c r="S745" i="5"/>
  <c r="AB744" i="5"/>
  <c r="X744" i="5"/>
  <c r="V744" i="5"/>
  <c r="T744" i="5"/>
  <c r="S744" i="5"/>
  <c r="AB743" i="5"/>
  <c r="X743" i="5"/>
  <c r="V743" i="5"/>
  <c r="T743" i="5"/>
  <c r="S743" i="5"/>
  <c r="AB742" i="5"/>
  <c r="X742" i="5"/>
  <c r="V742" i="5"/>
  <c r="T742" i="5"/>
  <c r="S742" i="5"/>
  <c r="AB741" i="5"/>
  <c r="X741" i="5"/>
  <c r="V741" i="5"/>
  <c r="T741" i="5"/>
  <c r="S741" i="5"/>
  <c r="AB740" i="5"/>
  <c r="X740" i="5"/>
  <c r="V740" i="5"/>
  <c r="T740" i="5"/>
  <c r="S740" i="5"/>
  <c r="AB739" i="5"/>
  <c r="X739" i="5"/>
  <c r="V739" i="5"/>
  <c r="T739" i="5"/>
  <c r="S739" i="5"/>
  <c r="AB738" i="5"/>
  <c r="X738" i="5"/>
  <c r="V738" i="5"/>
  <c r="T738" i="5"/>
  <c r="S738" i="5"/>
  <c r="AB737" i="5"/>
  <c r="X737" i="5"/>
  <c r="V737" i="5"/>
  <c r="T737" i="5"/>
  <c r="S737" i="5"/>
  <c r="AB736" i="5"/>
  <c r="X736" i="5"/>
  <c r="V736" i="5"/>
  <c r="T736" i="5"/>
  <c r="S736" i="5"/>
  <c r="AB735" i="5"/>
  <c r="X735" i="5"/>
  <c r="V735" i="5"/>
  <c r="T735" i="5"/>
  <c r="S735" i="5"/>
  <c r="AB734" i="5"/>
  <c r="X734" i="5"/>
  <c r="V734" i="5"/>
  <c r="T734" i="5"/>
  <c r="S734" i="5"/>
  <c r="AB733" i="5"/>
  <c r="X733" i="5"/>
  <c r="V733" i="5"/>
  <c r="T733" i="5"/>
  <c r="S733" i="5"/>
  <c r="AB732" i="5"/>
  <c r="X732" i="5"/>
  <c r="V732" i="5"/>
  <c r="T732" i="5"/>
  <c r="S732" i="5"/>
  <c r="AB731" i="5"/>
  <c r="X731" i="5"/>
  <c r="V731" i="5"/>
  <c r="T731" i="5"/>
  <c r="S731" i="5"/>
  <c r="AB730" i="5"/>
  <c r="X730" i="5"/>
  <c r="V730" i="5"/>
  <c r="T730" i="5"/>
  <c r="S730" i="5"/>
  <c r="AB729" i="5"/>
  <c r="X729" i="5"/>
  <c r="V729" i="5"/>
  <c r="T729" i="5"/>
  <c r="S729" i="5"/>
  <c r="AB728" i="5"/>
  <c r="X728" i="5"/>
  <c r="V728" i="5"/>
  <c r="T728" i="5"/>
  <c r="S728" i="5"/>
  <c r="AB727" i="5"/>
  <c r="X727" i="5"/>
  <c r="V727" i="5"/>
  <c r="T727" i="5"/>
  <c r="S727" i="5"/>
  <c r="AB726" i="5"/>
  <c r="X726" i="5"/>
  <c r="V726" i="5"/>
  <c r="T726" i="5"/>
  <c r="S726" i="5"/>
  <c r="AB725" i="5"/>
  <c r="X725" i="5"/>
  <c r="V725" i="5"/>
  <c r="T725" i="5"/>
  <c r="S725" i="5"/>
  <c r="AB724" i="5"/>
  <c r="X724" i="5"/>
  <c r="V724" i="5"/>
  <c r="T724" i="5"/>
  <c r="S724" i="5"/>
  <c r="AB723" i="5"/>
  <c r="X723" i="5"/>
  <c r="V723" i="5"/>
  <c r="T723" i="5"/>
  <c r="S723" i="5"/>
  <c r="AB722" i="5"/>
  <c r="X722" i="5"/>
  <c r="V722" i="5"/>
  <c r="T722" i="5"/>
  <c r="S722" i="5"/>
  <c r="AB721" i="5"/>
  <c r="X721" i="5"/>
  <c r="V721" i="5"/>
  <c r="T721" i="5"/>
  <c r="S721" i="5"/>
  <c r="AB720" i="5"/>
  <c r="X720" i="5"/>
  <c r="V720" i="5"/>
  <c r="T720" i="5"/>
  <c r="S720" i="5"/>
  <c r="AB719" i="5"/>
  <c r="X719" i="5"/>
  <c r="V719" i="5"/>
  <c r="T719" i="5"/>
  <c r="S719" i="5"/>
  <c r="AB718" i="5"/>
  <c r="X718" i="5"/>
  <c r="V718" i="5"/>
  <c r="T718" i="5"/>
  <c r="S718" i="5"/>
  <c r="AB717" i="5"/>
  <c r="X717" i="5"/>
  <c r="V717" i="5"/>
  <c r="T717" i="5"/>
  <c r="S717" i="5"/>
  <c r="AB716" i="5"/>
  <c r="X716" i="5"/>
  <c r="V716" i="5"/>
  <c r="T716" i="5"/>
  <c r="S716" i="5"/>
  <c r="AB715" i="5"/>
  <c r="X715" i="5"/>
  <c r="V715" i="5"/>
  <c r="T715" i="5"/>
  <c r="S715" i="5"/>
  <c r="AB714" i="5"/>
  <c r="X714" i="5"/>
  <c r="V714" i="5"/>
  <c r="T714" i="5"/>
  <c r="S714" i="5"/>
  <c r="AB713" i="5"/>
  <c r="X713" i="5"/>
  <c r="V713" i="5"/>
  <c r="T713" i="5"/>
  <c r="S713" i="5"/>
  <c r="AB712" i="5"/>
  <c r="X712" i="5"/>
  <c r="V712" i="5"/>
  <c r="T712" i="5"/>
  <c r="S712" i="5"/>
  <c r="AB711" i="5"/>
  <c r="X711" i="5"/>
  <c r="V711" i="5"/>
  <c r="T711" i="5"/>
  <c r="S711" i="5"/>
  <c r="AB710" i="5"/>
  <c r="X710" i="5"/>
  <c r="V710" i="5"/>
  <c r="T710" i="5"/>
  <c r="S710" i="5"/>
  <c r="AB709" i="5"/>
  <c r="X709" i="5"/>
  <c r="V709" i="5"/>
  <c r="T709" i="5"/>
  <c r="S709" i="5"/>
  <c r="AB708" i="5"/>
  <c r="X708" i="5"/>
  <c r="V708" i="5"/>
  <c r="T708" i="5"/>
  <c r="S708" i="5"/>
  <c r="AB707" i="5"/>
  <c r="X707" i="5"/>
  <c r="V707" i="5"/>
  <c r="T707" i="5"/>
  <c r="S707" i="5"/>
  <c r="AB706" i="5"/>
  <c r="X706" i="5"/>
  <c r="V706" i="5"/>
  <c r="T706" i="5"/>
  <c r="S706" i="5"/>
  <c r="AB705" i="5"/>
  <c r="X705" i="5"/>
  <c r="V705" i="5"/>
  <c r="T705" i="5"/>
  <c r="S705" i="5"/>
  <c r="AB704" i="5"/>
  <c r="X704" i="5"/>
  <c r="V704" i="5"/>
  <c r="T704" i="5"/>
  <c r="S704" i="5"/>
  <c r="AB703" i="5"/>
  <c r="X703" i="5"/>
  <c r="V703" i="5"/>
  <c r="T703" i="5"/>
  <c r="S703" i="5"/>
  <c r="AB702" i="5"/>
  <c r="X702" i="5"/>
  <c r="V702" i="5"/>
  <c r="T702" i="5"/>
  <c r="S702" i="5"/>
  <c r="AB701" i="5"/>
  <c r="X701" i="5"/>
  <c r="V701" i="5"/>
  <c r="T701" i="5"/>
  <c r="S701" i="5"/>
  <c r="AB700" i="5"/>
  <c r="X700" i="5"/>
  <c r="V700" i="5"/>
  <c r="T700" i="5"/>
  <c r="S700" i="5"/>
  <c r="AB699" i="5"/>
  <c r="X699" i="5"/>
  <c r="V699" i="5"/>
  <c r="T699" i="5"/>
  <c r="S699" i="5"/>
  <c r="AB698" i="5"/>
  <c r="X698" i="5"/>
  <c r="V698" i="5"/>
  <c r="T698" i="5"/>
  <c r="S698" i="5"/>
  <c r="AB697" i="5"/>
  <c r="X697" i="5"/>
  <c r="V697" i="5"/>
  <c r="T697" i="5"/>
  <c r="S697" i="5"/>
  <c r="AB696" i="5"/>
  <c r="X696" i="5"/>
  <c r="V696" i="5"/>
  <c r="T696" i="5"/>
  <c r="S696" i="5"/>
  <c r="AB695" i="5"/>
  <c r="X695" i="5"/>
  <c r="V695" i="5"/>
  <c r="T695" i="5"/>
  <c r="S695" i="5"/>
  <c r="AB694" i="5"/>
  <c r="X694" i="5"/>
  <c r="V694" i="5"/>
  <c r="T694" i="5"/>
  <c r="S694" i="5"/>
  <c r="AB693" i="5"/>
  <c r="X693" i="5"/>
  <c r="V693" i="5"/>
  <c r="T693" i="5"/>
  <c r="S693" i="5"/>
  <c r="AB692" i="5"/>
  <c r="X692" i="5"/>
  <c r="V692" i="5"/>
  <c r="T692" i="5"/>
  <c r="S692" i="5"/>
  <c r="AB691" i="5"/>
  <c r="X691" i="5"/>
  <c r="V691" i="5"/>
  <c r="T691" i="5"/>
  <c r="S691" i="5"/>
  <c r="AB690" i="5"/>
  <c r="X690" i="5"/>
  <c r="V690" i="5"/>
  <c r="T690" i="5"/>
  <c r="S690" i="5"/>
  <c r="AB689" i="5"/>
  <c r="X689" i="5"/>
  <c r="V689" i="5"/>
  <c r="T689" i="5"/>
  <c r="S689" i="5"/>
  <c r="AB688" i="5"/>
  <c r="X688" i="5"/>
  <c r="V688" i="5"/>
  <c r="T688" i="5"/>
  <c r="S688" i="5"/>
  <c r="AB687" i="5"/>
  <c r="X687" i="5"/>
  <c r="V687" i="5"/>
  <c r="T687" i="5"/>
  <c r="S687" i="5"/>
  <c r="AB686" i="5"/>
  <c r="X686" i="5"/>
  <c r="V686" i="5"/>
  <c r="T686" i="5"/>
  <c r="S686" i="5"/>
  <c r="AB685" i="5"/>
  <c r="X685" i="5"/>
  <c r="V685" i="5"/>
  <c r="T685" i="5"/>
  <c r="S685" i="5"/>
  <c r="AB684" i="5"/>
  <c r="X684" i="5"/>
  <c r="V684" i="5"/>
  <c r="T684" i="5"/>
  <c r="S684" i="5"/>
  <c r="AB683" i="5"/>
  <c r="X683" i="5"/>
  <c r="V683" i="5"/>
  <c r="T683" i="5"/>
  <c r="S683" i="5"/>
  <c r="AB682" i="5"/>
  <c r="X682" i="5"/>
  <c r="V682" i="5"/>
  <c r="T682" i="5"/>
  <c r="S682" i="5"/>
  <c r="AB681" i="5"/>
  <c r="X681" i="5"/>
  <c r="V681" i="5"/>
  <c r="T681" i="5"/>
  <c r="S681" i="5"/>
  <c r="AB680" i="5"/>
  <c r="X680" i="5"/>
  <c r="V680" i="5"/>
  <c r="T680" i="5"/>
  <c r="S680" i="5"/>
  <c r="AB679" i="5"/>
  <c r="X679" i="5"/>
  <c r="V679" i="5"/>
  <c r="T679" i="5"/>
  <c r="S679" i="5"/>
  <c r="AB678" i="5"/>
  <c r="X678" i="5"/>
  <c r="V678" i="5"/>
  <c r="T678" i="5"/>
  <c r="S678" i="5"/>
  <c r="AB677" i="5"/>
  <c r="X677" i="5"/>
  <c r="V677" i="5"/>
  <c r="T677" i="5"/>
  <c r="S677" i="5"/>
  <c r="AB676" i="5"/>
  <c r="X676" i="5"/>
  <c r="V676" i="5"/>
  <c r="T676" i="5"/>
  <c r="S676" i="5"/>
  <c r="AB675" i="5"/>
  <c r="X675" i="5"/>
  <c r="V675" i="5"/>
  <c r="T675" i="5"/>
  <c r="S675" i="5"/>
  <c r="AB674" i="5"/>
  <c r="X674" i="5"/>
  <c r="V674" i="5"/>
  <c r="T674" i="5"/>
  <c r="S674" i="5"/>
  <c r="AB673" i="5"/>
  <c r="X673" i="5"/>
  <c r="V673" i="5"/>
  <c r="T673" i="5"/>
  <c r="S673" i="5"/>
  <c r="AB672" i="5"/>
  <c r="X672" i="5"/>
  <c r="V672" i="5"/>
  <c r="T672" i="5"/>
  <c r="S672" i="5"/>
  <c r="AB671" i="5"/>
  <c r="X671" i="5"/>
  <c r="V671" i="5"/>
  <c r="T671" i="5"/>
  <c r="S671" i="5"/>
  <c r="AB670" i="5"/>
  <c r="X670" i="5"/>
  <c r="V670" i="5"/>
  <c r="T670" i="5"/>
  <c r="S670" i="5"/>
  <c r="AB669" i="5"/>
  <c r="X669" i="5"/>
  <c r="V669" i="5"/>
  <c r="T669" i="5"/>
  <c r="S669" i="5"/>
  <c r="AB668" i="5"/>
  <c r="X668" i="5"/>
  <c r="V668" i="5"/>
  <c r="T668" i="5"/>
  <c r="S668" i="5"/>
  <c r="AB667" i="5"/>
  <c r="X667" i="5"/>
  <c r="V667" i="5"/>
  <c r="T667" i="5"/>
  <c r="S667" i="5"/>
  <c r="AB666" i="5"/>
  <c r="X666" i="5"/>
  <c r="V666" i="5"/>
  <c r="T666" i="5"/>
  <c r="S666" i="5"/>
  <c r="AB665" i="5"/>
  <c r="X665" i="5"/>
  <c r="V665" i="5"/>
  <c r="T665" i="5"/>
  <c r="S665" i="5"/>
  <c r="AB664" i="5"/>
  <c r="X664" i="5"/>
  <c r="V664" i="5"/>
  <c r="T664" i="5"/>
  <c r="S664" i="5"/>
  <c r="AB663" i="5"/>
  <c r="X663" i="5"/>
  <c r="V663" i="5"/>
  <c r="T663" i="5"/>
  <c r="S663" i="5"/>
  <c r="AB662" i="5"/>
  <c r="X662" i="5"/>
  <c r="V662" i="5"/>
  <c r="T662" i="5"/>
  <c r="S662" i="5"/>
  <c r="AB661" i="5"/>
  <c r="X661" i="5"/>
  <c r="V661" i="5"/>
  <c r="T661" i="5"/>
  <c r="S661" i="5"/>
  <c r="AB660" i="5"/>
  <c r="X660" i="5"/>
  <c r="V660" i="5"/>
  <c r="T660" i="5"/>
  <c r="S660" i="5"/>
  <c r="AB659" i="5"/>
  <c r="X659" i="5"/>
  <c r="V659" i="5"/>
  <c r="T659" i="5"/>
  <c r="S659" i="5"/>
  <c r="AB658" i="5"/>
  <c r="X658" i="5"/>
  <c r="V658" i="5"/>
  <c r="T658" i="5"/>
  <c r="S658" i="5"/>
  <c r="AB657" i="5"/>
  <c r="X657" i="5"/>
  <c r="V657" i="5"/>
  <c r="T657" i="5"/>
  <c r="S657" i="5"/>
  <c r="AB656" i="5"/>
  <c r="X656" i="5"/>
  <c r="V656" i="5"/>
  <c r="T656" i="5"/>
  <c r="S656" i="5"/>
  <c r="AB655" i="5"/>
  <c r="X655" i="5"/>
  <c r="V655" i="5"/>
  <c r="T655" i="5"/>
  <c r="S655" i="5"/>
  <c r="AB654" i="5"/>
  <c r="X654" i="5"/>
  <c r="V654" i="5"/>
  <c r="T654" i="5"/>
  <c r="S654" i="5"/>
  <c r="AB653" i="5"/>
  <c r="X653" i="5"/>
  <c r="V653" i="5"/>
  <c r="T653" i="5"/>
  <c r="S653" i="5"/>
  <c r="AB652" i="5"/>
  <c r="X652" i="5"/>
  <c r="V652" i="5"/>
  <c r="T652" i="5"/>
  <c r="S652" i="5"/>
  <c r="AB651" i="5"/>
  <c r="X651" i="5"/>
  <c r="V651" i="5"/>
  <c r="T651" i="5"/>
  <c r="S651" i="5"/>
  <c r="AB650" i="5"/>
  <c r="X650" i="5"/>
  <c r="V650" i="5"/>
  <c r="T650" i="5"/>
  <c r="S650" i="5"/>
  <c r="AB649" i="5"/>
  <c r="X649" i="5"/>
  <c r="V649" i="5"/>
  <c r="T649" i="5"/>
  <c r="S649" i="5"/>
  <c r="AB648" i="5"/>
  <c r="X648" i="5"/>
  <c r="V648" i="5"/>
  <c r="T648" i="5"/>
  <c r="S648" i="5"/>
  <c r="AB647" i="5"/>
  <c r="X647" i="5"/>
  <c r="V647" i="5"/>
  <c r="T647" i="5"/>
  <c r="S647" i="5"/>
  <c r="AB646" i="5"/>
  <c r="X646" i="5"/>
  <c r="V646" i="5"/>
  <c r="T646" i="5"/>
  <c r="S646" i="5"/>
  <c r="AB645" i="5"/>
  <c r="X645" i="5"/>
  <c r="V645" i="5"/>
  <c r="T645" i="5"/>
  <c r="S645" i="5"/>
  <c r="AB644" i="5"/>
  <c r="X644" i="5"/>
  <c r="V644" i="5"/>
  <c r="T644" i="5"/>
  <c r="S644" i="5"/>
  <c r="AB643" i="5"/>
  <c r="X643" i="5"/>
  <c r="V643" i="5"/>
  <c r="T643" i="5"/>
  <c r="S643" i="5"/>
  <c r="AB642" i="5"/>
  <c r="X642" i="5"/>
  <c r="V642" i="5"/>
  <c r="T642" i="5"/>
  <c r="S642" i="5"/>
  <c r="AB641" i="5"/>
  <c r="X641" i="5"/>
  <c r="V641" i="5"/>
  <c r="T641" i="5"/>
  <c r="S641" i="5"/>
  <c r="AB640" i="5"/>
  <c r="X640" i="5"/>
  <c r="V640" i="5"/>
  <c r="T640" i="5"/>
  <c r="S640" i="5"/>
  <c r="AB639" i="5"/>
  <c r="X639" i="5"/>
  <c r="V639" i="5"/>
  <c r="T639" i="5"/>
  <c r="S639" i="5"/>
  <c r="AB638" i="5"/>
  <c r="X638" i="5"/>
  <c r="V638" i="5"/>
  <c r="T638" i="5"/>
  <c r="S638" i="5"/>
  <c r="AB637" i="5"/>
  <c r="X637" i="5"/>
  <c r="V637" i="5"/>
  <c r="T637" i="5"/>
  <c r="S637" i="5"/>
  <c r="AB636" i="5"/>
  <c r="X636" i="5"/>
  <c r="V636" i="5"/>
  <c r="T636" i="5"/>
  <c r="S636" i="5"/>
  <c r="AB635" i="5"/>
  <c r="X635" i="5"/>
  <c r="V635" i="5"/>
  <c r="T635" i="5"/>
  <c r="S635" i="5"/>
  <c r="AB634" i="5"/>
  <c r="X634" i="5"/>
  <c r="V634" i="5"/>
  <c r="T634" i="5"/>
  <c r="S634" i="5"/>
  <c r="AB633" i="5"/>
  <c r="X633" i="5"/>
  <c r="V633" i="5"/>
  <c r="T633" i="5"/>
  <c r="S633" i="5"/>
  <c r="AB632" i="5"/>
  <c r="X632" i="5"/>
  <c r="V632" i="5"/>
  <c r="T632" i="5"/>
  <c r="S632" i="5"/>
  <c r="AB631" i="5"/>
  <c r="X631" i="5"/>
  <c r="V631" i="5"/>
  <c r="T631" i="5"/>
  <c r="S631" i="5"/>
  <c r="AB630" i="5"/>
  <c r="X630" i="5"/>
  <c r="V630" i="5"/>
  <c r="T630" i="5"/>
  <c r="S630" i="5"/>
  <c r="AB629" i="5"/>
  <c r="X629" i="5"/>
  <c r="V629" i="5"/>
  <c r="T629" i="5"/>
  <c r="S629" i="5"/>
  <c r="AB628" i="5"/>
  <c r="X628" i="5"/>
  <c r="V628" i="5"/>
  <c r="T628" i="5"/>
  <c r="S628" i="5"/>
  <c r="AB627" i="5"/>
  <c r="X627" i="5"/>
  <c r="V627" i="5"/>
  <c r="T627" i="5"/>
  <c r="S627" i="5"/>
  <c r="AB626" i="5"/>
  <c r="X626" i="5"/>
  <c r="V626" i="5"/>
  <c r="T626" i="5"/>
  <c r="S626" i="5"/>
  <c r="AB625" i="5"/>
  <c r="X625" i="5"/>
  <c r="V625" i="5"/>
  <c r="T625" i="5"/>
  <c r="S625" i="5"/>
  <c r="AB624" i="5"/>
  <c r="X624" i="5"/>
  <c r="V624" i="5"/>
  <c r="T624" i="5"/>
  <c r="S624" i="5"/>
  <c r="AB623" i="5"/>
  <c r="X623" i="5"/>
  <c r="V623" i="5"/>
  <c r="T623" i="5"/>
  <c r="S623" i="5"/>
  <c r="AB622" i="5"/>
  <c r="X622" i="5"/>
  <c r="V622" i="5"/>
  <c r="T622" i="5"/>
  <c r="S622" i="5"/>
  <c r="AB621" i="5"/>
  <c r="X621" i="5"/>
  <c r="V621" i="5"/>
  <c r="T621" i="5"/>
  <c r="S621" i="5"/>
  <c r="AB620" i="5"/>
  <c r="X620" i="5"/>
  <c r="V620" i="5"/>
  <c r="T620" i="5"/>
  <c r="S620" i="5"/>
  <c r="AB619" i="5"/>
  <c r="X619" i="5"/>
  <c r="V619" i="5"/>
  <c r="T619" i="5"/>
  <c r="S619" i="5"/>
  <c r="AB618" i="5"/>
  <c r="X618" i="5"/>
  <c r="V618" i="5"/>
  <c r="T618" i="5"/>
  <c r="S618" i="5"/>
  <c r="AB617" i="5"/>
  <c r="X617" i="5"/>
  <c r="V617" i="5"/>
  <c r="T617" i="5"/>
  <c r="S617" i="5"/>
  <c r="AB616" i="5"/>
  <c r="X616" i="5"/>
  <c r="V616" i="5"/>
  <c r="T616" i="5"/>
  <c r="S616" i="5"/>
  <c r="AB615" i="5"/>
  <c r="X615" i="5"/>
  <c r="V615" i="5"/>
  <c r="T615" i="5"/>
  <c r="S615" i="5"/>
  <c r="AB614" i="5"/>
  <c r="X614" i="5"/>
  <c r="V614" i="5"/>
  <c r="T614" i="5"/>
  <c r="S614" i="5"/>
  <c r="AB613" i="5"/>
  <c r="X613" i="5"/>
  <c r="V613" i="5"/>
  <c r="T613" i="5"/>
  <c r="S613" i="5"/>
  <c r="AB612" i="5"/>
  <c r="X612" i="5"/>
  <c r="V612" i="5"/>
  <c r="T612" i="5"/>
  <c r="S612" i="5"/>
  <c r="AB611" i="5"/>
  <c r="X611" i="5"/>
  <c r="V611" i="5"/>
  <c r="T611" i="5"/>
  <c r="S611" i="5"/>
  <c r="AB610" i="5"/>
  <c r="X610" i="5"/>
  <c r="V610" i="5"/>
  <c r="T610" i="5"/>
  <c r="S610" i="5"/>
  <c r="AB609" i="5"/>
  <c r="X609" i="5"/>
  <c r="V609" i="5"/>
  <c r="T609" i="5"/>
  <c r="S609" i="5"/>
  <c r="AB608" i="5"/>
  <c r="X608" i="5"/>
  <c r="V608" i="5"/>
  <c r="T608" i="5"/>
  <c r="S608" i="5"/>
  <c r="AB607" i="5"/>
  <c r="X607" i="5"/>
  <c r="V607" i="5"/>
  <c r="T607" i="5"/>
  <c r="S607" i="5"/>
  <c r="AB606" i="5"/>
  <c r="X606" i="5"/>
  <c r="V606" i="5"/>
  <c r="T606" i="5"/>
  <c r="S606" i="5"/>
  <c r="AB605" i="5"/>
  <c r="X605" i="5"/>
  <c r="V605" i="5"/>
  <c r="T605" i="5"/>
  <c r="S605" i="5"/>
  <c r="AB604" i="5"/>
  <c r="X604" i="5"/>
  <c r="V604" i="5"/>
  <c r="T604" i="5"/>
  <c r="S604" i="5"/>
  <c r="AB603" i="5"/>
  <c r="X603" i="5"/>
  <c r="V603" i="5"/>
  <c r="T603" i="5"/>
  <c r="S603" i="5"/>
  <c r="AB602" i="5"/>
  <c r="X602" i="5"/>
  <c r="V602" i="5"/>
  <c r="T602" i="5"/>
  <c r="S602" i="5"/>
  <c r="AB601" i="5"/>
  <c r="X601" i="5"/>
  <c r="V601" i="5"/>
  <c r="T601" i="5"/>
  <c r="S601" i="5"/>
  <c r="AB600" i="5"/>
  <c r="X600" i="5"/>
  <c r="V600" i="5"/>
  <c r="T600" i="5"/>
  <c r="S600" i="5"/>
  <c r="AB599" i="5"/>
  <c r="X599" i="5"/>
  <c r="V599" i="5"/>
  <c r="T599" i="5"/>
  <c r="S599" i="5"/>
  <c r="AB598" i="5"/>
  <c r="X598" i="5"/>
  <c r="V598" i="5"/>
  <c r="T598" i="5"/>
  <c r="S598" i="5"/>
  <c r="AB597" i="5"/>
  <c r="X597" i="5"/>
  <c r="V597" i="5"/>
  <c r="T597" i="5"/>
  <c r="S597" i="5"/>
  <c r="AB596" i="5"/>
  <c r="X596" i="5"/>
  <c r="V596" i="5"/>
  <c r="T596" i="5"/>
  <c r="S596" i="5"/>
  <c r="AB595" i="5"/>
  <c r="X595" i="5"/>
  <c r="V595" i="5"/>
  <c r="T595" i="5"/>
  <c r="S595" i="5"/>
  <c r="AB594" i="5"/>
  <c r="X594" i="5"/>
  <c r="V594" i="5"/>
  <c r="T594" i="5"/>
  <c r="S594" i="5"/>
  <c r="AB593" i="5"/>
  <c r="X593" i="5"/>
  <c r="V593" i="5"/>
  <c r="T593" i="5"/>
  <c r="S593" i="5"/>
  <c r="AB592" i="5"/>
  <c r="X592" i="5"/>
  <c r="V592" i="5"/>
  <c r="T592" i="5"/>
  <c r="S592" i="5"/>
  <c r="AB591" i="5"/>
  <c r="X591" i="5"/>
  <c r="V591" i="5"/>
  <c r="T591" i="5"/>
  <c r="S591" i="5"/>
  <c r="AB590" i="5"/>
  <c r="X590" i="5"/>
  <c r="V590" i="5"/>
  <c r="T590" i="5"/>
  <c r="S590" i="5"/>
  <c r="AB589" i="5"/>
  <c r="X589" i="5"/>
  <c r="V589" i="5"/>
  <c r="T589" i="5"/>
  <c r="S589" i="5"/>
  <c r="AB588" i="5"/>
  <c r="X588" i="5"/>
  <c r="V588" i="5"/>
  <c r="T588" i="5"/>
  <c r="S588" i="5"/>
  <c r="AB587" i="5"/>
  <c r="X587" i="5"/>
  <c r="V587" i="5"/>
  <c r="T587" i="5"/>
  <c r="S587" i="5"/>
  <c r="AB586" i="5"/>
  <c r="X586" i="5"/>
  <c r="V586" i="5"/>
  <c r="T586" i="5"/>
  <c r="S586" i="5"/>
  <c r="AB585" i="5"/>
  <c r="X585" i="5"/>
  <c r="V585" i="5"/>
  <c r="T585" i="5"/>
  <c r="S585" i="5"/>
  <c r="AB584" i="5"/>
  <c r="X584" i="5"/>
  <c r="V584" i="5"/>
  <c r="T584" i="5"/>
  <c r="S584" i="5"/>
  <c r="AB583" i="5"/>
  <c r="X583" i="5"/>
  <c r="V583" i="5"/>
  <c r="T583" i="5"/>
  <c r="S583" i="5"/>
  <c r="AB582" i="5"/>
  <c r="X582" i="5"/>
  <c r="V582" i="5"/>
  <c r="T582" i="5"/>
  <c r="S582" i="5"/>
  <c r="AB581" i="5"/>
  <c r="X581" i="5"/>
  <c r="V581" i="5"/>
  <c r="T581" i="5"/>
  <c r="S581" i="5"/>
  <c r="AB580" i="5"/>
  <c r="X580" i="5"/>
  <c r="V580" i="5"/>
  <c r="T580" i="5"/>
  <c r="S580" i="5"/>
  <c r="AB579" i="5"/>
  <c r="X579" i="5"/>
  <c r="V579" i="5"/>
  <c r="T579" i="5"/>
  <c r="S579" i="5"/>
  <c r="AB578" i="5"/>
  <c r="X578" i="5"/>
  <c r="V578" i="5"/>
  <c r="T578" i="5"/>
  <c r="S578" i="5"/>
  <c r="AB577" i="5"/>
  <c r="X577" i="5"/>
  <c r="V577" i="5"/>
  <c r="T577" i="5"/>
  <c r="S577" i="5"/>
  <c r="AB576" i="5"/>
  <c r="X576" i="5"/>
  <c r="V576" i="5"/>
  <c r="T576" i="5"/>
  <c r="S576" i="5"/>
  <c r="AB575" i="5"/>
  <c r="X575" i="5"/>
  <c r="V575" i="5"/>
  <c r="T575" i="5"/>
  <c r="S575" i="5"/>
  <c r="AB574" i="5"/>
  <c r="X574" i="5"/>
  <c r="V574" i="5"/>
  <c r="T574" i="5"/>
  <c r="S574" i="5"/>
  <c r="AB573" i="5"/>
  <c r="X573" i="5"/>
  <c r="V573" i="5"/>
  <c r="T573" i="5"/>
  <c r="S573" i="5"/>
  <c r="AB572" i="5"/>
  <c r="X572" i="5"/>
  <c r="V572" i="5"/>
  <c r="T572" i="5"/>
  <c r="S572" i="5"/>
  <c r="AB571" i="5"/>
  <c r="X571" i="5"/>
  <c r="V571" i="5"/>
  <c r="T571" i="5"/>
  <c r="S571" i="5"/>
  <c r="AB570" i="5"/>
  <c r="X570" i="5"/>
  <c r="V570" i="5"/>
  <c r="T570" i="5"/>
  <c r="S570" i="5"/>
  <c r="AB569" i="5"/>
  <c r="X569" i="5"/>
  <c r="V569" i="5"/>
  <c r="T569" i="5"/>
  <c r="S569" i="5"/>
  <c r="AB568" i="5"/>
  <c r="X568" i="5"/>
  <c r="V568" i="5"/>
  <c r="T568" i="5"/>
  <c r="S568" i="5"/>
  <c r="AB567" i="5"/>
  <c r="X567" i="5"/>
  <c r="V567" i="5"/>
  <c r="T567" i="5"/>
  <c r="S567" i="5"/>
  <c r="AB566" i="5"/>
  <c r="X566" i="5"/>
  <c r="V566" i="5"/>
  <c r="T566" i="5"/>
  <c r="S566" i="5"/>
  <c r="AB565" i="5"/>
  <c r="X565" i="5"/>
  <c r="V565" i="5"/>
  <c r="T565" i="5"/>
  <c r="S565" i="5"/>
  <c r="AB564" i="5"/>
  <c r="X564" i="5"/>
  <c r="V564" i="5"/>
  <c r="T564" i="5"/>
  <c r="S564" i="5"/>
  <c r="AB563" i="5"/>
  <c r="X563" i="5"/>
  <c r="V563" i="5"/>
  <c r="T563" i="5"/>
  <c r="S563" i="5"/>
  <c r="AB562" i="5"/>
  <c r="X562" i="5"/>
  <c r="V562" i="5"/>
  <c r="T562" i="5"/>
  <c r="S562" i="5"/>
  <c r="AB561" i="5"/>
  <c r="X561" i="5"/>
  <c r="V561" i="5"/>
  <c r="T561" i="5"/>
  <c r="S561" i="5"/>
  <c r="AB560" i="5"/>
  <c r="X560" i="5"/>
  <c r="V560" i="5"/>
  <c r="T560" i="5"/>
  <c r="S560" i="5"/>
  <c r="AB559" i="5"/>
  <c r="X559" i="5"/>
  <c r="V559" i="5"/>
  <c r="T559" i="5"/>
  <c r="S559" i="5"/>
  <c r="AB558" i="5"/>
  <c r="X558" i="5"/>
  <c r="V558" i="5"/>
  <c r="T558" i="5"/>
  <c r="S558" i="5"/>
  <c r="AB557" i="5"/>
  <c r="X557" i="5"/>
  <c r="V557" i="5"/>
  <c r="T557" i="5"/>
  <c r="S557" i="5"/>
  <c r="AB556" i="5"/>
  <c r="X556" i="5"/>
  <c r="V556" i="5"/>
  <c r="T556" i="5"/>
  <c r="S556" i="5"/>
  <c r="AB555" i="5"/>
  <c r="X555" i="5"/>
  <c r="V555" i="5"/>
  <c r="T555" i="5"/>
  <c r="S555" i="5"/>
  <c r="AB554" i="5"/>
  <c r="X554" i="5"/>
  <c r="V554" i="5"/>
  <c r="T554" i="5"/>
  <c r="S554" i="5"/>
  <c r="AB553" i="5"/>
  <c r="X553" i="5"/>
  <c r="V553" i="5"/>
  <c r="T553" i="5"/>
  <c r="S553" i="5"/>
  <c r="AB552" i="5"/>
  <c r="X552" i="5"/>
  <c r="V552" i="5"/>
  <c r="T552" i="5"/>
  <c r="S552" i="5"/>
  <c r="AB551" i="5"/>
  <c r="X551" i="5"/>
  <c r="V551" i="5"/>
  <c r="T551" i="5"/>
  <c r="S551" i="5"/>
  <c r="AB550" i="5"/>
  <c r="X550" i="5"/>
  <c r="V550" i="5"/>
  <c r="T550" i="5"/>
  <c r="S550" i="5"/>
  <c r="AB549" i="5"/>
  <c r="X549" i="5"/>
  <c r="V549" i="5"/>
  <c r="T549" i="5"/>
  <c r="S549" i="5"/>
  <c r="AB548" i="5"/>
  <c r="X548" i="5"/>
  <c r="V548" i="5"/>
  <c r="T548" i="5"/>
  <c r="S548" i="5"/>
  <c r="AB547" i="5"/>
  <c r="X547" i="5"/>
  <c r="V547" i="5"/>
  <c r="T547" i="5"/>
  <c r="S547" i="5"/>
  <c r="AB546" i="5"/>
  <c r="X546" i="5"/>
  <c r="V546" i="5"/>
  <c r="T546" i="5"/>
  <c r="S546" i="5"/>
  <c r="AB545" i="5"/>
  <c r="X545" i="5"/>
  <c r="V545" i="5"/>
  <c r="T545" i="5"/>
  <c r="S545" i="5"/>
  <c r="AB544" i="5"/>
  <c r="X544" i="5"/>
  <c r="V544" i="5"/>
  <c r="T544" i="5"/>
  <c r="S544" i="5"/>
  <c r="AB543" i="5"/>
  <c r="X543" i="5"/>
  <c r="V543" i="5"/>
  <c r="T543" i="5"/>
  <c r="S543" i="5"/>
  <c r="AB542" i="5"/>
  <c r="X542" i="5"/>
  <c r="V542" i="5"/>
  <c r="T542" i="5"/>
  <c r="S542" i="5"/>
  <c r="AB541" i="5"/>
  <c r="X541" i="5"/>
  <c r="V541" i="5"/>
  <c r="T541" i="5"/>
  <c r="S541" i="5"/>
  <c r="AB540" i="5"/>
  <c r="X540" i="5"/>
  <c r="V540" i="5"/>
  <c r="T540" i="5"/>
  <c r="S540" i="5"/>
  <c r="AB539" i="5"/>
  <c r="X539" i="5"/>
  <c r="V539" i="5"/>
  <c r="T539" i="5"/>
  <c r="S539" i="5"/>
  <c r="AB538" i="5"/>
  <c r="X538" i="5"/>
  <c r="V538" i="5"/>
  <c r="T538" i="5"/>
  <c r="S538" i="5"/>
  <c r="AB537" i="5"/>
  <c r="X537" i="5"/>
  <c r="V537" i="5"/>
  <c r="T537" i="5"/>
  <c r="S537" i="5"/>
  <c r="AB536" i="5"/>
  <c r="X536" i="5"/>
  <c r="V536" i="5"/>
  <c r="T536" i="5"/>
  <c r="S536" i="5"/>
  <c r="AB535" i="5"/>
  <c r="X535" i="5"/>
  <c r="V535" i="5"/>
  <c r="T535" i="5"/>
  <c r="S535" i="5"/>
  <c r="AB534" i="5"/>
  <c r="X534" i="5"/>
  <c r="V534" i="5"/>
  <c r="T534" i="5"/>
  <c r="S534" i="5"/>
  <c r="AB533" i="5"/>
  <c r="X533" i="5"/>
  <c r="V533" i="5"/>
  <c r="T533" i="5"/>
  <c r="S533" i="5"/>
  <c r="AB532" i="5"/>
  <c r="X532" i="5"/>
  <c r="V532" i="5"/>
  <c r="T532" i="5"/>
  <c r="S532" i="5"/>
  <c r="AB531" i="5"/>
  <c r="X531" i="5"/>
  <c r="V531" i="5"/>
  <c r="T531" i="5"/>
  <c r="S531" i="5"/>
  <c r="AB530" i="5"/>
  <c r="X530" i="5"/>
  <c r="V530" i="5"/>
  <c r="T530" i="5"/>
  <c r="S530" i="5"/>
  <c r="AB529" i="5"/>
  <c r="X529" i="5"/>
  <c r="V529" i="5"/>
  <c r="T529" i="5"/>
  <c r="S529" i="5"/>
  <c r="AB528" i="5"/>
  <c r="X528" i="5"/>
  <c r="V528" i="5"/>
  <c r="T528" i="5"/>
  <c r="S528" i="5"/>
  <c r="AB527" i="5"/>
  <c r="X527" i="5"/>
  <c r="V527" i="5"/>
  <c r="T527" i="5"/>
  <c r="S527" i="5"/>
  <c r="AB526" i="5"/>
  <c r="X526" i="5"/>
  <c r="V526" i="5"/>
  <c r="T526" i="5"/>
  <c r="S526" i="5"/>
  <c r="AB525" i="5"/>
  <c r="X525" i="5"/>
  <c r="V525" i="5"/>
  <c r="T525" i="5"/>
  <c r="S525" i="5"/>
  <c r="AB524" i="5"/>
  <c r="X524" i="5"/>
  <c r="V524" i="5"/>
  <c r="T524" i="5"/>
  <c r="S524" i="5"/>
  <c r="AB523" i="5"/>
  <c r="X523" i="5"/>
  <c r="V523" i="5"/>
  <c r="T523" i="5"/>
  <c r="S523" i="5"/>
  <c r="AB522" i="5"/>
  <c r="X522" i="5"/>
  <c r="V522" i="5"/>
  <c r="T522" i="5"/>
  <c r="S522" i="5"/>
  <c r="AB521" i="5"/>
  <c r="X521" i="5"/>
  <c r="V521" i="5"/>
  <c r="T521" i="5"/>
  <c r="S521" i="5"/>
  <c r="AB520" i="5"/>
  <c r="X520" i="5"/>
  <c r="V520" i="5"/>
  <c r="T520" i="5"/>
  <c r="S520" i="5"/>
  <c r="AB519" i="5"/>
  <c r="X519" i="5"/>
  <c r="V519" i="5"/>
  <c r="T519" i="5"/>
  <c r="S519" i="5"/>
  <c r="AB518" i="5"/>
  <c r="X518" i="5"/>
  <c r="V518" i="5"/>
  <c r="T518" i="5"/>
  <c r="S518" i="5"/>
  <c r="AB517" i="5"/>
  <c r="X517" i="5"/>
  <c r="V517" i="5"/>
  <c r="T517" i="5"/>
  <c r="S517" i="5"/>
  <c r="AB516" i="5"/>
  <c r="X516" i="5"/>
  <c r="V516" i="5"/>
  <c r="T516" i="5"/>
  <c r="S516" i="5"/>
  <c r="AB515" i="5"/>
  <c r="X515" i="5"/>
  <c r="V515" i="5"/>
  <c r="T515" i="5"/>
  <c r="S515" i="5"/>
  <c r="AB514" i="5"/>
  <c r="X514" i="5"/>
  <c r="V514" i="5"/>
  <c r="T514" i="5"/>
  <c r="S514" i="5"/>
  <c r="AB513" i="5"/>
  <c r="X513" i="5"/>
  <c r="V513" i="5"/>
  <c r="T513" i="5"/>
  <c r="S513" i="5"/>
  <c r="AB512" i="5"/>
  <c r="X512" i="5"/>
  <c r="V512" i="5"/>
  <c r="T512" i="5"/>
  <c r="S512" i="5"/>
  <c r="AB511" i="5"/>
  <c r="X511" i="5"/>
  <c r="V511" i="5"/>
  <c r="T511" i="5"/>
  <c r="S511" i="5"/>
  <c r="AB510" i="5"/>
  <c r="X510" i="5"/>
  <c r="V510" i="5"/>
  <c r="T510" i="5"/>
  <c r="S510" i="5"/>
  <c r="AB509" i="5"/>
  <c r="X509" i="5"/>
  <c r="V509" i="5"/>
  <c r="T509" i="5"/>
  <c r="S509" i="5"/>
  <c r="AB508" i="5"/>
  <c r="X508" i="5"/>
  <c r="V508" i="5"/>
  <c r="T508" i="5"/>
  <c r="S508" i="5"/>
  <c r="AB507" i="5"/>
  <c r="X507" i="5"/>
  <c r="V507" i="5"/>
  <c r="T507" i="5"/>
  <c r="S507" i="5"/>
  <c r="AB506" i="5"/>
  <c r="X506" i="5"/>
  <c r="V506" i="5"/>
  <c r="T506" i="5"/>
  <c r="S506" i="5"/>
  <c r="AB505" i="5"/>
  <c r="X505" i="5"/>
  <c r="V505" i="5"/>
  <c r="T505" i="5"/>
  <c r="S505" i="5"/>
  <c r="AB504" i="5"/>
  <c r="X504" i="5"/>
  <c r="V504" i="5"/>
  <c r="T504" i="5"/>
  <c r="S504" i="5"/>
  <c r="AB503" i="5"/>
  <c r="X503" i="5"/>
  <c r="V503" i="5"/>
  <c r="T503" i="5"/>
  <c r="S503" i="5"/>
  <c r="AB502" i="5"/>
  <c r="X502" i="5"/>
  <c r="V502" i="5"/>
  <c r="T502" i="5"/>
  <c r="S502" i="5"/>
  <c r="AB501" i="5"/>
  <c r="X501" i="5"/>
  <c r="V501" i="5"/>
  <c r="T501" i="5"/>
  <c r="S501" i="5"/>
  <c r="AB500" i="5"/>
  <c r="X500" i="5"/>
  <c r="V500" i="5"/>
  <c r="T500" i="5"/>
  <c r="S500" i="5"/>
  <c r="AB499" i="5"/>
  <c r="X499" i="5"/>
  <c r="V499" i="5"/>
  <c r="T499" i="5"/>
  <c r="S499" i="5"/>
  <c r="AB498" i="5"/>
  <c r="X498" i="5"/>
  <c r="V498" i="5"/>
  <c r="T498" i="5"/>
  <c r="S498" i="5"/>
  <c r="AB497" i="5"/>
  <c r="X497" i="5"/>
  <c r="V497" i="5"/>
  <c r="T497" i="5"/>
  <c r="S497" i="5"/>
  <c r="AB496" i="5"/>
  <c r="X496" i="5"/>
  <c r="V496" i="5"/>
  <c r="T496" i="5"/>
  <c r="S496" i="5"/>
  <c r="AB495" i="5"/>
  <c r="X495" i="5"/>
  <c r="V495" i="5"/>
  <c r="T495" i="5"/>
  <c r="S495" i="5"/>
  <c r="AB494" i="5"/>
  <c r="X494" i="5"/>
  <c r="V494" i="5"/>
  <c r="T494" i="5"/>
  <c r="S494" i="5"/>
  <c r="AB493" i="5"/>
  <c r="X493" i="5"/>
  <c r="V493" i="5"/>
  <c r="T493" i="5"/>
  <c r="S493" i="5"/>
  <c r="AB492" i="5"/>
  <c r="X492" i="5"/>
  <c r="V492" i="5"/>
  <c r="T492" i="5"/>
  <c r="S492" i="5"/>
  <c r="AB491" i="5"/>
  <c r="X491" i="5"/>
  <c r="V491" i="5"/>
  <c r="T491" i="5"/>
  <c r="S491" i="5"/>
  <c r="AB490" i="5"/>
  <c r="X490" i="5"/>
  <c r="V490" i="5"/>
  <c r="T490" i="5"/>
  <c r="S490" i="5"/>
  <c r="AB489" i="5"/>
  <c r="X489" i="5"/>
  <c r="V489" i="5"/>
  <c r="T489" i="5"/>
  <c r="S489" i="5"/>
  <c r="AB488" i="5"/>
  <c r="X488" i="5"/>
  <c r="V488" i="5"/>
  <c r="T488" i="5"/>
  <c r="S488" i="5"/>
  <c r="AB487" i="5"/>
  <c r="X487" i="5"/>
  <c r="V487" i="5"/>
  <c r="T487" i="5"/>
  <c r="S487" i="5"/>
  <c r="AB486" i="5"/>
  <c r="X486" i="5"/>
  <c r="V486" i="5"/>
  <c r="T486" i="5"/>
  <c r="S486" i="5"/>
  <c r="AB485" i="5"/>
  <c r="X485" i="5"/>
  <c r="V485" i="5"/>
  <c r="T485" i="5"/>
  <c r="S485" i="5"/>
  <c r="AB484" i="5"/>
  <c r="X484" i="5"/>
  <c r="V484" i="5"/>
  <c r="T484" i="5"/>
  <c r="S484" i="5"/>
  <c r="AB483" i="5"/>
  <c r="X483" i="5"/>
  <c r="V483" i="5"/>
  <c r="T483" i="5"/>
  <c r="S483" i="5"/>
  <c r="AB482" i="5"/>
  <c r="X482" i="5"/>
  <c r="V482" i="5"/>
  <c r="T482" i="5"/>
  <c r="S482" i="5"/>
  <c r="AB481" i="5"/>
  <c r="X481" i="5"/>
  <c r="V481" i="5"/>
  <c r="T481" i="5"/>
  <c r="S481" i="5"/>
  <c r="AB480" i="5"/>
  <c r="X480" i="5"/>
  <c r="V480" i="5"/>
  <c r="T480" i="5"/>
  <c r="S480" i="5"/>
  <c r="AB479" i="5"/>
  <c r="X479" i="5"/>
  <c r="V479" i="5"/>
  <c r="T479" i="5"/>
  <c r="S479" i="5"/>
  <c r="AB478" i="5"/>
  <c r="X478" i="5"/>
  <c r="V478" i="5"/>
  <c r="T478" i="5"/>
  <c r="S478" i="5"/>
  <c r="AB477" i="5"/>
  <c r="X477" i="5"/>
  <c r="V477" i="5"/>
  <c r="T477" i="5"/>
  <c r="S477" i="5"/>
  <c r="AB476" i="5"/>
  <c r="X476" i="5"/>
  <c r="V476" i="5"/>
  <c r="T476" i="5"/>
  <c r="S476" i="5"/>
  <c r="AB475" i="5"/>
  <c r="X475" i="5"/>
  <c r="V475" i="5"/>
  <c r="T475" i="5"/>
  <c r="S475" i="5"/>
  <c r="AB474" i="5"/>
  <c r="X474" i="5"/>
  <c r="V474" i="5"/>
  <c r="T474" i="5"/>
  <c r="S474" i="5"/>
  <c r="AB473" i="5"/>
  <c r="X473" i="5"/>
  <c r="V473" i="5"/>
  <c r="T473" i="5"/>
  <c r="S473" i="5"/>
  <c r="AB472" i="5"/>
  <c r="X472" i="5"/>
  <c r="V472" i="5"/>
  <c r="T472" i="5"/>
  <c r="S472" i="5"/>
  <c r="AB471" i="5"/>
  <c r="X471" i="5"/>
  <c r="V471" i="5"/>
  <c r="T471" i="5"/>
  <c r="S471" i="5"/>
  <c r="AB470" i="5"/>
  <c r="X470" i="5"/>
  <c r="V470" i="5"/>
  <c r="T470" i="5"/>
  <c r="S470" i="5"/>
  <c r="AB469" i="5"/>
  <c r="X469" i="5"/>
  <c r="V469" i="5"/>
  <c r="T469" i="5"/>
  <c r="S469" i="5"/>
  <c r="AB468" i="5"/>
  <c r="X468" i="5"/>
  <c r="V468" i="5"/>
  <c r="T468" i="5"/>
  <c r="S468" i="5"/>
  <c r="AB467" i="5"/>
  <c r="X467" i="5"/>
  <c r="V467" i="5"/>
  <c r="T467" i="5"/>
  <c r="S467" i="5"/>
  <c r="AB466" i="5"/>
  <c r="X466" i="5"/>
  <c r="V466" i="5"/>
  <c r="T466" i="5"/>
  <c r="S466" i="5"/>
  <c r="AB465" i="5"/>
  <c r="X465" i="5"/>
  <c r="V465" i="5"/>
  <c r="T465" i="5"/>
  <c r="S465" i="5"/>
  <c r="AB464" i="5"/>
  <c r="X464" i="5"/>
  <c r="V464" i="5"/>
  <c r="T464" i="5"/>
  <c r="S464" i="5"/>
  <c r="AB463" i="5"/>
  <c r="X463" i="5"/>
  <c r="V463" i="5"/>
  <c r="T463" i="5"/>
  <c r="S463" i="5"/>
  <c r="AB462" i="5"/>
  <c r="X462" i="5"/>
  <c r="V462" i="5"/>
  <c r="T462" i="5"/>
  <c r="S462" i="5"/>
  <c r="AB461" i="5"/>
  <c r="X461" i="5"/>
  <c r="V461" i="5"/>
  <c r="T461" i="5"/>
  <c r="S461" i="5"/>
  <c r="AB460" i="5"/>
  <c r="X460" i="5"/>
  <c r="V460" i="5"/>
  <c r="T460" i="5"/>
  <c r="S460" i="5"/>
  <c r="AB459" i="5"/>
  <c r="X459" i="5"/>
  <c r="V459" i="5"/>
  <c r="T459" i="5"/>
  <c r="S459" i="5"/>
  <c r="AB458" i="5"/>
  <c r="X458" i="5"/>
  <c r="V458" i="5"/>
  <c r="T458" i="5"/>
  <c r="S458" i="5"/>
  <c r="AB457" i="5"/>
  <c r="X457" i="5"/>
  <c r="V457" i="5"/>
  <c r="T457" i="5"/>
  <c r="S457" i="5"/>
  <c r="AB456" i="5"/>
  <c r="X456" i="5"/>
  <c r="V456" i="5"/>
  <c r="T456" i="5"/>
  <c r="S456" i="5"/>
  <c r="AB455" i="5"/>
  <c r="X455" i="5"/>
  <c r="V455" i="5"/>
  <c r="T455" i="5"/>
  <c r="S455" i="5"/>
  <c r="AB454" i="5"/>
  <c r="X454" i="5"/>
  <c r="V454" i="5"/>
  <c r="T454" i="5"/>
  <c r="S454" i="5"/>
  <c r="AB453" i="5"/>
  <c r="X453" i="5"/>
  <c r="V453" i="5"/>
  <c r="T453" i="5"/>
  <c r="S453" i="5"/>
  <c r="AB452" i="5"/>
  <c r="X452" i="5"/>
  <c r="V452" i="5"/>
  <c r="T452" i="5"/>
  <c r="S452" i="5"/>
  <c r="AB451" i="5"/>
  <c r="X451" i="5"/>
  <c r="V451" i="5"/>
  <c r="T451" i="5"/>
  <c r="S451" i="5"/>
  <c r="AB450" i="5"/>
  <c r="X450" i="5"/>
  <c r="V450" i="5"/>
  <c r="T450" i="5"/>
  <c r="S450" i="5"/>
  <c r="AB449" i="5"/>
  <c r="X449" i="5"/>
  <c r="V449" i="5"/>
  <c r="T449" i="5"/>
  <c r="S449" i="5"/>
  <c r="AB448" i="5"/>
  <c r="X448" i="5"/>
  <c r="V448" i="5"/>
  <c r="T448" i="5"/>
  <c r="S448" i="5"/>
  <c r="AB447" i="5"/>
  <c r="X447" i="5"/>
  <c r="V447" i="5"/>
  <c r="T447" i="5"/>
  <c r="S447" i="5"/>
  <c r="AB446" i="5"/>
  <c r="X446" i="5"/>
  <c r="V446" i="5"/>
  <c r="T446" i="5"/>
  <c r="S446" i="5"/>
  <c r="AB445" i="5"/>
  <c r="X445" i="5"/>
  <c r="V445" i="5"/>
  <c r="T445" i="5"/>
  <c r="S445" i="5"/>
  <c r="AB444" i="5"/>
  <c r="X444" i="5"/>
  <c r="V444" i="5"/>
  <c r="T444" i="5"/>
  <c r="S444" i="5"/>
  <c r="AB443" i="5"/>
  <c r="X443" i="5"/>
  <c r="V443" i="5"/>
  <c r="T443" i="5"/>
  <c r="S443" i="5"/>
  <c r="AB442" i="5"/>
  <c r="X442" i="5"/>
  <c r="V442" i="5"/>
  <c r="T442" i="5"/>
  <c r="S442" i="5"/>
  <c r="AB441" i="5"/>
  <c r="X441" i="5"/>
  <c r="V441" i="5"/>
  <c r="T441" i="5"/>
  <c r="S441" i="5"/>
  <c r="AB440" i="5"/>
  <c r="X440" i="5"/>
  <c r="V440" i="5"/>
  <c r="T440" i="5"/>
  <c r="S440" i="5"/>
  <c r="AB439" i="5"/>
  <c r="X439" i="5"/>
  <c r="V439" i="5"/>
  <c r="T439" i="5"/>
  <c r="S439" i="5"/>
  <c r="AB438" i="5"/>
  <c r="X438" i="5"/>
  <c r="V438" i="5"/>
  <c r="T438" i="5"/>
  <c r="S438" i="5"/>
  <c r="AB437" i="5"/>
  <c r="X437" i="5"/>
  <c r="V437" i="5"/>
  <c r="T437" i="5"/>
  <c r="S437" i="5"/>
  <c r="AB436" i="5"/>
  <c r="X436" i="5"/>
  <c r="V436" i="5"/>
  <c r="T436" i="5"/>
  <c r="S436" i="5"/>
  <c r="AB435" i="5"/>
  <c r="X435" i="5"/>
  <c r="V435" i="5"/>
  <c r="T435" i="5"/>
  <c r="S435" i="5"/>
  <c r="AB434" i="5"/>
  <c r="X434" i="5"/>
  <c r="V434" i="5"/>
  <c r="T434" i="5"/>
  <c r="S434" i="5"/>
  <c r="AB433" i="5"/>
  <c r="X433" i="5"/>
  <c r="V433" i="5"/>
  <c r="T433" i="5"/>
  <c r="S433" i="5"/>
  <c r="AB432" i="5"/>
  <c r="X432" i="5"/>
  <c r="V432" i="5"/>
  <c r="T432" i="5"/>
  <c r="S432" i="5"/>
  <c r="AB431" i="5"/>
  <c r="X431" i="5"/>
  <c r="V431" i="5"/>
  <c r="T431" i="5"/>
  <c r="S431" i="5"/>
  <c r="AB430" i="5"/>
  <c r="X430" i="5"/>
  <c r="V430" i="5"/>
  <c r="T430" i="5"/>
  <c r="S430" i="5"/>
  <c r="AB429" i="5"/>
  <c r="X429" i="5"/>
  <c r="V429" i="5"/>
  <c r="T429" i="5"/>
  <c r="S429" i="5"/>
  <c r="AB428" i="5"/>
  <c r="X428" i="5"/>
  <c r="V428" i="5"/>
  <c r="T428" i="5"/>
  <c r="S428" i="5"/>
  <c r="AB427" i="5"/>
  <c r="X427" i="5"/>
  <c r="V427" i="5"/>
  <c r="T427" i="5"/>
  <c r="S427" i="5"/>
  <c r="AB426" i="5"/>
  <c r="X426" i="5"/>
  <c r="V426" i="5"/>
  <c r="T426" i="5"/>
  <c r="S426" i="5"/>
  <c r="AB425" i="5"/>
  <c r="X425" i="5"/>
  <c r="V425" i="5"/>
  <c r="T425" i="5"/>
  <c r="S425" i="5"/>
  <c r="AB424" i="5"/>
  <c r="X424" i="5"/>
  <c r="V424" i="5"/>
  <c r="T424" i="5"/>
  <c r="S424" i="5"/>
  <c r="AB423" i="5"/>
  <c r="X423" i="5"/>
  <c r="V423" i="5"/>
  <c r="T423" i="5"/>
  <c r="S423" i="5"/>
  <c r="AB422" i="5"/>
  <c r="X422" i="5"/>
  <c r="V422" i="5"/>
  <c r="T422" i="5"/>
  <c r="S422" i="5"/>
  <c r="AB421" i="5"/>
  <c r="X421" i="5"/>
  <c r="V421" i="5"/>
  <c r="T421" i="5"/>
  <c r="S421" i="5"/>
  <c r="AB420" i="5"/>
  <c r="X420" i="5"/>
  <c r="V420" i="5"/>
  <c r="T420" i="5"/>
  <c r="S420" i="5"/>
  <c r="AB419" i="5"/>
  <c r="X419" i="5"/>
  <c r="V419" i="5"/>
  <c r="T419" i="5"/>
  <c r="S419" i="5"/>
  <c r="AB418" i="5"/>
  <c r="X418" i="5"/>
  <c r="V418" i="5"/>
  <c r="T418" i="5"/>
  <c r="S418" i="5"/>
  <c r="AB417" i="5"/>
  <c r="X417" i="5"/>
  <c r="V417" i="5"/>
  <c r="T417" i="5"/>
  <c r="S417" i="5"/>
  <c r="AB416" i="5"/>
  <c r="X416" i="5"/>
  <c r="V416" i="5"/>
  <c r="T416" i="5"/>
  <c r="S416" i="5"/>
  <c r="AB415" i="5"/>
  <c r="X415" i="5"/>
  <c r="V415" i="5"/>
  <c r="T415" i="5"/>
  <c r="S415" i="5"/>
  <c r="AB414" i="5"/>
  <c r="X414" i="5"/>
  <c r="V414" i="5"/>
  <c r="T414" i="5"/>
  <c r="S414" i="5"/>
  <c r="AB413" i="5"/>
  <c r="X413" i="5"/>
  <c r="V413" i="5"/>
  <c r="T413" i="5"/>
  <c r="S413" i="5"/>
  <c r="AB412" i="5"/>
  <c r="X412" i="5"/>
  <c r="V412" i="5"/>
  <c r="T412" i="5"/>
  <c r="S412" i="5"/>
  <c r="AB411" i="5"/>
  <c r="X411" i="5"/>
  <c r="V411" i="5"/>
  <c r="T411" i="5"/>
  <c r="S411" i="5"/>
  <c r="AB410" i="5"/>
  <c r="X410" i="5"/>
  <c r="V410" i="5"/>
  <c r="T410" i="5"/>
  <c r="S410" i="5"/>
  <c r="AB409" i="5"/>
  <c r="X409" i="5"/>
  <c r="V409" i="5"/>
  <c r="T409" i="5"/>
  <c r="S409" i="5"/>
  <c r="AB408" i="5"/>
  <c r="X408" i="5"/>
  <c r="V408" i="5"/>
  <c r="T408" i="5"/>
  <c r="S408" i="5"/>
  <c r="AB407" i="5"/>
  <c r="X407" i="5"/>
  <c r="V407" i="5"/>
  <c r="T407" i="5"/>
  <c r="S407" i="5"/>
  <c r="AB406" i="5"/>
  <c r="X406" i="5"/>
  <c r="V406" i="5"/>
  <c r="T406" i="5"/>
  <c r="S406" i="5"/>
  <c r="AB405" i="5"/>
  <c r="X405" i="5"/>
  <c r="V405" i="5"/>
  <c r="T405" i="5"/>
  <c r="S405" i="5"/>
  <c r="AB404" i="5"/>
  <c r="X404" i="5"/>
  <c r="V404" i="5"/>
  <c r="T404" i="5"/>
  <c r="S404" i="5"/>
  <c r="AB403" i="5"/>
  <c r="X403" i="5"/>
  <c r="V403" i="5"/>
  <c r="T403" i="5"/>
  <c r="S403" i="5"/>
  <c r="AB402" i="5"/>
  <c r="X402" i="5"/>
  <c r="V402" i="5"/>
  <c r="T402" i="5"/>
  <c r="S402" i="5"/>
  <c r="AB401" i="5"/>
  <c r="X401" i="5"/>
  <c r="V401" i="5"/>
  <c r="T401" i="5"/>
  <c r="S401" i="5"/>
  <c r="AB400" i="5"/>
  <c r="X400" i="5"/>
  <c r="V400" i="5"/>
  <c r="T400" i="5"/>
  <c r="S400" i="5"/>
  <c r="AB399" i="5"/>
  <c r="X399" i="5"/>
  <c r="V399" i="5"/>
  <c r="T399" i="5"/>
  <c r="S399" i="5"/>
  <c r="AB398" i="5"/>
  <c r="X398" i="5"/>
  <c r="V398" i="5"/>
  <c r="T398" i="5"/>
  <c r="S398" i="5"/>
  <c r="AB397" i="5"/>
  <c r="X397" i="5"/>
  <c r="V397" i="5"/>
  <c r="T397" i="5"/>
  <c r="S397" i="5"/>
  <c r="AB396" i="5"/>
  <c r="X396" i="5"/>
  <c r="V396" i="5"/>
  <c r="T396" i="5"/>
  <c r="S396" i="5"/>
  <c r="AB395" i="5"/>
  <c r="X395" i="5"/>
  <c r="V395" i="5"/>
  <c r="T395" i="5"/>
  <c r="S395" i="5"/>
  <c r="AB394" i="5"/>
  <c r="X394" i="5"/>
  <c r="V394" i="5"/>
  <c r="T394" i="5"/>
  <c r="S394" i="5"/>
  <c r="AB393" i="5"/>
  <c r="X393" i="5"/>
  <c r="V393" i="5"/>
  <c r="T393" i="5"/>
  <c r="S393" i="5"/>
  <c r="AB392" i="5"/>
  <c r="X392" i="5"/>
  <c r="V392" i="5"/>
  <c r="T392" i="5"/>
  <c r="S392" i="5"/>
  <c r="AB391" i="5"/>
  <c r="X391" i="5"/>
  <c r="V391" i="5"/>
  <c r="T391" i="5"/>
  <c r="S391" i="5"/>
  <c r="AB390" i="5"/>
  <c r="X390" i="5"/>
  <c r="V390" i="5"/>
  <c r="T390" i="5"/>
  <c r="S390" i="5"/>
  <c r="AB389" i="5"/>
  <c r="X389" i="5"/>
  <c r="V389" i="5"/>
  <c r="T389" i="5"/>
  <c r="S389" i="5"/>
  <c r="AB388" i="5"/>
  <c r="X388" i="5"/>
  <c r="V388" i="5"/>
  <c r="T388" i="5"/>
  <c r="S388" i="5"/>
  <c r="AB387" i="5"/>
  <c r="X387" i="5"/>
  <c r="V387" i="5"/>
  <c r="T387" i="5"/>
  <c r="S387" i="5"/>
  <c r="AB386" i="5"/>
  <c r="X386" i="5"/>
  <c r="V386" i="5"/>
  <c r="T386" i="5"/>
  <c r="S386" i="5"/>
  <c r="AB385" i="5"/>
  <c r="X385" i="5"/>
  <c r="V385" i="5"/>
  <c r="T385" i="5"/>
  <c r="S385" i="5"/>
  <c r="AB384" i="5"/>
  <c r="X384" i="5"/>
  <c r="V384" i="5"/>
  <c r="T384" i="5"/>
  <c r="S384" i="5"/>
  <c r="AB383" i="5"/>
  <c r="X383" i="5"/>
  <c r="V383" i="5"/>
  <c r="T383" i="5"/>
  <c r="S383" i="5"/>
  <c r="AB382" i="5"/>
  <c r="X382" i="5"/>
  <c r="V382" i="5"/>
  <c r="T382" i="5"/>
  <c r="S382" i="5"/>
  <c r="AB381" i="5"/>
  <c r="X381" i="5"/>
  <c r="V381" i="5"/>
  <c r="T381" i="5"/>
  <c r="S381" i="5"/>
  <c r="AB380" i="5"/>
  <c r="X380" i="5"/>
  <c r="V380" i="5"/>
  <c r="T380" i="5"/>
  <c r="S380" i="5"/>
  <c r="AB379" i="5"/>
  <c r="X379" i="5"/>
  <c r="V379" i="5"/>
  <c r="T379" i="5"/>
  <c r="S379" i="5"/>
  <c r="AB378" i="5"/>
  <c r="X378" i="5"/>
  <c r="V378" i="5"/>
  <c r="T378" i="5"/>
  <c r="S378" i="5"/>
  <c r="AB377" i="5"/>
  <c r="X377" i="5"/>
  <c r="V377" i="5"/>
  <c r="T377" i="5"/>
  <c r="S377" i="5"/>
  <c r="AB376" i="5"/>
  <c r="X376" i="5"/>
  <c r="V376" i="5"/>
  <c r="T376" i="5"/>
  <c r="S376" i="5"/>
  <c r="AB375" i="5"/>
  <c r="X375" i="5"/>
  <c r="V375" i="5"/>
  <c r="T375" i="5"/>
  <c r="S375" i="5"/>
  <c r="AB374" i="5"/>
  <c r="X374" i="5"/>
  <c r="V374" i="5"/>
  <c r="T374" i="5"/>
  <c r="S374" i="5"/>
  <c r="AB373" i="5"/>
  <c r="X373" i="5"/>
  <c r="V373" i="5"/>
  <c r="T373" i="5"/>
  <c r="S373" i="5"/>
  <c r="AB372" i="5"/>
  <c r="X372" i="5"/>
  <c r="V372" i="5"/>
  <c r="T372" i="5"/>
  <c r="S372" i="5"/>
  <c r="AB371" i="5"/>
  <c r="X371" i="5"/>
  <c r="V371" i="5"/>
  <c r="T371" i="5"/>
  <c r="S371" i="5"/>
  <c r="AB370" i="5"/>
  <c r="X370" i="5"/>
  <c r="V370" i="5"/>
  <c r="T370" i="5"/>
  <c r="S370" i="5"/>
  <c r="AB369" i="5"/>
  <c r="X369" i="5"/>
  <c r="V369" i="5"/>
  <c r="T369" i="5"/>
  <c r="S369" i="5"/>
  <c r="AB368" i="5"/>
  <c r="X368" i="5"/>
  <c r="V368" i="5"/>
  <c r="T368" i="5"/>
  <c r="S368" i="5"/>
  <c r="AB367" i="5"/>
  <c r="X367" i="5"/>
  <c r="V367" i="5"/>
  <c r="T367" i="5"/>
  <c r="S367" i="5"/>
  <c r="AB366" i="5"/>
  <c r="X366" i="5"/>
  <c r="V366" i="5"/>
  <c r="T366" i="5"/>
  <c r="S366" i="5"/>
  <c r="AB365" i="5"/>
  <c r="X365" i="5"/>
  <c r="V365" i="5"/>
  <c r="T365" i="5"/>
  <c r="S365" i="5"/>
  <c r="AB364" i="5"/>
  <c r="X364" i="5"/>
  <c r="V364" i="5"/>
  <c r="T364" i="5"/>
  <c r="S364" i="5"/>
  <c r="AB363" i="5"/>
  <c r="X363" i="5"/>
  <c r="V363" i="5"/>
  <c r="T363" i="5"/>
  <c r="S363" i="5"/>
  <c r="AB362" i="5"/>
  <c r="X362" i="5"/>
  <c r="V362" i="5"/>
  <c r="T362" i="5"/>
  <c r="S362" i="5"/>
  <c r="AB361" i="5"/>
  <c r="X361" i="5"/>
  <c r="V361" i="5"/>
  <c r="T361" i="5"/>
  <c r="S361" i="5"/>
  <c r="AB360" i="5"/>
  <c r="X360" i="5"/>
  <c r="V360" i="5"/>
  <c r="T360" i="5"/>
  <c r="S360" i="5"/>
  <c r="AB359" i="5"/>
  <c r="X359" i="5"/>
  <c r="V359" i="5"/>
  <c r="T359" i="5"/>
  <c r="S359" i="5"/>
  <c r="AB358" i="5"/>
  <c r="X358" i="5"/>
  <c r="V358" i="5"/>
  <c r="T358" i="5"/>
  <c r="S358" i="5"/>
  <c r="AB357" i="5"/>
  <c r="X357" i="5"/>
  <c r="V357" i="5"/>
  <c r="T357" i="5"/>
  <c r="S357" i="5"/>
  <c r="AB356" i="5"/>
  <c r="X356" i="5"/>
  <c r="V356" i="5"/>
  <c r="T356" i="5"/>
  <c r="S356" i="5"/>
  <c r="AB355" i="5"/>
  <c r="X355" i="5"/>
  <c r="V355" i="5"/>
  <c r="T355" i="5"/>
  <c r="S355" i="5"/>
  <c r="AB354" i="5"/>
  <c r="X354" i="5"/>
  <c r="V354" i="5"/>
  <c r="T354" i="5"/>
  <c r="S354" i="5"/>
  <c r="AB353" i="5"/>
  <c r="X353" i="5"/>
  <c r="V353" i="5"/>
  <c r="T353" i="5"/>
  <c r="S353" i="5"/>
  <c r="AB352" i="5"/>
  <c r="X352" i="5"/>
  <c r="V352" i="5"/>
  <c r="T352" i="5"/>
  <c r="S352" i="5"/>
  <c r="AB351" i="5"/>
  <c r="X351" i="5"/>
  <c r="V351" i="5"/>
  <c r="T351" i="5"/>
  <c r="S351" i="5"/>
  <c r="AB350" i="5"/>
  <c r="X350" i="5"/>
  <c r="V350" i="5"/>
  <c r="T350" i="5"/>
  <c r="S350" i="5"/>
  <c r="AB349" i="5"/>
  <c r="X349" i="5"/>
  <c r="V349" i="5"/>
  <c r="T349" i="5"/>
  <c r="S349" i="5"/>
  <c r="AB348" i="5"/>
  <c r="X348" i="5"/>
  <c r="V348" i="5"/>
  <c r="T348" i="5"/>
  <c r="S348" i="5"/>
  <c r="AB347" i="5"/>
  <c r="X347" i="5"/>
  <c r="V347" i="5"/>
  <c r="T347" i="5"/>
  <c r="S347" i="5"/>
  <c r="AB346" i="5"/>
  <c r="X346" i="5"/>
  <c r="V346" i="5"/>
  <c r="T346" i="5"/>
  <c r="S346" i="5"/>
  <c r="AB345" i="5"/>
  <c r="X345" i="5"/>
  <c r="V345" i="5"/>
  <c r="T345" i="5"/>
  <c r="S345" i="5"/>
  <c r="AB344" i="5"/>
  <c r="X344" i="5"/>
  <c r="V344" i="5"/>
  <c r="T344" i="5"/>
  <c r="S344" i="5"/>
  <c r="AB343" i="5"/>
  <c r="X343" i="5"/>
  <c r="V343" i="5"/>
  <c r="T343" i="5"/>
  <c r="S343" i="5"/>
  <c r="AB342" i="5"/>
  <c r="X342" i="5"/>
  <c r="V342" i="5"/>
  <c r="T342" i="5"/>
  <c r="S342" i="5"/>
  <c r="AB341" i="5"/>
  <c r="X341" i="5"/>
  <c r="V341" i="5"/>
  <c r="T341" i="5"/>
  <c r="S341" i="5"/>
  <c r="AB340" i="5"/>
  <c r="X340" i="5"/>
  <c r="V340" i="5"/>
  <c r="T340" i="5"/>
  <c r="S340" i="5"/>
  <c r="AB339" i="5"/>
  <c r="X339" i="5"/>
  <c r="V339" i="5"/>
  <c r="T339" i="5"/>
  <c r="S339" i="5"/>
  <c r="AB338" i="5"/>
  <c r="X338" i="5"/>
  <c r="V338" i="5"/>
  <c r="T338" i="5"/>
  <c r="S338" i="5"/>
  <c r="AB337" i="5"/>
  <c r="X337" i="5"/>
  <c r="V337" i="5"/>
  <c r="T337" i="5"/>
  <c r="S337" i="5"/>
  <c r="AB336" i="5"/>
  <c r="X336" i="5"/>
  <c r="V336" i="5"/>
  <c r="T336" i="5"/>
  <c r="S336" i="5"/>
  <c r="AB335" i="5"/>
  <c r="X335" i="5"/>
  <c r="V335" i="5"/>
  <c r="T335" i="5"/>
  <c r="S335" i="5"/>
  <c r="AB334" i="5"/>
  <c r="X334" i="5"/>
  <c r="V334" i="5"/>
  <c r="T334" i="5"/>
  <c r="S334" i="5"/>
  <c r="AB333" i="5"/>
  <c r="X333" i="5"/>
  <c r="V333" i="5"/>
  <c r="T333" i="5"/>
  <c r="S333" i="5"/>
  <c r="AB332" i="5"/>
  <c r="X332" i="5"/>
  <c r="V332" i="5"/>
  <c r="T332" i="5"/>
  <c r="S332" i="5"/>
  <c r="AB331" i="5"/>
  <c r="X331" i="5"/>
  <c r="V331" i="5"/>
  <c r="T331" i="5"/>
  <c r="S331" i="5"/>
  <c r="AB330" i="5"/>
  <c r="X330" i="5"/>
  <c r="V330" i="5"/>
  <c r="T330" i="5"/>
  <c r="S330" i="5"/>
  <c r="AB329" i="5"/>
  <c r="X329" i="5"/>
  <c r="V329" i="5"/>
  <c r="T329" i="5"/>
  <c r="S329" i="5"/>
  <c r="AB328" i="5"/>
  <c r="X328" i="5"/>
  <c r="V328" i="5"/>
  <c r="T328" i="5"/>
  <c r="S328" i="5"/>
  <c r="AB327" i="5"/>
  <c r="X327" i="5"/>
  <c r="V327" i="5"/>
  <c r="T327" i="5"/>
  <c r="S327" i="5"/>
  <c r="AB326" i="5"/>
  <c r="X326" i="5"/>
  <c r="V326" i="5"/>
  <c r="T326" i="5"/>
  <c r="S326" i="5"/>
  <c r="AB325" i="5"/>
  <c r="X325" i="5"/>
  <c r="V325" i="5"/>
  <c r="T325" i="5"/>
  <c r="S325" i="5"/>
  <c r="AB324" i="5"/>
  <c r="X324" i="5"/>
  <c r="V324" i="5"/>
  <c r="T324" i="5"/>
  <c r="S324" i="5"/>
  <c r="AB323" i="5"/>
  <c r="X323" i="5"/>
  <c r="V323" i="5"/>
  <c r="T323" i="5"/>
  <c r="S323" i="5"/>
  <c r="AB322" i="5"/>
  <c r="X322" i="5"/>
  <c r="V322" i="5"/>
  <c r="T322" i="5"/>
  <c r="S322" i="5"/>
  <c r="AB321" i="5"/>
  <c r="X321" i="5"/>
  <c r="V321" i="5"/>
  <c r="T321" i="5"/>
  <c r="S321" i="5"/>
  <c r="AB320" i="5"/>
  <c r="X320" i="5"/>
  <c r="V320" i="5"/>
  <c r="T320" i="5"/>
  <c r="S320" i="5"/>
  <c r="AB319" i="5"/>
  <c r="X319" i="5"/>
  <c r="V319" i="5"/>
  <c r="T319" i="5"/>
  <c r="S319" i="5"/>
  <c r="AB318" i="5"/>
  <c r="X318" i="5"/>
  <c r="V318" i="5"/>
  <c r="T318" i="5"/>
  <c r="S318" i="5"/>
  <c r="AB317" i="5"/>
  <c r="X317" i="5"/>
  <c r="V317" i="5"/>
  <c r="T317" i="5"/>
  <c r="S317" i="5"/>
  <c r="AB316" i="5"/>
  <c r="X316" i="5"/>
  <c r="V316" i="5"/>
  <c r="T316" i="5"/>
  <c r="S316" i="5"/>
  <c r="AB315" i="5"/>
  <c r="X315" i="5"/>
  <c r="V315" i="5"/>
  <c r="T315" i="5"/>
  <c r="S315" i="5"/>
  <c r="AB314" i="5"/>
  <c r="X314" i="5"/>
  <c r="V314" i="5"/>
  <c r="T314" i="5"/>
  <c r="S314" i="5"/>
  <c r="AB313" i="5"/>
  <c r="X313" i="5"/>
  <c r="V313" i="5"/>
  <c r="T313" i="5"/>
  <c r="S313" i="5"/>
  <c r="AB312" i="5"/>
  <c r="X312" i="5"/>
  <c r="V312" i="5"/>
  <c r="T312" i="5"/>
  <c r="S312" i="5"/>
  <c r="AB311" i="5"/>
  <c r="X311" i="5"/>
  <c r="V311" i="5"/>
  <c r="T311" i="5"/>
  <c r="S311" i="5"/>
  <c r="AB310" i="5"/>
  <c r="X310" i="5"/>
  <c r="V310" i="5"/>
  <c r="T310" i="5"/>
  <c r="S310" i="5"/>
  <c r="AB309" i="5"/>
  <c r="X309" i="5"/>
  <c r="V309" i="5"/>
  <c r="T309" i="5"/>
  <c r="S309" i="5"/>
  <c r="AB308" i="5"/>
  <c r="X308" i="5"/>
  <c r="V308" i="5"/>
  <c r="T308" i="5"/>
  <c r="S308" i="5"/>
  <c r="AB307" i="5"/>
  <c r="X307" i="5"/>
  <c r="V307" i="5"/>
  <c r="T307" i="5"/>
  <c r="S307" i="5"/>
  <c r="AB306" i="5"/>
  <c r="X306" i="5"/>
  <c r="V306" i="5"/>
  <c r="T306" i="5"/>
  <c r="S306" i="5"/>
  <c r="AB305" i="5"/>
  <c r="X305" i="5"/>
  <c r="V305" i="5"/>
  <c r="T305" i="5"/>
  <c r="S305" i="5"/>
  <c r="AB304" i="5"/>
  <c r="X304" i="5"/>
  <c r="V304" i="5"/>
  <c r="T304" i="5"/>
  <c r="S304" i="5"/>
  <c r="AB303" i="5"/>
  <c r="X303" i="5"/>
  <c r="V303" i="5"/>
  <c r="T303" i="5"/>
  <c r="S303" i="5"/>
  <c r="AB302" i="5"/>
  <c r="X302" i="5"/>
  <c r="V302" i="5"/>
  <c r="T302" i="5"/>
  <c r="S302" i="5"/>
  <c r="AB301" i="5"/>
  <c r="X301" i="5"/>
  <c r="V301" i="5"/>
  <c r="T301" i="5"/>
  <c r="S301" i="5"/>
  <c r="AB300" i="5"/>
  <c r="X300" i="5"/>
  <c r="V300" i="5"/>
  <c r="T300" i="5"/>
  <c r="S300" i="5"/>
  <c r="AB299" i="5"/>
  <c r="X299" i="5"/>
  <c r="V299" i="5"/>
  <c r="T299" i="5"/>
  <c r="S299" i="5"/>
  <c r="AB298" i="5"/>
  <c r="X298" i="5"/>
  <c r="V298" i="5"/>
  <c r="T298" i="5"/>
  <c r="S298" i="5"/>
  <c r="AB297" i="5"/>
  <c r="X297" i="5"/>
  <c r="V297" i="5"/>
  <c r="T297" i="5"/>
  <c r="S297" i="5"/>
  <c r="AB296" i="5"/>
  <c r="X296" i="5"/>
  <c r="V296" i="5"/>
  <c r="T296" i="5"/>
  <c r="S296" i="5"/>
  <c r="AB295" i="5"/>
  <c r="X295" i="5"/>
  <c r="V295" i="5"/>
  <c r="T295" i="5"/>
  <c r="S295" i="5"/>
  <c r="AB294" i="5"/>
  <c r="X294" i="5"/>
  <c r="V294" i="5"/>
  <c r="T294" i="5"/>
  <c r="S294" i="5"/>
  <c r="AB293" i="5"/>
  <c r="X293" i="5"/>
  <c r="V293" i="5"/>
  <c r="T293" i="5"/>
  <c r="S293" i="5"/>
  <c r="AB292" i="5"/>
  <c r="X292" i="5"/>
  <c r="V292" i="5"/>
  <c r="T292" i="5"/>
  <c r="S292" i="5"/>
  <c r="AB291" i="5"/>
  <c r="X291" i="5"/>
  <c r="V291" i="5"/>
  <c r="T291" i="5"/>
  <c r="S291" i="5"/>
  <c r="AB290" i="5"/>
  <c r="X290" i="5"/>
  <c r="V290" i="5"/>
  <c r="T290" i="5"/>
  <c r="S290" i="5"/>
  <c r="AB289" i="5"/>
  <c r="X289" i="5"/>
  <c r="V289" i="5"/>
  <c r="T289" i="5"/>
  <c r="S289" i="5"/>
  <c r="AB288" i="5"/>
  <c r="X288" i="5"/>
  <c r="V288" i="5"/>
  <c r="T288" i="5"/>
  <c r="S288" i="5"/>
  <c r="AB287" i="5"/>
  <c r="X287" i="5"/>
  <c r="V287" i="5"/>
  <c r="T287" i="5"/>
  <c r="S287" i="5"/>
  <c r="AB286" i="5"/>
  <c r="X286" i="5"/>
  <c r="V286" i="5"/>
  <c r="T286" i="5"/>
  <c r="S286" i="5"/>
  <c r="AB285" i="5"/>
  <c r="X285" i="5"/>
  <c r="V285" i="5"/>
  <c r="T285" i="5"/>
  <c r="S285" i="5"/>
  <c r="AB284" i="5"/>
  <c r="X284" i="5"/>
  <c r="V284" i="5"/>
  <c r="T284" i="5"/>
  <c r="S284" i="5"/>
  <c r="AB283" i="5"/>
  <c r="X283" i="5"/>
  <c r="V283" i="5"/>
  <c r="T283" i="5"/>
  <c r="S283" i="5"/>
  <c r="AB282" i="5"/>
  <c r="X282" i="5"/>
  <c r="V282" i="5"/>
  <c r="T282" i="5"/>
  <c r="S282" i="5"/>
  <c r="AB281" i="5"/>
  <c r="X281" i="5"/>
  <c r="V281" i="5"/>
  <c r="T281" i="5"/>
  <c r="S281" i="5"/>
  <c r="AB280" i="5"/>
  <c r="X280" i="5"/>
  <c r="V280" i="5"/>
  <c r="T280" i="5"/>
  <c r="S280" i="5"/>
  <c r="AB279" i="5"/>
  <c r="X279" i="5"/>
  <c r="V279" i="5"/>
  <c r="T279" i="5"/>
  <c r="S279" i="5"/>
  <c r="AB278" i="5"/>
  <c r="X278" i="5"/>
  <c r="V278" i="5"/>
  <c r="T278" i="5"/>
  <c r="S278" i="5"/>
  <c r="AB277" i="5"/>
  <c r="X277" i="5"/>
  <c r="V277" i="5"/>
  <c r="T277" i="5"/>
  <c r="S277" i="5"/>
  <c r="AB276" i="5"/>
  <c r="X276" i="5"/>
  <c r="V276" i="5"/>
  <c r="T276" i="5"/>
  <c r="S276" i="5"/>
  <c r="AB275" i="5"/>
  <c r="X275" i="5"/>
  <c r="V275" i="5"/>
  <c r="T275" i="5"/>
  <c r="S275" i="5"/>
  <c r="AB274" i="5"/>
  <c r="X274" i="5"/>
  <c r="V274" i="5"/>
  <c r="T274" i="5"/>
  <c r="S274" i="5"/>
  <c r="AB273" i="5"/>
  <c r="X273" i="5"/>
  <c r="V273" i="5"/>
  <c r="T273" i="5"/>
  <c r="S273" i="5"/>
  <c r="AB272" i="5"/>
  <c r="X272" i="5"/>
  <c r="V272" i="5"/>
  <c r="T272" i="5"/>
  <c r="S272" i="5"/>
  <c r="AB271" i="5"/>
  <c r="X271" i="5"/>
  <c r="V271" i="5"/>
  <c r="T271" i="5"/>
  <c r="S271" i="5"/>
  <c r="AB270" i="5"/>
  <c r="X270" i="5"/>
  <c r="V270" i="5"/>
  <c r="T270" i="5"/>
  <c r="S270" i="5"/>
  <c r="AB269" i="5"/>
  <c r="X269" i="5"/>
  <c r="V269" i="5"/>
  <c r="T269" i="5"/>
  <c r="S269" i="5"/>
  <c r="AB268" i="5"/>
  <c r="X268" i="5"/>
  <c r="V268" i="5"/>
  <c r="T268" i="5"/>
  <c r="S268" i="5"/>
  <c r="AB267" i="5"/>
  <c r="X267" i="5"/>
  <c r="V267" i="5"/>
  <c r="T267" i="5"/>
  <c r="S267" i="5"/>
  <c r="AB266" i="5"/>
  <c r="X266" i="5"/>
  <c r="V266" i="5"/>
  <c r="T266" i="5"/>
  <c r="S266" i="5"/>
  <c r="AB265" i="5"/>
  <c r="X265" i="5"/>
  <c r="V265" i="5"/>
  <c r="T265" i="5"/>
  <c r="S265" i="5"/>
  <c r="AB264" i="5"/>
  <c r="X264" i="5"/>
  <c r="V264" i="5"/>
  <c r="T264" i="5"/>
  <c r="S264" i="5"/>
  <c r="AB263" i="5"/>
  <c r="X263" i="5"/>
  <c r="V263" i="5"/>
  <c r="T263" i="5"/>
  <c r="S263" i="5"/>
  <c r="AB262" i="5"/>
  <c r="X262" i="5"/>
  <c r="V262" i="5"/>
  <c r="T262" i="5"/>
  <c r="S262" i="5"/>
  <c r="AB261" i="5"/>
  <c r="X261" i="5"/>
  <c r="V261" i="5"/>
  <c r="T261" i="5"/>
  <c r="S261" i="5"/>
  <c r="AB260" i="5"/>
  <c r="X260" i="5"/>
  <c r="V260" i="5"/>
  <c r="T260" i="5"/>
  <c r="S260" i="5"/>
  <c r="AB259" i="5"/>
  <c r="X259" i="5"/>
  <c r="V259" i="5"/>
  <c r="T259" i="5"/>
  <c r="S259" i="5"/>
  <c r="AB258" i="5"/>
  <c r="X258" i="5"/>
  <c r="V258" i="5"/>
  <c r="T258" i="5"/>
  <c r="S258" i="5"/>
  <c r="AB257" i="5"/>
  <c r="X257" i="5"/>
  <c r="V257" i="5"/>
  <c r="T257" i="5"/>
  <c r="S257" i="5"/>
  <c r="AB256" i="5"/>
  <c r="X256" i="5"/>
  <c r="V256" i="5"/>
  <c r="T256" i="5"/>
  <c r="S256" i="5"/>
  <c r="AB255" i="5"/>
  <c r="X255" i="5"/>
  <c r="V255" i="5"/>
  <c r="T255" i="5"/>
  <c r="S255" i="5"/>
  <c r="AB254" i="5"/>
  <c r="X254" i="5"/>
  <c r="V254" i="5"/>
  <c r="T254" i="5"/>
  <c r="S254" i="5"/>
  <c r="AB253" i="5"/>
  <c r="X253" i="5"/>
  <c r="V253" i="5"/>
  <c r="T253" i="5"/>
  <c r="S253" i="5"/>
  <c r="AB252" i="5"/>
  <c r="X252" i="5"/>
  <c r="V252" i="5"/>
  <c r="T252" i="5"/>
  <c r="S252" i="5"/>
  <c r="AB251" i="5"/>
  <c r="X251" i="5"/>
  <c r="V251" i="5"/>
  <c r="T251" i="5"/>
  <c r="S251" i="5"/>
  <c r="AB250" i="5"/>
  <c r="X250" i="5"/>
  <c r="V250" i="5"/>
  <c r="T250" i="5"/>
  <c r="S250" i="5"/>
  <c r="AB249" i="5"/>
  <c r="X249" i="5"/>
  <c r="V249" i="5"/>
  <c r="T249" i="5"/>
  <c r="S249" i="5"/>
  <c r="AB248" i="5"/>
  <c r="X248" i="5"/>
  <c r="V248" i="5"/>
  <c r="T248" i="5"/>
  <c r="S248" i="5"/>
  <c r="AB247" i="5"/>
  <c r="X247" i="5"/>
  <c r="V247" i="5"/>
  <c r="T247" i="5"/>
  <c r="S247" i="5"/>
  <c r="AB246" i="5"/>
  <c r="X246" i="5"/>
  <c r="V246" i="5"/>
  <c r="T246" i="5"/>
  <c r="S246" i="5"/>
  <c r="AB245" i="5"/>
  <c r="X245" i="5"/>
  <c r="V245" i="5"/>
  <c r="T245" i="5"/>
  <c r="S245" i="5"/>
  <c r="AB244" i="5"/>
  <c r="X244" i="5"/>
  <c r="V244" i="5"/>
  <c r="T244" i="5"/>
  <c r="S244" i="5"/>
  <c r="AB243" i="5"/>
  <c r="X243" i="5"/>
  <c r="V243" i="5"/>
  <c r="T243" i="5"/>
  <c r="S243" i="5"/>
  <c r="AB242" i="5"/>
  <c r="X242" i="5"/>
  <c r="V242" i="5"/>
  <c r="T242" i="5"/>
  <c r="S242" i="5"/>
  <c r="AB241" i="5"/>
  <c r="X241" i="5"/>
  <c r="V241" i="5"/>
  <c r="T241" i="5"/>
  <c r="S241" i="5"/>
  <c r="AB240" i="5"/>
  <c r="X240" i="5"/>
  <c r="V240" i="5"/>
  <c r="T240" i="5"/>
  <c r="S240" i="5"/>
  <c r="AB239" i="5"/>
  <c r="X239" i="5"/>
  <c r="V239" i="5"/>
  <c r="T239" i="5"/>
  <c r="S239" i="5"/>
  <c r="AB238" i="5"/>
  <c r="X238" i="5"/>
  <c r="V238" i="5"/>
  <c r="T238" i="5"/>
  <c r="S238" i="5"/>
  <c r="AB237" i="5"/>
  <c r="X237" i="5"/>
  <c r="V237" i="5"/>
  <c r="T237" i="5"/>
  <c r="S237" i="5"/>
  <c r="AB236" i="5"/>
  <c r="X236" i="5"/>
  <c r="V236" i="5"/>
  <c r="T236" i="5"/>
  <c r="S236" i="5"/>
  <c r="AB235" i="5"/>
  <c r="X235" i="5"/>
  <c r="V235" i="5"/>
  <c r="T235" i="5"/>
  <c r="S235" i="5"/>
  <c r="AB234" i="5"/>
  <c r="X234" i="5"/>
  <c r="V234" i="5"/>
  <c r="T234" i="5"/>
  <c r="S234" i="5"/>
  <c r="AB233" i="5"/>
  <c r="X233" i="5"/>
  <c r="V233" i="5"/>
  <c r="T233" i="5"/>
  <c r="S233" i="5"/>
  <c r="AB232" i="5"/>
  <c r="X232" i="5"/>
  <c r="V232" i="5"/>
  <c r="T232" i="5"/>
  <c r="S232" i="5"/>
  <c r="AB231" i="5"/>
  <c r="X231" i="5"/>
  <c r="V231" i="5"/>
  <c r="T231" i="5"/>
  <c r="S231" i="5"/>
  <c r="AB230" i="5"/>
  <c r="X230" i="5"/>
  <c r="V230" i="5"/>
  <c r="T230" i="5"/>
  <c r="S230" i="5"/>
  <c r="AB229" i="5"/>
  <c r="X229" i="5"/>
  <c r="V229" i="5"/>
  <c r="T229" i="5"/>
  <c r="S229" i="5"/>
  <c r="AB228" i="5"/>
  <c r="X228" i="5"/>
  <c r="V228" i="5"/>
  <c r="T228" i="5"/>
  <c r="S228" i="5"/>
  <c r="AB227" i="5"/>
  <c r="X227" i="5"/>
  <c r="V227" i="5"/>
  <c r="T227" i="5"/>
  <c r="S227" i="5"/>
  <c r="AB226" i="5"/>
  <c r="X226" i="5"/>
  <c r="V226" i="5"/>
  <c r="T226" i="5"/>
  <c r="S226" i="5"/>
  <c r="AB225" i="5"/>
  <c r="X225" i="5"/>
  <c r="V225" i="5"/>
  <c r="T225" i="5"/>
  <c r="S225" i="5"/>
  <c r="AB224" i="5"/>
  <c r="X224" i="5"/>
  <c r="V224" i="5"/>
  <c r="T224" i="5"/>
  <c r="S224" i="5"/>
  <c r="AB223" i="5"/>
  <c r="X223" i="5"/>
  <c r="V223" i="5"/>
  <c r="T223" i="5"/>
  <c r="S223" i="5"/>
  <c r="AB222" i="5"/>
  <c r="X222" i="5"/>
  <c r="V222" i="5"/>
  <c r="T222" i="5"/>
  <c r="S222" i="5"/>
  <c r="AB221" i="5"/>
  <c r="X221" i="5"/>
  <c r="V221" i="5"/>
  <c r="T221" i="5"/>
  <c r="S221" i="5"/>
  <c r="AB220" i="5"/>
  <c r="X220" i="5"/>
  <c r="V220" i="5"/>
  <c r="T220" i="5"/>
  <c r="S220" i="5"/>
  <c r="AB219" i="5"/>
  <c r="X219" i="5"/>
  <c r="V219" i="5"/>
  <c r="T219" i="5"/>
  <c r="S219" i="5"/>
  <c r="AB218" i="5"/>
  <c r="X218" i="5"/>
  <c r="V218" i="5"/>
  <c r="T218" i="5"/>
  <c r="S218" i="5"/>
  <c r="AB217" i="5"/>
  <c r="X217" i="5"/>
  <c r="V217" i="5"/>
  <c r="T217" i="5"/>
  <c r="S217" i="5"/>
  <c r="AB216" i="5"/>
  <c r="X216" i="5"/>
  <c r="V216" i="5"/>
  <c r="T216" i="5"/>
  <c r="S216" i="5"/>
  <c r="AB215" i="5"/>
  <c r="X215" i="5"/>
  <c r="V215" i="5"/>
  <c r="T215" i="5"/>
  <c r="S215" i="5"/>
  <c r="AB214" i="5"/>
  <c r="X214" i="5"/>
  <c r="V214" i="5"/>
  <c r="T214" i="5"/>
  <c r="S214" i="5"/>
  <c r="AB213" i="5"/>
  <c r="X213" i="5"/>
  <c r="V213" i="5"/>
  <c r="T213" i="5"/>
  <c r="S213" i="5"/>
  <c r="AB212" i="5"/>
  <c r="X212" i="5"/>
  <c r="V212" i="5"/>
  <c r="T212" i="5"/>
  <c r="S212" i="5"/>
  <c r="AB211" i="5"/>
  <c r="X211" i="5"/>
  <c r="V211" i="5"/>
  <c r="T211" i="5"/>
  <c r="S211" i="5"/>
  <c r="AB210" i="5"/>
  <c r="X210" i="5"/>
  <c r="V210" i="5"/>
  <c r="T210" i="5"/>
  <c r="S210" i="5"/>
  <c r="AB209" i="5"/>
  <c r="X209" i="5"/>
  <c r="V209" i="5"/>
  <c r="T209" i="5"/>
  <c r="S209" i="5"/>
  <c r="AB208" i="5"/>
  <c r="X208" i="5"/>
  <c r="V208" i="5"/>
  <c r="T208" i="5"/>
  <c r="S208" i="5"/>
  <c r="AB207" i="5"/>
  <c r="X207" i="5"/>
  <c r="V207" i="5"/>
  <c r="T207" i="5"/>
  <c r="S207" i="5"/>
  <c r="AB206" i="5"/>
  <c r="X206" i="5"/>
  <c r="V206" i="5"/>
  <c r="T206" i="5"/>
  <c r="S206" i="5"/>
  <c r="AB205" i="5"/>
  <c r="X205" i="5"/>
  <c r="V205" i="5"/>
  <c r="T205" i="5"/>
  <c r="S205" i="5"/>
  <c r="AB204" i="5"/>
  <c r="X204" i="5"/>
  <c r="V204" i="5"/>
  <c r="T204" i="5"/>
  <c r="S204" i="5"/>
  <c r="AB203" i="5"/>
  <c r="X203" i="5"/>
  <c r="V203" i="5"/>
  <c r="T203" i="5"/>
  <c r="S203" i="5"/>
  <c r="AB202" i="5"/>
  <c r="X202" i="5"/>
  <c r="V202" i="5"/>
  <c r="T202" i="5"/>
  <c r="S202" i="5"/>
  <c r="AB201" i="5"/>
  <c r="X201" i="5"/>
  <c r="V201" i="5"/>
  <c r="T201" i="5"/>
  <c r="S201" i="5"/>
  <c r="AB200" i="5"/>
  <c r="X200" i="5"/>
  <c r="V200" i="5"/>
  <c r="T200" i="5"/>
  <c r="S200" i="5"/>
  <c r="AB199" i="5"/>
  <c r="X199" i="5"/>
  <c r="V199" i="5"/>
  <c r="T199" i="5"/>
  <c r="S199" i="5"/>
  <c r="AB198" i="5"/>
  <c r="X198" i="5"/>
  <c r="V198" i="5"/>
  <c r="T198" i="5"/>
  <c r="S198" i="5"/>
  <c r="AB197" i="5"/>
  <c r="X197" i="5"/>
  <c r="V197" i="5"/>
  <c r="T197" i="5"/>
  <c r="S197" i="5"/>
  <c r="AB196" i="5"/>
  <c r="X196" i="5"/>
  <c r="V196" i="5"/>
  <c r="T196" i="5"/>
  <c r="S196" i="5"/>
  <c r="AB195" i="5"/>
  <c r="X195" i="5"/>
  <c r="V195" i="5"/>
  <c r="T195" i="5"/>
  <c r="S195" i="5"/>
  <c r="AB194" i="5"/>
  <c r="X194" i="5"/>
  <c r="V194" i="5"/>
  <c r="T194" i="5"/>
  <c r="S194" i="5"/>
  <c r="AB193" i="5"/>
  <c r="X193" i="5"/>
  <c r="V193" i="5"/>
  <c r="T193" i="5"/>
  <c r="S193" i="5"/>
  <c r="AB192" i="5"/>
  <c r="X192" i="5"/>
  <c r="V192" i="5"/>
  <c r="T192" i="5"/>
  <c r="S192" i="5"/>
  <c r="AB191" i="5"/>
  <c r="X191" i="5"/>
  <c r="V191" i="5"/>
  <c r="T191" i="5"/>
  <c r="S191" i="5"/>
  <c r="AB190" i="5"/>
  <c r="X190" i="5"/>
  <c r="V190" i="5"/>
  <c r="T190" i="5"/>
  <c r="S190" i="5"/>
  <c r="AB189" i="5"/>
  <c r="X189" i="5"/>
  <c r="V189" i="5"/>
  <c r="T189" i="5"/>
  <c r="S189" i="5"/>
  <c r="AB188" i="5"/>
  <c r="X188" i="5"/>
  <c r="V188" i="5"/>
  <c r="T188" i="5"/>
  <c r="S188" i="5"/>
  <c r="AB187" i="5"/>
  <c r="X187" i="5"/>
  <c r="V187" i="5"/>
  <c r="T187" i="5"/>
  <c r="S187" i="5"/>
  <c r="AB186" i="5"/>
  <c r="X186" i="5"/>
  <c r="V186" i="5"/>
  <c r="T186" i="5"/>
  <c r="S186" i="5"/>
  <c r="AB185" i="5"/>
  <c r="X185" i="5"/>
  <c r="V185" i="5"/>
  <c r="T185" i="5"/>
  <c r="S185" i="5"/>
  <c r="AB184" i="5"/>
  <c r="X184" i="5"/>
  <c r="V184" i="5"/>
  <c r="T184" i="5"/>
  <c r="S184" i="5"/>
  <c r="AB183" i="5"/>
  <c r="X183" i="5"/>
  <c r="V183" i="5"/>
  <c r="T183" i="5"/>
  <c r="S183" i="5"/>
  <c r="AB182" i="5"/>
  <c r="X182" i="5"/>
  <c r="V182" i="5"/>
  <c r="T182" i="5"/>
  <c r="S182" i="5"/>
  <c r="AB181" i="5"/>
  <c r="X181" i="5"/>
  <c r="V181" i="5"/>
  <c r="T181" i="5"/>
  <c r="S181" i="5"/>
  <c r="AB180" i="5"/>
  <c r="X180" i="5"/>
  <c r="V180" i="5"/>
  <c r="T180" i="5"/>
  <c r="S180" i="5"/>
  <c r="AB179" i="5"/>
  <c r="X179" i="5"/>
  <c r="V179" i="5"/>
  <c r="T179" i="5"/>
  <c r="S179" i="5"/>
  <c r="AB178" i="5"/>
  <c r="X178" i="5"/>
  <c r="V178" i="5"/>
  <c r="T178" i="5"/>
  <c r="S178" i="5"/>
  <c r="AB177" i="5"/>
  <c r="X177" i="5"/>
  <c r="V177" i="5"/>
  <c r="T177" i="5"/>
  <c r="S177" i="5"/>
  <c r="AB176" i="5"/>
  <c r="X176" i="5"/>
  <c r="V176" i="5"/>
  <c r="T176" i="5"/>
  <c r="S176" i="5"/>
  <c r="AB175" i="5"/>
  <c r="X175" i="5"/>
  <c r="V175" i="5"/>
  <c r="T175" i="5"/>
  <c r="S175" i="5"/>
  <c r="AB174" i="5"/>
  <c r="X174" i="5"/>
  <c r="V174" i="5"/>
  <c r="T174" i="5"/>
  <c r="S174" i="5"/>
  <c r="AB173" i="5"/>
  <c r="X173" i="5"/>
  <c r="V173" i="5"/>
  <c r="T173" i="5"/>
  <c r="S173" i="5"/>
  <c r="AB172" i="5"/>
  <c r="X172" i="5"/>
  <c r="V172" i="5"/>
  <c r="T172" i="5"/>
  <c r="S172" i="5"/>
  <c r="AB171" i="5"/>
  <c r="X171" i="5"/>
  <c r="V171" i="5"/>
  <c r="T171" i="5"/>
  <c r="S171" i="5"/>
  <c r="AB170" i="5"/>
  <c r="X170" i="5"/>
  <c r="V170" i="5"/>
  <c r="T170" i="5"/>
  <c r="S170" i="5"/>
  <c r="AB169" i="5"/>
  <c r="X169" i="5"/>
  <c r="V169" i="5"/>
  <c r="T169" i="5"/>
  <c r="S169" i="5"/>
  <c r="AB168" i="5"/>
  <c r="X168" i="5"/>
  <c r="V168" i="5"/>
  <c r="T168" i="5"/>
  <c r="S168" i="5"/>
  <c r="AB167" i="5"/>
  <c r="X167" i="5"/>
  <c r="V167" i="5"/>
  <c r="T167" i="5"/>
  <c r="S167" i="5"/>
  <c r="AB166" i="5"/>
  <c r="X166" i="5"/>
  <c r="V166" i="5"/>
  <c r="T166" i="5"/>
  <c r="S166" i="5"/>
  <c r="AB165" i="5"/>
  <c r="X165" i="5"/>
  <c r="V165" i="5"/>
  <c r="T165" i="5"/>
  <c r="S165" i="5"/>
  <c r="AB164" i="5"/>
  <c r="X164" i="5"/>
  <c r="V164" i="5"/>
  <c r="T164" i="5"/>
  <c r="S164" i="5"/>
  <c r="AB163" i="5"/>
  <c r="X163" i="5"/>
  <c r="V163" i="5"/>
  <c r="T163" i="5"/>
  <c r="S163" i="5"/>
  <c r="AB162" i="5"/>
  <c r="X162" i="5"/>
  <c r="V162" i="5"/>
  <c r="T162" i="5"/>
  <c r="S162" i="5"/>
  <c r="AB161" i="5"/>
  <c r="X161" i="5"/>
  <c r="V161" i="5"/>
  <c r="T161" i="5"/>
  <c r="S161" i="5"/>
  <c r="AB160" i="5"/>
  <c r="X160" i="5"/>
  <c r="V160" i="5"/>
  <c r="T160" i="5"/>
  <c r="S160" i="5"/>
  <c r="AB159" i="5"/>
  <c r="X159" i="5"/>
  <c r="V159" i="5"/>
  <c r="T159" i="5"/>
  <c r="S159" i="5"/>
  <c r="AB158" i="5"/>
  <c r="X158" i="5"/>
  <c r="V158" i="5"/>
  <c r="T158" i="5"/>
  <c r="S158" i="5"/>
  <c r="AB157" i="5"/>
  <c r="X157" i="5"/>
  <c r="V157" i="5"/>
  <c r="T157" i="5"/>
  <c r="S157" i="5"/>
  <c r="AB156" i="5"/>
  <c r="X156" i="5"/>
  <c r="V156" i="5"/>
  <c r="T156" i="5"/>
  <c r="S156" i="5"/>
  <c r="AB155" i="5"/>
  <c r="X155" i="5"/>
  <c r="V155" i="5"/>
  <c r="T155" i="5"/>
  <c r="S155" i="5"/>
  <c r="AB154" i="5"/>
  <c r="X154" i="5"/>
  <c r="V154" i="5"/>
  <c r="T154" i="5"/>
  <c r="S154" i="5"/>
  <c r="AB153" i="5"/>
  <c r="X153" i="5"/>
  <c r="V153" i="5"/>
  <c r="T153" i="5"/>
  <c r="S153" i="5"/>
  <c r="AB152" i="5"/>
  <c r="X152" i="5"/>
  <c r="V152" i="5"/>
  <c r="T152" i="5"/>
  <c r="S152" i="5"/>
  <c r="AB151" i="5"/>
  <c r="X151" i="5"/>
  <c r="V151" i="5"/>
  <c r="T151" i="5"/>
  <c r="S151" i="5"/>
  <c r="AB150" i="5"/>
  <c r="X150" i="5"/>
  <c r="V150" i="5"/>
  <c r="T150" i="5"/>
  <c r="S150" i="5"/>
  <c r="AB149" i="5"/>
  <c r="X149" i="5"/>
  <c r="V149" i="5"/>
  <c r="T149" i="5"/>
  <c r="S149" i="5"/>
  <c r="AB148" i="5"/>
  <c r="X148" i="5"/>
  <c r="V148" i="5"/>
  <c r="T148" i="5"/>
  <c r="S148" i="5"/>
  <c r="AB147" i="5"/>
  <c r="X147" i="5"/>
  <c r="V147" i="5"/>
  <c r="T147" i="5"/>
  <c r="S147" i="5"/>
  <c r="AB146" i="5"/>
  <c r="X146" i="5"/>
  <c r="V146" i="5"/>
  <c r="T146" i="5"/>
  <c r="S146" i="5"/>
  <c r="AB145" i="5"/>
  <c r="X145" i="5"/>
  <c r="V145" i="5"/>
  <c r="T145" i="5"/>
  <c r="S145" i="5"/>
  <c r="AB144" i="5"/>
  <c r="X144" i="5"/>
  <c r="V144" i="5"/>
  <c r="T144" i="5"/>
  <c r="S144" i="5"/>
  <c r="AB143" i="5"/>
  <c r="X143" i="5"/>
  <c r="V143" i="5"/>
  <c r="T143" i="5"/>
  <c r="S143" i="5"/>
  <c r="AB142" i="5"/>
  <c r="X142" i="5"/>
  <c r="V142" i="5"/>
  <c r="T142" i="5"/>
  <c r="S142" i="5"/>
  <c r="AB141" i="5"/>
  <c r="X141" i="5"/>
  <c r="V141" i="5"/>
  <c r="T141" i="5"/>
  <c r="S141" i="5"/>
  <c r="AB140" i="5"/>
  <c r="X140" i="5"/>
  <c r="V140" i="5"/>
  <c r="T140" i="5"/>
  <c r="S140" i="5"/>
  <c r="AB139" i="5"/>
  <c r="X139" i="5"/>
  <c r="V139" i="5"/>
  <c r="T139" i="5"/>
  <c r="S139" i="5"/>
  <c r="AB138" i="5"/>
  <c r="X138" i="5"/>
  <c r="V138" i="5"/>
  <c r="T138" i="5"/>
  <c r="S138" i="5"/>
  <c r="AB137" i="5"/>
  <c r="X137" i="5"/>
  <c r="V137" i="5"/>
  <c r="T137" i="5"/>
  <c r="S137" i="5"/>
  <c r="AB136" i="5"/>
  <c r="X136" i="5"/>
  <c r="V136" i="5"/>
  <c r="T136" i="5"/>
  <c r="S136" i="5"/>
  <c r="AB135" i="5"/>
  <c r="X135" i="5"/>
  <c r="V135" i="5"/>
  <c r="T135" i="5"/>
  <c r="S135" i="5"/>
  <c r="AB134" i="5"/>
  <c r="X134" i="5"/>
  <c r="V134" i="5"/>
  <c r="T134" i="5"/>
  <c r="S134" i="5"/>
  <c r="AB133" i="5"/>
  <c r="X133" i="5"/>
  <c r="V133" i="5"/>
  <c r="T133" i="5"/>
  <c r="S133" i="5"/>
  <c r="AB132" i="5"/>
  <c r="X132" i="5"/>
  <c r="V132" i="5"/>
  <c r="T132" i="5"/>
  <c r="S132" i="5"/>
  <c r="AB131" i="5"/>
  <c r="X131" i="5"/>
  <c r="V131" i="5"/>
  <c r="T131" i="5"/>
  <c r="S131" i="5"/>
  <c r="AB130" i="5"/>
  <c r="X130" i="5"/>
  <c r="V130" i="5"/>
  <c r="T130" i="5"/>
  <c r="S130" i="5"/>
  <c r="AB129" i="5"/>
  <c r="X129" i="5"/>
  <c r="V129" i="5"/>
  <c r="T129" i="5"/>
  <c r="S129" i="5"/>
  <c r="AB128" i="5"/>
  <c r="X128" i="5"/>
  <c r="V128" i="5"/>
  <c r="T128" i="5"/>
  <c r="S128" i="5"/>
  <c r="AB127" i="5"/>
  <c r="X127" i="5"/>
  <c r="V127" i="5"/>
  <c r="T127" i="5"/>
  <c r="S127" i="5"/>
  <c r="AB126" i="5"/>
  <c r="X126" i="5"/>
  <c r="V126" i="5"/>
  <c r="T126" i="5"/>
  <c r="S126" i="5"/>
  <c r="AB125" i="5"/>
  <c r="X125" i="5"/>
  <c r="V125" i="5"/>
  <c r="T125" i="5"/>
  <c r="S125" i="5"/>
  <c r="AB124" i="5"/>
  <c r="X124" i="5"/>
  <c r="V124" i="5"/>
  <c r="T124" i="5"/>
  <c r="S124" i="5"/>
  <c r="AB123" i="5"/>
  <c r="X123" i="5"/>
  <c r="V123" i="5"/>
  <c r="T123" i="5"/>
  <c r="S123" i="5"/>
  <c r="AB122" i="5"/>
  <c r="X122" i="5"/>
  <c r="V122" i="5"/>
  <c r="T122" i="5"/>
  <c r="S122" i="5"/>
  <c r="AB121" i="5"/>
  <c r="X121" i="5"/>
  <c r="V121" i="5"/>
  <c r="T121" i="5"/>
  <c r="S121" i="5"/>
  <c r="AB120" i="5"/>
  <c r="X120" i="5"/>
  <c r="V120" i="5"/>
  <c r="T120" i="5"/>
  <c r="S120" i="5"/>
  <c r="AB119" i="5"/>
  <c r="X119" i="5"/>
  <c r="V119" i="5"/>
  <c r="T119" i="5"/>
  <c r="S119" i="5"/>
  <c r="AB118" i="5"/>
  <c r="X118" i="5"/>
  <c r="V118" i="5"/>
  <c r="T118" i="5"/>
  <c r="S118" i="5"/>
  <c r="AB117" i="5"/>
  <c r="X117" i="5"/>
  <c r="V117" i="5"/>
  <c r="T117" i="5"/>
  <c r="S117" i="5"/>
  <c r="AB116" i="5"/>
  <c r="X116" i="5"/>
  <c r="V116" i="5"/>
  <c r="T116" i="5"/>
  <c r="S116" i="5"/>
  <c r="AB115" i="5"/>
  <c r="X115" i="5"/>
  <c r="V115" i="5"/>
  <c r="T115" i="5"/>
  <c r="S115" i="5"/>
  <c r="AB114" i="5"/>
  <c r="X114" i="5"/>
  <c r="V114" i="5"/>
  <c r="T114" i="5"/>
  <c r="S114" i="5"/>
  <c r="AB113" i="5"/>
  <c r="X113" i="5"/>
  <c r="V113" i="5"/>
  <c r="T113" i="5"/>
  <c r="S113" i="5"/>
  <c r="AB112" i="5"/>
  <c r="X112" i="5"/>
  <c r="V112" i="5"/>
  <c r="T112" i="5"/>
  <c r="S112" i="5"/>
  <c r="AB111" i="5"/>
  <c r="X111" i="5"/>
  <c r="V111" i="5"/>
  <c r="T111" i="5"/>
  <c r="S111" i="5"/>
  <c r="AB110" i="5"/>
  <c r="X110" i="5"/>
  <c r="V110" i="5"/>
  <c r="T110" i="5"/>
  <c r="S110" i="5"/>
  <c r="AB109" i="5"/>
  <c r="X109" i="5"/>
  <c r="V109" i="5"/>
  <c r="T109" i="5"/>
  <c r="S109" i="5"/>
  <c r="AB108" i="5"/>
  <c r="X108" i="5"/>
  <c r="V108" i="5"/>
  <c r="T108" i="5"/>
  <c r="S108" i="5"/>
  <c r="AB107" i="5"/>
  <c r="X107" i="5"/>
  <c r="V107" i="5"/>
  <c r="T107" i="5"/>
  <c r="S107" i="5"/>
  <c r="AB106" i="5"/>
  <c r="X106" i="5"/>
  <c r="V106" i="5"/>
  <c r="T106" i="5"/>
  <c r="S106" i="5"/>
  <c r="AB105" i="5"/>
  <c r="X105" i="5"/>
  <c r="V105" i="5"/>
  <c r="T105" i="5"/>
  <c r="S105" i="5"/>
  <c r="AB104" i="5"/>
  <c r="X104" i="5"/>
  <c r="V104" i="5"/>
  <c r="T104" i="5"/>
  <c r="S104" i="5"/>
  <c r="AB103" i="5"/>
  <c r="X103" i="5"/>
  <c r="V103" i="5"/>
  <c r="T103" i="5"/>
  <c r="S103" i="5"/>
  <c r="AB102" i="5"/>
  <c r="X102" i="5"/>
  <c r="V102" i="5"/>
  <c r="T102" i="5"/>
  <c r="S102" i="5"/>
  <c r="AB101" i="5"/>
  <c r="X101" i="5"/>
  <c r="V101" i="5"/>
  <c r="T101" i="5"/>
  <c r="S101" i="5"/>
  <c r="AB100" i="5"/>
  <c r="X100" i="5"/>
  <c r="V100" i="5"/>
  <c r="T100" i="5"/>
  <c r="S100" i="5"/>
  <c r="AB99" i="5"/>
  <c r="X99" i="5"/>
  <c r="V99" i="5"/>
  <c r="T99" i="5"/>
  <c r="S99" i="5"/>
  <c r="AB98" i="5"/>
  <c r="X98" i="5"/>
  <c r="V98" i="5"/>
  <c r="T98" i="5"/>
  <c r="S98" i="5"/>
  <c r="AB97" i="5"/>
  <c r="X97" i="5"/>
  <c r="V97" i="5"/>
  <c r="T97" i="5"/>
  <c r="S97" i="5"/>
  <c r="AB96" i="5"/>
  <c r="X96" i="5"/>
  <c r="V96" i="5"/>
  <c r="T96" i="5"/>
  <c r="S96" i="5"/>
  <c r="AB95" i="5"/>
  <c r="X95" i="5"/>
  <c r="V95" i="5"/>
  <c r="T95" i="5"/>
  <c r="S95" i="5"/>
  <c r="AB94" i="5"/>
  <c r="X94" i="5"/>
  <c r="V94" i="5"/>
  <c r="T94" i="5"/>
  <c r="S94" i="5"/>
  <c r="AB93" i="5"/>
  <c r="X93" i="5"/>
  <c r="V93" i="5"/>
  <c r="T93" i="5"/>
  <c r="S93" i="5"/>
  <c r="AB92" i="5"/>
  <c r="X92" i="5"/>
  <c r="V92" i="5"/>
  <c r="T92" i="5"/>
  <c r="S92" i="5"/>
  <c r="AB91" i="5"/>
  <c r="X91" i="5"/>
  <c r="V91" i="5"/>
  <c r="T91" i="5"/>
  <c r="S91" i="5"/>
  <c r="AB90" i="5"/>
  <c r="X90" i="5"/>
  <c r="V90" i="5"/>
  <c r="T90" i="5"/>
  <c r="S90" i="5"/>
  <c r="AB89" i="5"/>
  <c r="X89" i="5"/>
  <c r="V89" i="5"/>
  <c r="T89" i="5"/>
  <c r="S89" i="5"/>
  <c r="AB88" i="5"/>
  <c r="X88" i="5"/>
  <c r="V88" i="5"/>
  <c r="T88" i="5"/>
  <c r="S88" i="5"/>
  <c r="AB87" i="5"/>
  <c r="X87" i="5"/>
  <c r="V87" i="5"/>
  <c r="T87" i="5"/>
  <c r="S87" i="5"/>
  <c r="AB86" i="5"/>
  <c r="X86" i="5"/>
  <c r="V86" i="5"/>
  <c r="T86" i="5"/>
  <c r="S86" i="5"/>
  <c r="AB85" i="5"/>
  <c r="X85" i="5"/>
  <c r="V85" i="5"/>
  <c r="T85" i="5"/>
  <c r="S85" i="5"/>
  <c r="AB84" i="5"/>
  <c r="X84" i="5"/>
  <c r="V84" i="5"/>
  <c r="T84" i="5"/>
  <c r="S84" i="5"/>
  <c r="AB83" i="5"/>
  <c r="X83" i="5"/>
  <c r="V83" i="5"/>
  <c r="T83" i="5"/>
  <c r="S83" i="5"/>
  <c r="AB82" i="5"/>
  <c r="X82" i="5"/>
  <c r="V82" i="5"/>
  <c r="T82" i="5"/>
  <c r="S82" i="5"/>
  <c r="AB81" i="5"/>
  <c r="X81" i="5"/>
  <c r="V81" i="5"/>
  <c r="T81" i="5"/>
  <c r="S81" i="5"/>
  <c r="AB80" i="5"/>
  <c r="X80" i="5"/>
  <c r="V80" i="5"/>
  <c r="T80" i="5"/>
  <c r="S80" i="5"/>
  <c r="AB79" i="5"/>
  <c r="X79" i="5"/>
  <c r="V79" i="5"/>
  <c r="AB78" i="5"/>
  <c r="X78" i="5"/>
  <c r="V78" i="5"/>
  <c r="AB77" i="5"/>
  <c r="X77" i="5"/>
  <c r="V77" i="5"/>
  <c r="AB76" i="5"/>
  <c r="X76" i="5"/>
  <c r="V76" i="5"/>
  <c r="AB75" i="5"/>
  <c r="X75" i="5"/>
  <c r="V75" i="5"/>
  <c r="AB74" i="5"/>
  <c r="X74" i="5"/>
  <c r="V74" i="5"/>
  <c r="AB73" i="5"/>
  <c r="X73" i="5"/>
  <c r="V73" i="5"/>
  <c r="AB72" i="5"/>
  <c r="X72" i="5"/>
  <c r="V72" i="5"/>
  <c r="AB71" i="5"/>
  <c r="X71" i="5"/>
  <c r="V71" i="5"/>
  <c r="AB70" i="5"/>
  <c r="X70" i="5"/>
  <c r="V70" i="5"/>
  <c r="AB69" i="5"/>
  <c r="X69" i="5"/>
  <c r="V69" i="5"/>
  <c r="AB68" i="5"/>
  <c r="X68" i="5"/>
  <c r="V68" i="5"/>
  <c r="AB67" i="5"/>
  <c r="X67" i="5"/>
  <c r="V67" i="5"/>
  <c r="AB66" i="5"/>
  <c r="X66" i="5"/>
  <c r="V66" i="5"/>
  <c r="AB65" i="5"/>
  <c r="X65" i="5"/>
  <c r="V65" i="5"/>
  <c r="AB64" i="5"/>
  <c r="X64" i="5"/>
  <c r="V64" i="5"/>
  <c r="AB63" i="5"/>
  <c r="X63" i="5"/>
  <c r="V63" i="5"/>
  <c r="AB62" i="5"/>
  <c r="X62" i="5"/>
  <c r="V62" i="5"/>
  <c r="AB61" i="5"/>
  <c r="X61" i="5"/>
  <c r="V61" i="5"/>
  <c r="AB60" i="5"/>
  <c r="X60" i="5"/>
  <c r="V60" i="5"/>
  <c r="AB59" i="5"/>
  <c r="X59" i="5"/>
  <c r="V59" i="5"/>
  <c r="AB58" i="5"/>
  <c r="X58" i="5"/>
  <c r="V58" i="5"/>
  <c r="AB57" i="5"/>
  <c r="X57" i="5"/>
  <c r="V57" i="5"/>
  <c r="AB56" i="5"/>
  <c r="X56" i="5"/>
  <c r="V56" i="5"/>
  <c r="AB55" i="5"/>
  <c r="X55" i="5"/>
  <c r="V55" i="5"/>
  <c r="AB54" i="5"/>
  <c r="X54" i="5"/>
  <c r="V54" i="5"/>
  <c r="AB53" i="5"/>
  <c r="X53" i="5"/>
  <c r="V53" i="5"/>
  <c r="AB52" i="5"/>
  <c r="X52" i="5"/>
  <c r="V52" i="5"/>
  <c r="AB51" i="5"/>
  <c r="X51" i="5"/>
  <c r="V51" i="5"/>
  <c r="AB50" i="5"/>
  <c r="X50" i="5"/>
  <c r="V50" i="5"/>
  <c r="AB49" i="5"/>
  <c r="X49" i="5"/>
  <c r="V49" i="5"/>
  <c r="AB48" i="5"/>
  <c r="X48" i="5"/>
  <c r="V48" i="5"/>
  <c r="AB47" i="5"/>
  <c r="X47" i="5"/>
  <c r="V47" i="5"/>
  <c r="AB46" i="5"/>
  <c r="X46" i="5"/>
  <c r="V46" i="5"/>
  <c r="AB45" i="5"/>
  <c r="X45" i="5"/>
  <c r="V45" i="5"/>
  <c r="AB44" i="5"/>
  <c r="X44" i="5"/>
  <c r="V44" i="5"/>
  <c r="AB43" i="5"/>
  <c r="X43" i="5"/>
  <c r="V43" i="5"/>
  <c r="AB42" i="5"/>
  <c r="X42" i="5"/>
  <c r="V42" i="5"/>
  <c r="AB41" i="5"/>
  <c r="X41" i="5"/>
  <c r="V41" i="5"/>
  <c r="AB40" i="5"/>
  <c r="X40" i="5"/>
  <c r="V40" i="5"/>
  <c r="AB39" i="5"/>
  <c r="X39" i="5"/>
  <c r="V39" i="5"/>
  <c r="AB38" i="5"/>
  <c r="X38" i="5"/>
  <c r="V38" i="5"/>
  <c r="AB37" i="5"/>
  <c r="X37" i="5"/>
  <c r="V37" i="5"/>
  <c r="AB36" i="5"/>
  <c r="X36" i="5"/>
  <c r="V36" i="5"/>
  <c r="AB35" i="5"/>
  <c r="X35" i="5"/>
  <c r="V35" i="5"/>
  <c r="AB34" i="5"/>
  <c r="X34" i="5"/>
  <c r="V34" i="5"/>
  <c r="AB33" i="5"/>
  <c r="X33" i="5"/>
  <c r="V33" i="5"/>
  <c r="AB32" i="5"/>
  <c r="X32" i="5"/>
  <c r="V32" i="5"/>
  <c r="AB31" i="5"/>
  <c r="X31" i="5"/>
  <c r="V31" i="5"/>
  <c r="AB30" i="5"/>
  <c r="X30" i="5"/>
  <c r="V30" i="5"/>
  <c r="AB29" i="5"/>
  <c r="X29" i="5"/>
  <c r="V29" i="5"/>
  <c r="AB28" i="5"/>
  <c r="X28" i="5"/>
  <c r="V28" i="5"/>
  <c r="AB27" i="5"/>
  <c r="X27" i="5"/>
  <c r="V27" i="5"/>
  <c r="AB26" i="5"/>
  <c r="X26" i="5"/>
  <c r="V26" i="5"/>
  <c r="AB25" i="5"/>
  <c r="X25" i="5"/>
  <c r="V25" i="5"/>
  <c r="AB24" i="5"/>
  <c r="X24" i="5"/>
  <c r="V24" i="5"/>
  <c r="AB23" i="5"/>
  <c r="X23" i="5"/>
  <c r="V23" i="5"/>
  <c r="AB22" i="5"/>
  <c r="X22" i="5"/>
  <c r="V22" i="5"/>
  <c r="AB21" i="5"/>
  <c r="X21" i="5"/>
  <c r="V21" i="5"/>
  <c r="AB20" i="5"/>
  <c r="X20" i="5"/>
  <c r="V20" i="5"/>
  <c r="AB19" i="5"/>
  <c r="X19" i="5"/>
  <c r="V19" i="5"/>
  <c r="AB18" i="5"/>
  <c r="X18" i="5"/>
  <c r="V18" i="5"/>
  <c r="AB17" i="5"/>
  <c r="X17" i="5"/>
  <c r="V17" i="5"/>
  <c r="AB16" i="5"/>
  <c r="X16" i="5"/>
  <c r="V16" i="5"/>
  <c r="AB15" i="5"/>
  <c r="X15" i="5"/>
  <c r="V15" i="5"/>
  <c r="AB14" i="5"/>
  <c r="X14" i="5"/>
  <c r="V14" i="5"/>
  <c r="AB13" i="5"/>
  <c r="X13" i="5"/>
  <c r="V13" i="5"/>
  <c r="AB12" i="5"/>
  <c r="X12" i="5"/>
  <c r="V12" i="5"/>
  <c r="AB11" i="5"/>
  <c r="X11" i="5"/>
  <c r="V11" i="5"/>
  <c r="AB10" i="5"/>
  <c r="X10" i="5"/>
  <c r="V10" i="5"/>
  <c r="AB9" i="5"/>
  <c r="X9" i="5"/>
  <c r="V9" i="5"/>
  <c r="AB8" i="5"/>
  <c r="X8" i="5"/>
  <c r="V8" i="5"/>
  <c r="AB7" i="5"/>
  <c r="X7" i="5"/>
  <c r="V7" i="5"/>
  <c r="AB6" i="5"/>
  <c r="X6" i="5"/>
  <c r="V6" i="5"/>
  <c r="AB5" i="5"/>
  <c r="X5" i="5"/>
  <c r="V5" i="5"/>
  <c r="E119" i="4"/>
  <c r="E118" i="4"/>
  <c r="E117" i="4"/>
  <c r="E116" i="4"/>
  <c r="E115" i="4"/>
  <c r="E114" i="4"/>
  <c r="E113" i="4"/>
  <c r="E112" i="4"/>
  <c r="E111" i="4"/>
  <c r="E110" i="4"/>
  <c r="E109" i="4"/>
  <c r="E108" i="4"/>
  <c r="E107" i="4"/>
  <c r="D107" i="4"/>
  <c r="E106" i="4"/>
  <c r="D106" i="4"/>
  <c r="E105" i="4"/>
  <c r="D105" i="4"/>
  <c r="E104" i="4"/>
  <c r="D104" i="4"/>
  <c r="G103" i="4"/>
  <c r="E103" i="4"/>
  <c r="D103" i="4"/>
  <c r="G102" i="4"/>
  <c r="E102" i="4"/>
  <c r="D102" i="4"/>
  <c r="G101" i="4"/>
  <c r="E101" i="4"/>
  <c r="D101" i="4"/>
  <c r="G100" i="4"/>
  <c r="E100" i="4"/>
  <c r="D100" i="4"/>
  <c r="G99" i="4"/>
  <c r="E99" i="4"/>
  <c r="D99" i="4"/>
  <c r="G98" i="4"/>
  <c r="E98" i="4"/>
  <c r="D98" i="4"/>
  <c r="G97" i="4"/>
  <c r="E97" i="4"/>
  <c r="D97" i="4"/>
  <c r="G96" i="4"/>
  <c r="E96" i="4"/>
  <c r="D96" i="4"/>
  <c r="P47" i="4"/>
  <c r="P46" i="4"/>
  <c r="P45" i="4"/>
  <c r="P44" i="4"/>
  <c r="P43" i="4"/>
  <c r="Q43" i="4" s="1"/>
  <c r="P41" i="4"/>
  <c r="P40" i="4"/>
  <c r="P39" i="4"/>
  <c r="P38" i="4"/>
  <c r="P37" i="4"/>
  <c r="Q37" i="4" s="1"/>
  <c r="P35" i="4"/>
  <c r="P34" i="4"/>
  <c r="P33" i="4"/>
  <c r="P32" i="4"/>
  <c r="P31" i="4"/>
  <c r="Q31" i="4" s="1"/>
  <c r="P29" i="4"/>
  <c r="P28" i="4"/>
  <c r="P27" i="4"/>
  <c r="P26" i="4"/>
  <c r="D11" i="4"/>
  <c r="A5" i="4"/>
  <c r="P3" i="4"/>
  <c r="S37" i="5"/>
  <c r="S56" i="5"/>
  <c r="S8" i="5"/>
  <c r="S57" i="5"/>
  <c r="S9" i="5"/>
  <c r="S51" i="5"/>
  <c r="S65" i="5"/>
  <c r="S24" i="5"/>
  <c r="S76" i="5"/>
  <c r="S28" i="5"/>
  <c r="S6" i="5"/>
  <c r="S34" i="5"/>
  <c r="S53" i="5"/>
  <c r="S12" i="5"/>
  <c r="S19" i="5"/>
  <c r="S38" i="5"/>
  <c r="S59" i="5"/>
  <c r="S11" i="5"/>
  <c r="S73" i="5"/>
  <c r="S25" i="5"/>
  <c r="S44" i="5"/>
  <c r="S41" i="5"/>
  <c r="S45" i="5"/>
  <c r="S18" i="5"/>
  <c r="S39" i="5"/>
  <c r="S72" i="5"/>
  <c r="S67" i="5"/>
  <c r="S64" i="5"/>
  <c r="S16" i="5"/>
  <c r="S70" i="5"/>
  <c r="S22" i="5"/>
  <c r="S17" i="5"/>
  <c r="S79" i="5"/>
  <c r="S7" i="5"/>
  <c r="S26" i="5"/>
  <c r="S47" i="5"/>
  <c r="S78" i="5"/>
  <c r="S61" i="5"/>
  <c r="S13" i="5"/>
  <c r="S32" i="5"/>
  <c r="S29" i="5"/>
  <c r="S33" i="5"/>
  <c r="S75" i="5"/>
  <c r="S27" i="5"/>
  <c r="S60" i="5"/>
  <c r="S31" i="5"/>
  <c r="S52" i="5"/>
  <c r="S42" i="5"/>
  <c r="S58" i="5"/>
  <c r="S10" i="5"/>
  <c r="S5" i="5"/>
  <c r="S55" i="5"/>
  <c r="S74" i="5"/>
  <c r="S14" i="5"/>
  <c r="S35" i="5"/>
  <c r="S66" i="5"/>
  <c r="S49" i="5"/>
  <c r="S68" i="5"/>
  <c r="S20" i="5"/>
  <c r="S69" i="5"/>
  <c r="S21" i="5"/>
  <c r="S63" i="5"/>
  <c r="S15" i="5"/>
  <c r="S48" i="5"/>
  <c r="S62" i="5"/>
  <c r="S40" i="5"/>
  <c r="S30" i="5"/>
  <c r="S46" i="5"/>
  <c r="S77" i="5"/>
  <c r="S36" i="5"/>
  <c r="S43" i="5"/>
  <c r="S50" i="5"/>
  <c r="S71" i="5"/>
  <c r="S23" i="5"/>
  <c r="S54" i="5"/>
  <c r="K664" i="8" l="1"/>
  <c r="J664" i="8"/>
  <c r="K663" i="8"/>
  <c r="J663" i="8"/>
  <c r="K662" i="8"/>
  <c r="J662" i="8"/>
  <c r="K661" i="8"/>
  <c r="J661" i="8"/>
  <c r="K660" i="8"/>
  <c r="J660" i="8"/>
  <c r="K659" i="8"/>
  <c r="J659" i="8"/>
  <c r="K658" i="8"/>
  <c r="J658" i="8"/>
  <c r="K657" i="8"/>
  <c r="J657" i="8"/>
  <c r="K656" i="8"/>
  <c r="J656" i="8"/>
  <c r="K655" i="8"/>
  <c r="J655" i="8"/>
  <c r="K654" i="8"/>
  <c r="J654" i="8"/>
  <c r="K653" i="8"/>
  <c r="J653" i="8"/>
  <c r="K652" i="8"/>
  <c r="J652" i="8"/>
  <c r="K651" i="8"/>
  <c r="J651" i="8"/>
  <c r="K650" i="8"/>
  <c r="J650" i="8"/>
  <c r="K649" i="8"/>
  <c r="J649" i="8"/>
  <c r="K648" i="8"/>
  <c r="J648" i="8"/>
  <c r="K647" i="8"/>
  <c r="J647" i="8"/>
  <c r="K646" i="8"/>
  <c r="J646" i="8"/>
  <c r="K645" i="8"/>
  <c r="J645" i="8"/>
  <c r="K644" i="8"/>
  <c r="J644" i="8"/>
  <c r="K643" i="8"/>
  <c r="J643" i="8"/>
  <c r="K642" i="8"/>
  <c r="J642" i="8"/>
  <c r="K641" i="8"/>
  <c r="J641" i="8"/>
  <c r="K640" i="8"/>
  <c r="J640" i="8"/>
  <c r="K639" i="8"/>
  <c r="J639" i="8"/>
  <c r="K638" i="8"/>
  <c r="J638" i="8"/>
  <c r="K637" i="8"/>
  <c r="J637" i="8"/>
  <c r="K636" i="8"/>
  <c r="J636" i="8"/>
  <c r="K635" i="8"/>
  <c r="J635" i="8"/>
  <c r="K634" i="8"/>
  <c r="J634" i="8"/>
  <c r="K633" i="8"/>
  <c r="J633" i="8"/>
  <c r="K632" i="8"/>
  <c r="J632" i="8"/>
  <c r="K631" i="8"/>
  <c r="J631" i="8"/>
  <c r="K630" i="8"/>
  <c r="J630" i="8"/>
  <c r="K629" i="8"/>
  <c r="J629" i="8"/>
  <c r="K628" i="8"/>
  <c r="J628" i="8"/>
  <c r="K627" i="8"/>
  <c r="J627" i="8"/>
  <c r="K626" i="8"/>
  <c r="J626" i="8"/>
  <c r="K625" i="8"/>
  <c r="J625" i="8"/>
  <c r="K624" i="8"/>
  <c r="J624" i="8"/>
  <c r="K623" i="8"/>
  <c r="J623" i="8"/>
  <c r="K622" i="8"/>
  <c r="J622" i="8"/>
  <c r="K621" i="8"/>
  <c r="J621" i="8"/>
  <c r="K620" i="8"/>
  <c r="J620" i="8"/>
  <c r="K619" i="8"/>
  <c r="J619" i="8"/>
  <c r="K618" i="8"/>
  <c r="J618" i="8"/>
  <c r="K617" i="8"/>
  <c r="J617" i="8"/>
  <c r="K616" i="8"/>
  <c r="J616" i="8"/>
  <c r="K615" i="8"/>
  <c r="J615" i="8"/>
  <c r="K614" i="8"/>
  <c r="J614" i="8"/>
  <c r="K613" i="8"/>
  <c r="J613" i="8"/>
  <c r="K612" i="8"/>
  <c r="J612" i="8"/>
  <c r="K611" i="8"/>
  <c r="J611" i="8"/>
  <c r="K610" i="8"/>
  <c r="J610" i="8"/>
  <c r="K609" i="8"/>
  <c r="J609" i="8"/>
  <c r="K608" i="8"/>
  <c r="J608" i="8"/>
  <c r="K607" i="8"/>
  <c r="J607" i="8"/>
  <c r="K606" i="8"/>
  <c r="J606" i="8"/>
  <c r="K605" i="8"/>
  <c r="J605" i="8"/>
  <c r="K604" i="8"/>
  <c r="J604" i="8"/>
  <c r="K603" i="8"/>
  <c r="J603" i="8"/>
  <c r="K602" i="8"/>
  <c r="J602" i="8"/>
  <c r="K601" i="8"/>
  <c r="J601" i="8"/>
  <c r="K600" i="8"/>
  <c r="J600" i="8"/>
  <c r="K599" i="8"/>
  <c r="J599" i="8"/>
  <c r="K598" i="8"/>
  <c r="J598" i="8"/>
  <c r="K597" i="8"/>
  <c r="J597" i="8"/>
  <c r="K596" i="8"/>
  <c r="J596" i="8"/>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T54" i="5"/>
  <c r="T43" i="5"/>
  <c r="T30" i="5"/>
  <c r="T15" i="5"/>
  <c r="T20" i="5"/>
  <c r="T35" i="5"/>
  <c r="T5" i="5"/>
  <c r="T52" i="5"/>
  <c r="T75" i="5"/>
  <c r="T13" i="5"/>
  <c r="T26" i="5"/>
  <c r="T22" i="5"/>
  <c r="T67" i="5"/>
  <c r="T45" i="5"/>
  <c r="T73" i="5"/>
  <c r="T19" i="5"/>
  <c r="T6" i="5"/>
  <c r="T65" i="5"/>
  <c r="T8" i="5"/>
  <c r="T23" i="5"/>
  <c r="T36" i="5"/>
  <c r="T40" i="5"/>
  <c r="T63" i="5"/>
  <c r="T68" i="5"/>
  <c r="T14" i="5"/>
  <c r="T10" i="5"/>
  <c r="T31" i="5"/>
  <c r="T33" i="5"/>
  <c r="T61" i="5"/>
  <c r="T7" i="5"/>
  <c r="T70" i="5"/>
  <c r="T72" i="5"/>
  <c r="T41" i="5"/>
  <c r="T11" i="5"/>
  <c r="T12" i="5"/>
  <c r="T28" i="5"/>
  <c r="T51" i="5"/>
  <c r="T56" i="5"/>
  <c r="T71" i="5"/>
  <c r="T77" i="5"/>
  <c r="T62" i="5"/>
  <c r="T21" i="5"/>
  <c r="T49" i="5"/>
  <c r="T74" i="5"/>
  <c r="T58" i="5"/>
  <c r="T60" i="5"/>
  <c r="T29" i="5"/>
  <c r="T78" i="5"/>
  <c r="T79" i="5"/>
  <c r="T16" i="5"/>
  <c r="T39" i="5"/>
  <c r="T44" i="5"/>
  <c r="T59" i="5"/>
  <c r="T53" i="5"/>
  <c r="T76" i="5"/>
  <c r="T9" i="5"/>
  <c r="T37" i="5"/>
  <c r="T50" i="5"/>
  <c r="T46" i="5"/>
  <c r="T48" i="5"/>
  <c r="T69" i="5"/>
  <c r="T66" i="5"/>
  <c r="T55" i="5"/>
  <c r="T42" i="5"/>
  <c r="T27" i="5"/>
  <c r="T32" i="5"/>
  <c r="T47" i="5"/>
  <c r="T17" i="5"/>
  <c r="T64" i="5"/>
  <c r="T18" i="5"/>
  <c r="T25" i="5"/>
  <c r="T38" i="5"/>
  <c r="T34" i="5"/>
  <c r="T24" i="5"/>
  <c r="T57" i="5"/>
  <c r="B200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561C4F8-6CC9-499C-8DD6-2C44ECF4E87A}">
      <text>
        <r>
          <rPr>
            <sz val="9"/>
            <rFont val="ＭＳ Ｐゴシック"/>
            <family val="3"/>
            <charset val="128"/>
          </rPr>
          <t>location number in language list</t>
        </r>
      </text>
    </comment>
    <comment ref="P9" authorId="0" shapeId="0" xr:uid="{34BB8C0B-B800-4696-BE9D-877F7C03116D}">
      <text>
        <r>
          <rPr>
            <sz val="9"/>
            <rFont val="ＭＳ Ｐゴシック"/>
            <family val="3"/>
            <charset val="128"/>
          </rPr>
          <t>list for Validation in D9</t>
        </r>
      </text>
    </comment>
    <comment ref="P26" authorId="0" shapeId="0" xr:uid="{0C031F97-CED4-4FFC-A05B-75735122951D}">
      <text>
        <r>
          <rPr>
            <sz val="9"/>
            <rFont val="ＭＳ Ｐゴシック"/>
            <family val="3"/>
            <charset val="128"/>
          </rPr>
          <t>condition for answer Q3 and later</t>
        </r>
      </text>
    </comment>
    <comment ref="Q31" authorId="0" shapeId="0" xr:uid="{23442E46-EF83-46B2-8376-AA943A58565A}">
      <text>
        <r>
          <rPr>
            <sz val="9"/>
            <rFont val="ＭＳ Ｐゴシック"/>
            <family val="3"/>
            <charset val="128"/>
          </rPr>
          <t>condition for answer</t>
        </r>
      </text>
    </comment>
    <comment ref="P32" authorId="0" shapeId="0" xr:uid="{7997C935-E09E-41C9-B0B7-6C737199F252}">
      <text>
        <r>
          <rPr>
            <sz val="9"/>
            <rFont val="ＭＳ Ｐゴシック"/>
            <family val="3"/>
            <charset val="128"/>
          </rPr>
          <t>condition for answer Q3 and later</t>
        </r>
      </text>
    </comment>
    <comment ref="Q37" authorId="0" shapeId="0" xr:uid="{0705B1D9-04A3-4447-9119-B7531875B4A7}">
      <text>
        <r>
          <rPr>
            <sz val="9"/>
            <rFont val="ＭＳ Ｐゴシック"/>
            <family val="3"/>
            <charset val="128"/>
          </rPr>
          <t>condition for answer</t>
        </r>
      </text>
    </comment>
    <comment ref="Q43" authorId="0" shapeId="0" xr:uid="{98DFCC36-76A0-47AA-A98B-1A4DE273C8DE}">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4740ADC3-E080-423C-B848-6B10897E09A1}">
      <text>
        <r>
          <rPr>
            <sz val="9"/>
            <rFont val="ＭＳ Ｐゴシック"/>
            <family val="3"/>
            <charset val="128"/>
          </rPr>
          <t>list for Validation in column B</t>
        </r>
      </text>
    </comment>
  </commentList>
</comments>
</file>

<file path=xl/sharedStrings.xml><?xml version="1.0" encoding="utf-8"?>
<sst xmlns="http://schemas.openxmlformats.org/spreadsheetml/2006/main" count="28867" uniqueCount="1971">
  <si>
    <t>DOCUMENT TITLE</t>
  </si>
  <si>
    <t>Conflict Minerals Reporting Template</t>
  </si>
  <si>
    <t>SHEET</t>
  </si>
  <si>
    <t>1 of 8</t>
  </si>
  <si>
    <t>REVISION HISTORY</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</si>
  <si>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</si>
  <si>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REVISION</t>
  </si>
  <si>
    <t>ORIGINATOR</t>
  </si>
  <si>
    <t>RELEASE DATE</t>
  </si>
  <si>
    <t>DESCRIPTION OF FUNCTIONAL CHANGE</t>
  </si>
  <si>
    <t>UPDATES TO SMELTER LIST</t>
  </si>
  <si>
    <t>Jared Connors, Intel</t>
  </si>
  <si>
    <t>July 19th, 2011</t>
  </si>
  <si>
    <t>New Release</t>
  </si>
  <si>
    <t>Aug 29th, 2012</t>
  </si>
  <si>
    <t>Major update to functionality including: addition of the known smelter list, addition of declaration scope including product tab, and added and modified multiple questions and / or their responses.</t>
  </si>
  <si>
    <t>New.</t>
  </si>
  <si>
    <t>Dec 21st, 2012</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</si>
  <si>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</si>
  <si>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</si>
  <si>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</si>
  <si>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</si>
  <si>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March 29th, 2013</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</si>
  <si>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</si>
  <si>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</si>
  <si>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11. Removed language selection from individual tabs, all controlled on Declaration tab
12. Updated template to prevent users from adding tabs to the worksheet
13. Added statement at the top of the revision history tab clarifying purpose of .0x revision updates</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</si>
  <si>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</si>
  <si>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</si>
  <si>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</si>
  <si>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Akimasa Yamakawa, JEITA / John Plyler, BlackBerry</t>
  </si>
  <si>
    <t>July 12th, 2013</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</si>
  <si>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</si>
  <si>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</si>
  <si>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</si>
  <si>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</si>
  <si>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2.03a</t>
  </si>
  <si>
    <t>John Plyler, BlackBerry</t>
  </si>
  <si>
    <t>July 25th, 2013</t>
  </si>
  <si>
    <t>No functional change.</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</si>
  <si>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</si>
  <si>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Akimasa Yamakawa, JEITA, and John Plyler, BlackBerry, under the direction of the CFSI Due Diligence Workgroup</t>
  </si>
  <si>
    <t>April 9th, 2014</t>
  </si>
  <si>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</si>
  <si>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</si>
  <si>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</si>
  <si>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</si>
  <si>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</si>
  <si>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</si>
  <si>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</si>
  <si>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Removed the following as gold refiners:
1. Central Bank of the DPR of Korea
2.Codelco
3. Suzhou Xingrui Noble
Removed "Gannon &amp; Scott" as a tantalum smelter</t>
  </si>
  <si>
    <t>Removed the following as tin smelters:
1. CV Duta Putra Bangka
2. CV Gita Pesona
3. CV JusTindo
4. CV Makmur Jaya
5. CV Nurjanah
6. Gold Bell Group
7. PT Alam Lestari Kencana
8. PT Babel Surya Alam Lestari
9. PT Bangka Kudai Tin
10. PT Bangka Timah Utama Sejahtera</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</si>
  <si>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</si>
  <si>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</si>
  <si>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</si>
  <si>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May 30th, 2014</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</si>
  <si>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</si>
  <si>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</si>
  <si>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John Plyler, BlackBerry, under the direction of the CFSI Due Diligence Data Collection Workgroup</t>
  </si>
  <si>
    <t>Nov 7th, 2014</t>
  </si>
  <si>
    <t>1. Revisions to the German language translation throughout.
2. Correction of the Japanese language translation for Question 4 on the Declaration worksheet.</t>
  </si>
  <si>
    <t>This version incorporates numerous changes to the smelter list as reflected in the Standard Smelter List as of November 7, 2014.  The latest version of the Standard Smelter List is available at: http://www.conflictfreesourcing.org.</t>
  </si>
  <si>
    <t>CFSI Due Diligence Data Collection Workgroup</t>
  </si>
  <si>
    <t>Apr 30th, 2015</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</si>
  <si>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</si>
  <si>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This version incorporates numerous changes to the smelter list as reflected in the Standard Smelter List as of April 17, 2015.  The latest version of the Standard Smelter List is available at: http://www.conflictfreesourcing.org.</t>
  </si>
  <si>
    <t>June 12th, 2015</t>
  </si>
  <si>
    <t>Minor revisions to correct reported issues including those related to error checking on the "Checker" and “Smelter List” tabs.</t>
  </si>
  <si>
    <t>This version incorporates a few changes to the smelter list as reflected in the Standard Smelter List as of June 12, 2015.  The latest version of the Standard Smelter List is available at: http://www.conflictfreesourcing.org.</t>
  </si>
  <si>
    <t>4.01a</t>
  </si>
  <si>
    <t>August 6th, 2015</t>
  </si>
  <si>
    <t>No functional change. Elemetal CID corrected to read CID001322.</t>
  </si>
  <si>
    <t>This version incorporates a few changes to the smelter list as reflected in the Standard Smelter List as of August 5, 2015.  The latest version of the Standard Smelter List is available at: http://www.conflictfreesourcing.org.</t>
  </si>
  <si>
    <t>4.01b</t>
  </si>
  <si>
    <t>November 16th, 2015</t>
  </si>
  <si>
    <t>This version incorporates a few changes to the smelter list as reflected in the Standard Smelter List as of November 6, 2015.  The latest version of the Standard Smelter List is available at: http://www.conflictfreesourcing.org.</t>
  </si>
  <si>
    <t>CFSI CMRT Team</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</si>
  <si>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</si>
  <si>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</si>
  <si>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</si>
  <si>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</si>
  <si>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</si>
  <si>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</si>
  <si>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</si>
  <si>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</si>
  <si>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RMI MRT Team</t>
  </si>
  <si>
    <t xml:space="preserve">1. Corrections to all bugs and errors
2. Enhancements which do not conflict with IPC-1755
a. Update to ISO short names for countries, states / provinces
3. Updates to the Smelter Reference List and Standard Smelter List
</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</si>
  <si>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</si>
  <si>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</si>
  <si>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</si>
  <si>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</si>
  <si>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RMI website: (www.responsiblemineralsinitiative.org)
Training and guidance, template, Responsible Minerals Assurance Process conformant smelter list.</t>
  </si>
  <si>
    <t xml:space="preserve">
</t>
  </si>
  <si>
    <t>Introduction</t>
  </si>
  <si>
    <t xml:space="preserve">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</si>
  <si>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</si>
  <si>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</si>
  <si>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</si>
  <si>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 xml:space="preserve">
</t>
  </si>
  <si>
    <t>Instructions for completing Company Information questions (rows 8 - 22).
Provide comments in ENGLISH only</t>
  </si>
  <si>
    <t xml:space="preserve">Note:  Entries with (*) are mandatory fields. </t>
  </si>
  <si>
    <t>1. Insert your company's Legal Name.  Please do not use abbreviations. In this field you have the option to add other commercial names, DBAs, etc.</t>
  </si>
  <si>
    <t>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</si>
  <si>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</si>
  <si>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</si>
  <si>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</si>
  <si>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</si>
  <si>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</si>
  <si>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</si>
  <si>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</si>
  <si>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10. Insert the title for the Authorizing person. This field is optional.</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</si>
  <si>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</si>
  <si>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optional.</t>
  </si>
  <si>
    <t>13. Please enter the Date of Completion for this form using the format DD-MMM-YYYY.  This field is mandatory.</t>
  </si>
  <si>
    <t xml:space="preserve">14. As an example, the user may save the file name as:  companyname-date.xls (date as YYYY-MM-DD).  </t>
  </si>
  <si>
    <t>Instructions for completing the eight Due Diligence Questions (rows 24 - 71).
Provide answers in ENGLISH only</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</si>
  <si>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</si>
  <si>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 xml:space="preserve">
</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</si>
  <si>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</si>
  <si>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</si>
  <si>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Some companies may require substantiation for a "No" answer that should be entered into the Comment Field.</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</si>
  <si>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</si>
  <si>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</si>
  <si>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</si>
  <si>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</si>
  <si>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</si>
  <si>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Provide comments in the Comment sections as required to clarify your responses.</t>
  </si>
  <si>
    <t>Instructions for completing Questions A. – H. (rows 75 - 89).  Questions A. through H. are mandatory if the both of responses to Question 1 and 2 are “Yes” for any metal.
Provide answers in ENGLISH only</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</si>
  <si>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</si>
  <si>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 xml:space="preserve">
</t>
  </si>
  <si>
    <t>A. This is a declaration to disclose whether a company has a responsible minerals sourcing policy. The answer to this question shall be "yes" or "no." Comments shall be captured in a question comment field. 
This question is mandatory.</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</si>
  <si>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</si>
  <si>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C. This is a declaration to determine whether a company requires their direct suppliers to source 3TG from validated smelters. The answer to this question shall be "yes" or "no." Comments should be captured in a question comment field.
This question is mandatory.</t>
  </si>
  <si>
    <t xml:space="preserve">
</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</si>
  <si>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</si>
  <si>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</si>
  <si>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 xml:space="preserve">
</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</si>
  <si>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</si>
  <si>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G. This is a question to disclose whether a company’s review process includes corrective action management. The answer to this question shall be "yes" or "no." Comments shall be captured in a question comment field. 
This question is mandatory.</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</si>
  <si>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</si>
  <si>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Instructions for completing the Smelter List Tab.
Provide answers in ENGLISH only</t>
  </si>
  <si>
    <t>Note:  Columns with (*) are mandatory fields</t>
  </si>
  <si>
    <t>This template allows for smelter identification using the Smelter Look-up.  Columns B, and C must be completed in order from left to right to utilize the Smelter Look-up feature.
Use a separate line for each metal/smelter/country combination.</t>
  </si>
  <si>
    <t>1. Smelter Identification Input Column - If you know the Smelter Identification Number, input the number in Column A (columns B, C, E, F, G, I, and J will auto-populate).  Column A does not autopopulate.</t>
  </si>
  <si>
    <t>2. Metal (*)   -   Use the pull down menu to select the metal for which you are entering smelter information.  This field is mandatory.</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</si>
  <si>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</si>
  <si>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4. Smelter Name (1)- Fill in smelter name if you selected "Smelter Not Listed" in column C.  This field will auto-populate when a smelter name in selected in Column C.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</si>
  <si>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</si>
  <si>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</si>
  <si>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</si>
  <si>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</si>
  <si>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</si>
  <si>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</si>
  <si>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</si>
  <si>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12. Smelter Contact Email – Fill in the email address of the Smelter Facility contact person who was identified as the Smelter Contact Name.  Example: John.Smith@SmelterXXX.com.  Please review the instructions for Smelter Contact Name before completing this field.</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</si>
  <si>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</si>
  <si>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</si>
  <si>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15. Indicates whether the smelter solely obtains inputs for its smelting process(es) from recycled or scrap sources. This question is optional.  Permissible responses to this question are:
- Yes
- No
- Unknown</t>
  </si>
  <si>
    <t>16. Comments – free form text field to enter any comments concerning the smelter.  Example: smelter is being acquired by Company YYY</t>
  </si>
  <si>
    <t>TERMS AND CONDITIONS</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</si>
  <si>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</si>
  <si>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</si>
  <si>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 xml:space="preserve">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</si>
  <si>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</si>
  <si>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</si>
  <si>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Return to declaration tab</t>
  </si>
  <si>
    <t>ITEM</t>
  </si>
  <si>
    <t>DEFINITION</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</si>
  <si>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</si>
  <si>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</si>
  <si>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</si>
  <si>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</si>
  <si>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Conflict-Affected and High-Risk Area (CAHRA)</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</si>
  <si>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</si>
  <si>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Conflict Mineral</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</si>
  <si>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</si>
  <si>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</si>
  <si>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</si>
  <si>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</si>
  <si>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</si>
  <si>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Dodd-Frank</t>
  </si>
  <si>
    <t>2010 United States legislation, Dodd-Frank Wall Street Reform and Consumer Protection Act, Section 1502 (“Dodd-Frank”) (http://www.sec.gov/about/laws/wallstreetreform-cpa.pdf)</t>
  </si>
  <si>
    <t>DRC</t>
  </si>
  <si>
    <t>Democratic Republic of Congo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</si>
  <si>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</si>
  <si>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</si>
  <si>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</si>
  <si>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</si>
  <si>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Independent Third-Party Audit Firm</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</si>
  <si>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</si>
  <si>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Intentionally added</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</si>
  <si>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</si>
  <si>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</si>
  <si>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</si>
  <si>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Responsible Sourcing of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</si>
  <si>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</si>
  <si>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</si>
  <si>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</si>
  <si>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Necessary for the Production of a Product</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</si>
  <si>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</si>
  <si>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OECD</t>
  </si>
  <si>
    <t>Organisation for Economic Co-operation and Development</t>
  </si>
  <si>
    <t>Product</t>
  </si>
  <si>
    <t>A company’s Product or Finished good is a material or item which has completed the final stage of manufacturing and/or processing and is available for distribution or sale to customers.</t>
  </si>
  <si>
    <t>RBA</t>
  </si>
  <si>
    <t>Responsible Business Alliance (www.responsiblebusiness.org)</t>
  </si>
  <si>
    <t>Recycled or Scrap Sources</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</si>
  <si>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</si>
  <si>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Responsible Minerals Assurance Process (RMAP)</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</si>
  <si>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</si>
  <si>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Minerals Initiative</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</si>
  <si>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</si>
  <si>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RMAP Conformant Smelter List</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</si>
  <si>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</si>
  <si>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SEC</t>
  </si>
  <si>
    <t>U.S. Securities and Exchange Commission (www.sec.gov)</t>
  </si>
  <si>
    <t>Smelter</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</si>
  <si>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</si>
  <si>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Smelter Identification Number</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</si>
  <si>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</si>
  <si>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Tantalum (Ta) smelter</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</si>
  <si>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</si>
  <si>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Tin (Sn) smelter</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</si>
  <si>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</si>
  <si>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 xml:space="preserve">
</t>
  </si>
  <si>
    <t>Tungsten (W) smelter</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</si>
  <si>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</si>
  <si>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</si>
  <si>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English</t>
  </si>
  <si>
    <t>A. Company</t>
  </si>
  <si>
    <t>B. Product (or List of Products)</t>
  </si>
  <si>
    <t>C. User defined [Specify in 'Description of scope']</t>
  </si>
  <si>
    <t>Comments</t>
  </si>
  <si>
    <t>No</t>
  </si>
  <si>
    <t>Yes</t>
  </si>
  <si>
    <t>Greater than 75%</t>
  </si>
  <si>
    <t/>
  </si>
  <si>
    <t>Yes, in conformance with IPC1755 (e.g., CMRT)</t>
  </si>
  <si>
    <t>Unknown</t>
  </si>
  <si>
    <t>Greater than 90%</t>
  </si>
  <si>
    <t>Greater than 50%</t>
  </si>
  <si>
    <t>50% or less</t>
  </si>
  <si>
    <t>None</t>
  </si>
  <si>
    <t>Yes, using other format (describe)</t>
  </si>
  <si>
    <t>Yes, with the SEC</t>
  </si>
  <si>
    <t>Yes, with the EU</t>
  </si>
  <si>
    <t>Yes, with the SEC and the EU</t>
  </si>
  <si>
    <t>z</t>
  </si>
  <si>
    <t>Tantalum</t>
  </si>
  <si>
    <t>Tin</t>
  </si>
  <si>
    <t>Tungsten</t>
  </si>
  <si>
    <t>Gold</t>
  </si>
  <si>
    <t>Smelter Look-up (*)</t>
  </si>
  <si>
    <t>Source of Smelter Identification Number</t>
  </si>
  <si>
    <t xml:space="preserve">Smelter Street </t>
  </si>
  <si>
    <t>Smelter City</t>
  </si>
  <si>
    <t>Smelter Facility Location: State / Province</t>
  </si>
  <si>
    <t>Standard Smelter Name</t>
  </si>
  <si>
    <t>Country Code</t>
  </si>
  <si>
    <t>State / Province Code</t>
  </si>
  <si>
    <t>Smelter not yet identified</t>
  </si>
  <si>
    <t>Smelter Not Listed</t>
  </si>
  <si>
    <t>CID002763</t>
  </si>
  <si>
    <t>8853 S.p.A.</t>
  </si>
  <si>
    <t>ITALY</t>
  </si>
  <si>
    <t>RMI</t>
  </si>
  <si>
    <t>Pero</t>
  </si>
  <si>
    <t>Lombardia</t>
  </si>
  <si>
    <t>CID002708</t>
  </si>
  <si>
    <t>Abington Reldan Metals, LLC</t>
  </si>
  <si>
    <t>UNITED STATES OF AMERICA</t>
  </si>
  <si>
    <t>Fairless Hills</t>
  </si>
  <si>
    <t>Pennsylvania</t>
  </si>
  <si>
    <t>CID000015</t>
  </si>
  <si>
    <t>Advanced Chemical Company</t>
  </si>
  <si>
    <t>Warwick</t>
  </si>
  <si>
    <t>Rhode Island</t>
  </si>
  <si>
    <t>CID003185</t>
  </si>
  <si>
    <t>African Gold Refinery</t>
  </si>
  <si>
    <t>UGANDA</t>
  </si>
  <si>
    <t>Entebbe</t>
  </si>
  <si>
    <t>Wakiso</t>
  </si>
  <si>
    <t>CID000019</t>
  </si>
  <si>
    <t>Aida Chemical Industries Co., Ltd.</t>
  </si>
  <si>
    <t>JAPAN</t>
  </si>
  <si>
    <t>Fuchu</t>
  </si>
  <si>
    <t>Tokyo</t>
  </si>
  <si>
    <t>CID002560</t>
  </si>
  <si>
    <t>Al Etihad Gold Refinery DMCC</t>
  </si>
  <si>
    <t>UNITED ARAB EMIRATES</t>
  </si>
  <si>
    <t>Dubai</t>
  </si>
  <si>
    <t>Dubayy</t>
  </si>
  <si>
    <t>CID000035</t>
  </si>
  <si>
    <t>Allgemeine Gold-und Silberscheideanstalt A.G.</t>
  </si>
  <si>
    <t>GERMANY</t>
  </si>
  <si>
    <t>Pforzheim</t>
  </si>
  <si>
    <t>Baden-Württemberg</t>
  </si>
  <si>
    <t>CID000041</t>
  </si>
  <si>
    <t>Almalyk Mining and Metallurgical Complex (AMMC)</t>
  </si>
  <si>
    <t>UZBEKISTAN</t>
  </si>
  <si>
    <t>Almalyk</t>
  </si>
  <si>
    <t>Toshkent</t>
  </si>
  <si>
    <t>CID000058</t>
  </si>
  <si>
    <t>AngloGold Ashanti Corrego do Sitio Mineracao</t>
  </si>
  <si>
    <t>BRAZIL</t>
  </si>
  <si>
    <t>Nova Lima</t>
  </si>
  <si>
    <t>Minas Gerais</t>
  </si>
  <si>
    <t>CID000077</t>
  </si>
  <si>
    <t>Argor-Heraeus S.A.</t>
  </si>
  <si>
    <t>SWITZERLAND</t>
  </si>
  <si>
    <t>Mendrisio</t>
  </si>
  <si>
    <t>Ticino</t>
  </si>
  <si>
    <t>CID000082</t>
  </si>
  <si>
    <t>Asahi Pretec Corp.</t>
  </si>
  <si>
    <t>Kobe</t>
  </si>
  <si>
    <t>Hyogo</t>
  </si>
  <si>
    <t>CID000924</t>
  </si>
  <si>
    <t>Asahi Refining Canada Ltd.</t>
  </si>
  <si>
    <t>CANADA</t>
  </si>
  <si>
    <t>Brampton</t>
  </si>
  <si>
    <t>Ontario</t>
  </si>
  <si>
    <t>CID000920</t>
  </si>
  <si>
    <t>Asahi Refining USA Inc.</t>
  </si>
  <si>
    <t>Salt Lake City</t>
  </si>
  <si>
    <t>Utah</t>
  </si>
  <si>
    <t>CID000090</t>
  </si>
  <si>
    <t>Asaka Riken Co., Ltd.</t>
  </si>
  <si>
    <t>Tamura</t>
  </si>
  <si>
    <t>Fukushima</t>
  </si>
  <si>
    <t>CID000103</t>
  </si>
  <si>
    <t>Atasay Kuyumculuk Sanayi Ve Ticaret A.S.</t>
  </si>
  <si>
    <t>TURKEY</t>
  </si>
  <si>
    <t>Istanbul</t>
  </si>
  <si>
    <t>İstanbul</t>
  </si>
  <si>
    <t>CID002850</t>
  </si>
  <si>
    <t>AU Traders and Refiners</t>
  </si>
  <si>
    <t>SOUTH AFRICA</t>
  </si>
  <si>
    <t>Johannesburg</t>
  </si>
  <si>
    <t>Gauteng</t>
  </si>
  <si>
    <t>CID000113</t>
  </si>
  <si>
    <t>Aurubis AG</t>
  </si>
  <si>
    <t>Hamburg</t>
  </si>
  <si>
    <t>CID002863</t>
  </si>
  <si>
    <t>Bangalore Refinery</t>
  </si>
  <si>
    <t>INDIA</t>
  </si>
  <si>
    <t>Bangalore</t>
  </si>
  <si>
    <t>CID000128</t>
  </si>
  <si>
    <t>Bangko Sentral ng Pilipinas (Central Bank of the Philippines)</t>
  </si>
  <si>
    <t>PHILIPPINES</t>
  </si>
  <si>
    <t>Quezon City</t>
  </si>
  <si>
    <t>Rizal</t>
  </si>
  <si>
    <t>CID000157</t>
  </si>
  <si>
    <t>SWEDEN</t>
  </si>
  <si>
    <t>Skelleftehamn</t>
  </si>
  <si>
    <t>Västerbottens län [SE-24]</t>
  </si>
  <si>
    <t>CID000176</t>
  </si>
  <si>
    <t>C. Hafner GmbH + Co. KG</t>
  </si>
  <si>
    <t>CID000180</t>
  </si>
  <si>
    <t>Caridad</t>
  </si>
  <si>
    <t>MEXICO</t>
  </si>
  <si>
    <t>Nacozari</t>
  </si>
  <si>
    <t>Sonora</t>
  </si>
  <si>
    <t>CID000185</t>
  </si>
  <si>
    <t>CCR Refinery - Glencore Canada Corporation</t>
  </si>
  <si>
    <t>Montréal</t>
  </si>
  <si>
    <t>Quebec</t>
  </si>
  <si>
    <t>CID000189</t>
  </si>
  <si>
    <t>Cendres + Metaux S.A.</t>
  </si>
  <si>
    <t>Biel-Bienne</t>
  </si>
  <si>
    <t>Bern</t>
  </si>
  <si>
    <t>CID003382</t>
  </si>
  <si>
    <t>CGR Metalloys Pvt Ltd.</t>
  </si>
  <si>
    <t>Cochin</t>
  </si>
  <si>
    <t>Kerala</t>
  </si>
  <si>
    <t>CID000233</t>
  </si>
  <si>
    <t>Chimet S.p.A.</t>
  </si>
  <si>
    <t>Arezzo</t>
  </si>
  <si>
    <t>Toscana</t>
  </si>
  <si>
    <t>CID000264</t>
  </si>
  <si>
    <t>Chugai Mining</t>
  </si>
  <si>
    <t>Chiyoda</t>
  </si>
  <si>
    <t>CID000343</t>
  </si>
  <si>
    <t>Daye Non-Ferrous Metals Mining Ltd.</t>
  </si>
  <si>
    <t>CHINA</t>
  </si>
  <si>
    <t>Huangshi</t>
  </si>
  <si>
    <t>Hubei Sheng</t>
  </si>
  <si>
    <t>CID002867</t>
  </si>
  <si>
    <t>Degussa Sonne / Mond Goldhandel GmbH</t>
  </si>
  <si>
    <t>CID003348</t>
  </si>
  <si>
    <t>Dijllah Gold Refinery FZC</t>
  </si>
  <si>
    <t>Sharjah</t>
  </si>
  <si>
    <t>Ash Shāriqah</t>
  </si>
  <si>
    <t>CID000401</t>
  </si>
  <si>
    <t>Dowa</t>
  </si>
  <si>
    <t>Kosaka</t>
  </si>
  <si>
    <t>Akita</t>
  </si>
  <si>
    <t>KOREA, REPUBLIC OF</t>
  </si>
  <si>
    <t>CID000359</t>
  </si>
  <si>
    <t>DSC (Do Sung Corporation)</t>
  </si>
  <si>
    <t>Gimpo</t>
  </si>
  <si>
    <t>Gyeonggi-do</t>
  </si>
  <si>
    <t>CID000425</t>
  </si>
  <si>
    <t>Honjo</t>
  </si>
  <si>
    <t>Saitama</t>
  </si>
  <si>
    <t>CID002561</t>
  </si>
  <si>
    <t>Emirates Gold DMCC</t>
  </si>
  <si>
    <t>CID002515</t>
  </si>
  <si>
    <t>Fidelity Printers and Refiners Ltd.</t>
  </si>
  <si>
    <t>ZIMBABWE</t>
  </si>
  <si>
    <t>Msasa</t>
  </si>
  <si>
    <t>Harare</t>
  </si>
  <si>
    <t>CID002584</t>
  </si>
  <si>
    <t>Fujairah Gold FZC</t>
  </si>
  <si>
    <t>Fujairah</t>
  </si>
  <si>
    <t>Al Fujayrah</t>
  </si>
  <si>
    <t>CID002852</t>
  </si>
  <si>
    <t>Ahmedabad</t>
  </si>
  <si>
    <t>CID002243</t>
  </si>
  <si>
    <t>Gold Refinery of Zijin Mining Group Co., Ltd.</t>
  </si>
  <si>
    <t>Shanghang</t>
  </si>
  <si>
    <t>Fujian Sheng</t>
  </si>
  <si>
    <t>CID001909</t>
  </si>
  <si>
    <t>Great Wall Precious Metals Co., Ltd. of CBPM</t>
  </si>
  <si>
    <t>Chengdu</t>
  </si>
  <si>
    <t>Sichuan Sheng</t>
  </si>
  <si>
    <t>CID002312</t>
  </si>
  <si>
    <t>Guangdong Jinding Gold Limited</t>
  </si>
  <si>
    <t>Guangzhou</t>
  </si>
  <si>
    <t>Guangdong Sheng</t>
  </si>
  <si>
    <t>CID000651</t>
  </si>
  <si>
    <t>Guoda Safina High-Tech Environmental Refinery Co., Ltd.</t>
  </si>
  <si>
    <t>Zhaoyuan</t>
  </si>
  <si>
    <t>Shandong Sheng</t>
  </si>
  <si>
    <t>CID000671</t>
  </si>
  <si>
    <t>Hangzhou Fuchunjiang Smelting Co., Ltd.</t>
  </si>
  <si>
    <t>Fuyang</t>
  </si>
  <si>
    <t>Zhejiang Sheng</t>
  </si>
  <si>
    <t>CID000694</t>
  </si>
  <si>
    <t>Heimerle + Meule GmbH</t>
  </si>
  <si>
    <t>CID000707</t>
  </si>
  <si>
    <t>Heraeus Metals Hong Kong Ltd.</t>
  </si>
  <si>
    <t>Fanling</t>
  </si>
  <si>
    <t>CID000711</t>
  </si>
  <si>
    <t>Heraeus Precious Metals GmbH &amp; Co. KG</t>
  </si>
  <si>
    <t>Hanau</t>
  </si>
  <si>
    <t>Hessen</t>
  </si>
  <si>
    <t>CID000767</t>
  </si>
  <si>
    <t>Hunan Chenzhou Mining Co., Ltd.</t>
  </si>
  <si>
    <t>Yuanling</t>
  </si>
  <si>
    <t>Hunan Sheng</t>
  </si>
  <si>
    <t>CID000773</t>
  </si>
  <si>
    <t>Hunan Guiyang yinxing Nonferrous Smelting Co., Ltd.</t>
  </si>
  <si>
    <t>Chenzhou</t>
  </si>
  <si>
    <t>CID000778</t>
  </si>
  <si>
    <t>HwaSeong CJ CO., LTD.</t>
  </si>
  <si>
    <t>Danwon</t>
  </si>
  <si>
    <t>CID000801</t>
  </si>
  <si>
    <t>Inner Mongolia Qiankun Gold and Silver Refinery Share Co., Ltd.</t>
  </si>
  <si>
    <t>Hohhot</t>
  </si>
  <si>
    <t>Nei Mongol Zizhiqu</t>
  </si>
  <si>
    <t>CID002562</t>
  </si>
  <si>
    <t>International Precious Metal Refiners</t>
  </si>
  <si>
    <t>CID000807</t>
  </si>
  <si>
    <t>Ishifuku Metal Industry Co., Ltd.</t>
  </si>
  <si>
    <t>Soka</t>
  </si>
  <si>
    <t>CID000814</t>
  </si>
  <si>
    <t>Istanbul Gold Refinery</t>
  </si>
  <si>
    <t>Kuyumcukent</t>
  </si>
  <si>
    <t>CID002765</t>
  </si>
  <si>
    <t>Italpreziosi</t>
  </si>
  <si>
    <t>CID000823</t>
  </si>
  <si>
    <t>Japan Mint</t>
  </si>
  <si>
    <t>Osaka</t>
  </si>
  <si>
    <t>CID000855</t>
  </si>
  <si>
    <t>Jiangxi Copper Co., Ltd.</t>
  </si>
  <si>
    <t>Guixi City</t>
  </si>
  <si>
    <t>Jiangxi Sheng</t>
  </si>
  <si>
    <t>CID000927</t>
  </si>
  <si>
    <t>JSC Ekaterinburg Non-Ferrous Metal Processing Plant</t>
  </si>
  <si>
    <t>RUSSIAN FEDERATION</t>
  </si>
  <si>
    <t>Verkhnyaya Pyshma</t>
  </si>
  <si>
    <t>Sverdlovskaya oblast'</t>
  </si>
  <si>
    <t>CID000929</t>
  </si>
  <si>
    <t>JSC Uralelectromed</t>
  </si>
  <si>
    <t>CID000937</t>
  </si>
  <si>
    <t>JX Nippon Mining &amp; Metals Co., Ltd.</t>
  </si>
  <si>
    <t>Ōita</t>
  </si>
  <si>
    <t>Ôita</t>
  </si>
  <si>
    <t>CID002563</t>
  </si>
  <si>
    <t>Kaloti Precious Metals</t>
  </si>
  <si>
    <t>CID000956</t>
  </si>
  <si>
    <t>Kazakhmys Smelting LLC</t>
  </si>
  <si>
    <t>KAZAKHSTAN</t>
  </si>
  <si>
    <t>Balkhash</t>
  </si>
  <si>
    <t>Qaraghandy oblysy</t>
  </si>
  <si>
    <t>CID000957</t>
  </si>
  <si>
    <t>Kazzinc</t>
  </si>
  <si>
    <t>Ust-Kamenogorsk</t>
  </si>
  <si>
    <t>CID000969</t>
  </si>
  <si>
    <t>Kennecott Utah Copper LLC</t>
  </si>
  <si>
    <t>Magna</t>
  </si>
  <si>
    <t>CID002511</t>
  </si>
  <si>
    <t>KGHM Polska Miedz Spolka Akcyjna</t>
  </si>
  <si>
    <t>POLAND</t>
  </si>
  <si>
    <t>Lubin</t>
  </si>
  <si>
    <t>Dolnośląskie</t>
  </si>
  <si>
    <t>CID000981</t>
  </si>
  <si>
    <t>Kojima Chemicals Co., Ltd.</t>
  </si>
  <si>
    <t>Sayama</t>
  </si>
  <si>
    <t>CID002605</t>
  </si>
  <si>
    <t>Korea Zinc Co., Ltd.</t>
  </si>
  <si>
    <t>Seoul-teukbyeolsi</t>
  </si>
  <si>
    <t>CID001029</t>
  </si>
  <si>
    <t>Kyrgyzaltyn JSC</t>
  </si>
  <si>
    <t>KYRGYZSTAN</t>
  </si>
  <si>
    <t>Bishkek</t>
  </si>
  <si>
    <t>Chüy</t>
  </si>
  <si>
    <t>CID002865</t>
  </si>
  <si>
    <t>Kyshtym Copper-Electrolytic Plant ZAO</t>
  </si>
  <si>
    <t>Kyshtym</t>
  </si>
  <si>
    <t>Chelyabinskaya oblast'</t>
  </si>
  <si>
    <t>CID001032</t>
  </si>
  <si>
    <t>L'azurde Company For Jewelry</t>
  </si>
  <si>
    <t>SAUDI ARABIA</t>
  </si>
  <si>
    <t>Riyadh</t>
  </si>
  <si>
    <t>Ar Riyāḑ</t>
  </si>
  <si>
    <t>CID001056</t>
  </si>
  <si>
    <t>Lingbao Gold Co., Ltd.</t>
  </si>
  <si>
    <t>Lingbao</t>
  </si>
  <si>
    <t>Henan Sheng</t>
  </si>
  <si>
    <t>CID001058</t>
  </si>
  <si>
    <t>Lingbao Jinyuan Tonghui Refinery Co., Ltd.</t>
  </si>
  <si>
    <t>CID002762</t>
  </si>
  <si>
    <t>L'Orfebre S.A.</t>
  </si>
  <si>
    <t>ANDORRA</t>
  </si>
  <si>
    <t>Andorra la Vella</t>
  </si>
  <si>
    <t>CID001078</t>
  </si>
  <si>
    <t>Onsan-eup</t>
  </si>
  <si>
    <t>Ulsan-gwangyeoksi</t>
  </si>
  <si>
    <t>CID000689</t>
  </si>
  <si>
    <t>HeeSung Metal Ltd.</t>
  </si>
  <si>
    <t>Seo-gu</t>
  </si>
  <si>
    <t>Incheon-gwangyeoksi</t>
  </si>
  <si>
    <t>CID001093</t>
  </si>
  <si>
    <t>Luoyang Zijin Yinhui Gold Refinery Co., Ltd.</t>
  </si>
  <si>
    <t>Luoyang</t>
  </si>
  <si>
    <t>CID002606</t>
  </si>
  <si>
    <t>Marsam Metals</t>
  </si>
  <si>
    <t>Sao Paulo</t>
  </si>
  <si>
    <t>São Paulo</t>
  </si>
  <si>
    <t>CID001113</t>
  </si>
  <si>
    <t>Materion</t>
  </si>
  <si>
    <t>Buffalo</t>
  </si>
  <si>
    <t>New York</t>
  </si>
  <si>
    <t>CID001119</t>
  </si>
  <si>
    <t>Matsuda Sangyo Co., Ltd.</t>
  </si>
  <si>
    <t>Iruma</t>
  </si>
  <si>
    <t>CID001149</t>
  </si>
  <si>
    <t>Metalor Technologies (Hong Kong) Ltd.</t>
  </si>
  <si>
    <t>Kwai Chung</t>
  </si>
  <si>
    <t>CID001152</t>
  </si>
  <si>
    <t>Metalor Technologies (Singapore) Pte., Ltd.</t>
  </si>
  <si>
    <t>SINGAPORE</t>
  </si>
  <si>
    <t>Singapore</t>
  </si>
  <si>
    <t>South West</t>
  </si>
  <si>
    <t>CID001147</t>
  </si>
  <si>
    <t>Metalor Technologies (Suzhou) Ltd.</t>
  </si>
  <si>
    <t>Suzhou</t>
  </si>
  <si>
    <t>Jiangsu Sheng</t>
  </si>
  <si>
    <t>CID001153</t>
  </si>
  <si>
    <t>Metalor Technologies S.A.</t>
  </si>
  <si>
    <t>Marin</t>
  </si>
  <si>
    <t>Neuchâtel</t>
  </si>
  <si>
    <t>CID001157</t>
  </si>
  <si>
    <t>Metalor USA Refining Corporation</t>
  </si>
  <si>
    <t>North Attleboro</t>
  </si>
  <si>
    <t>Massachusetts</t>
  </si>
  <si>
    <t>CID001161</t>
  </si>
  <si>
    <t>Metalurgica Met-Mex Penoles S.A. De C.V.</t>
  </si>
  <si>
    <t>Torreon</t>
  </si>
  <si>
    <t>Coahuila de Zaragoza</t>
  </si>
  <si>
    <t>CID001188</t>
  </si>
  <si>
    <t>Mitsubishi Materials Corporation</t>
  </si>
  <si>
    <t>CID001193</t>
  </si>
  <si>
    <t>Mitsui Mining and Smelting Co., Ltd.</t>
  </si>
  <si>
    <t>Takehara</t>
  </si>
  <si>
    <t>Hiroshima</t>
  </si>
  <si>
    <t>CID002509</t>
  </si>
  <si>
    <t>MMTC-PAMP India Pvt., Ltd.</t>
  </si>
  <si>
    <t>Mewat</t>
  </si>
  <si>
    <t>CID002857</t>
  </si>
  <si>
    <t>Modeltech Sdn Bhd</t>
  </si>
  <si>
    <t>MALAYSIA</t>
  </si>
  <si>
    <t>Kawasan Perindustrian Bukit Rambai</t>
  </si>
  <si>
    <t>Melaka</t>
  </si>
  <si>
    <t>CID002282</t>
  </si>
  <si>
    <t>Morris and Watson</t>
  </si>
  <si>
    <t>NEW ZEALAND</t>
  </si>
  <si>
    <t>Onehunga</t>
  </si>
  <si>
    <t>Auckland</t>
  </si>
  <si>
    <t>CID001204</t>
  </si>
  <si>
    <t>Moscow Special Alloys Processing Plant</t>
  </si>
  <si>
    <t>Obrucheva</t>
  </si>
  <si>
    <t>Moskva</t>
  </si>
  <si>
    <t>CID001220</t>
  </si>
  <si>
    <t>Nadir Metal Rafineri San. Ve Tic. A.S.</t>
  </si>
  <si>
    <t>Bahçelievler</t>
  </si>
  <si>
    <t>CID001236</t>
  </si>
  <si>
    <t>Navoi Mining and Metallurgical Combinat</t>
  </si>
  <si>
    <t>Navoi</t>
  </si>
  <si>
    <t>Navoiy</t>
  </si>
  <si>
    <t>CID003189</t>
  </si>
  <si>
    <t>NH Recytech Company</t>
  </si>
  <si>
    <t>Pyeongtaek-si</t>
  </si>
  <si>
    <t>CID001259</t>
  </si>
  <si>
    <t>Nihon Material Co., Ltd.</t>
  </si>
  <si>
    <t>Noda</t>
  </si>
  <si>
    <t>Chiba</t>
  </si>
  <si>
    <t>CID002779</t>
  </si>
  <si>
    <t>Ogussa Osterreichische Gold- und Silber-Scheideanstalt GmbH</t>
  </si>
  <si>
    <t>AUSTRIA</t>
  </si>
  <si>
    <t>Vienna</t>
  </si>
  <si>
    <t>Wien</t>
  </si>
  <si>
    <t>CID001325</t>
  </si>
  <si>
    <t>Ohura Precious Metal Industry Co., Ltd.</t>
  </si>
  <si>
    <t>Nara-shi</t>
  </si>
  <si>
    <t>Nara</t>
  </si>
  <si>
    <t>CID001326</t>
  </si>
  <si>
    <t>OJSC "The Gulidov Krasnoyarsk Non-Ferrous Metals Plant" (OJSC Krastsvetmet)</t>
  </si>
  <si>
    <t>Krasnoyarsk</t>
  </si>
  <si>
    <t>Krasnoyarskiy kray</t>
  </si>
  <si>
    <t>CID000493</t>
  </si>
  <si>
    <t>OJSC Novosibirsk Refinery</t>
  </si>
  <si>
    <t>Novosibirsk</t>
  </si>
  <si>
    <t>Novosibirskaya oblast'</t>
  </si>
  <si>
    <t>CID001352</t>
  </si>
  <si>
    <t>PAMP S.A.</t>
  </si>
  <si>
    <t>CID002872</t>
  </si>
  <si>
    <t>Pease &amp; Curren</t>
  </si>
  <si>
    <t>CID001362</t>
  </si>
  <si>
    <t>Penglai Penggang Gold Industry Co., Ltd.</t>
  </si>
  <si>
    <t>Penglai</t>
  </si>
  <si>
    <t>CID002919</t>
  </si>
  <si>
    <t>Planta Recuperadora de Metales SpA</t>
  </si>
  <si>
    <t>CHILE</t>
  </si>
  <si>
    <t>Mejillones</t>
  </si>
  <si>
    <t>Antofagasta</t>
  </si>
  <si>
    <t>CID001386</t>
  </si>
  <si>
    <t>Prioksky Plant of Non-Ferrous Metals</t>
  </si>
  <si>
    <t>Kasimov</t>
  </si>
  <si>
    <t>Ryazanskaya oblast'</t>
  </si>
  <si>
    <t>CID001397</t>
  </si>
  <si>
    <t>PT Aneka Tambang (Persero) Tbk</t>
  </si>
  <si>
    <t>INDONESIA</t>
  </si>
  <si>
    <t>Jakarta</t>
  </si>
  <si>
    <t>Jakarta Raya</t>
  </si>
  <si>
    <t>CID001498</t>
  </si>
  <si>
    <t>PX Precinox S.A.</t>
  </si>
  <si>
    <t>La Chaux-de-Fonds</t>
  </si>
  <si>
    <t>CID003324</t>
  </si>
  <si>
    <t>QG Refining, LLC</t>
  </si>
  <si>
    <t>Fairfield</t>
  </si>
  <si>
    <t>Ohio</t>
  </si>
  <si>
    <t>CID001512</t>
  </si>
  <si>
    <t>Rand Refinery (Pty) Ltd.</t>
  </si>
  <si>
    <t>Germiston</t>
  </si>
  <si>
    <t>CID000522</t>
  </si>
  <si>
    <t>Refinery of Seemine Gold Co., Ltd.</t>
  </si>
  <si>
    <t>Lanzhou</t>
  </si>
  <si>
    <t>Gansu Sheng</t>
  </si>
  <si>
    <t>CID002582</t>
  </si>
  <si>
    <t>REMONDIS PMR B.V.</t>
  </si>
  <si>
    <t>NETHERLANDS</t>
  </si>
  <si>
    <t>Moerdijk</t>
  </si>
  <si>
    <t>Noord-Brabant</t>
  </si>
  <si>
    <t>CID001534</t>
  </si>
  <si>
    <t>Royal Canadian Mint</t>
  </si>
  <si>
    <t>Ottawa</t>
  </si>
  <si>
    <t>CID002761</t>
  </si>
  <si>
    <t>SAAMP</t>
  </si>
  <si>
    <t>FRANCE</t>
  </si>
  <si>
    <t>Paris</t>
  </si>
  <si>
    <t>CID001546</t>
  </si>
  <si>
    <t>Sabin Metal Corp.</t>
  </si>
  <si>
    <t>Williston</t>
  </si>
  <si>
    <t>North Dakota</t>
  </si>
  <si>
    <t>CID002973</t>
  </si>
  <si>
    <t>Safimet S.p.A</t>
  </si>
  <si>
    <t>CID002290</t>
  </si>
  <si>
    <t>SAFINA A.S.</t>
  </si>
  <si>
    <t>CZECHIA</t>
  </si>
  <si>
    <t>Vestec</t>
  </si>
  <si>
    <t>Praha-západ</t>
  </si>
  <si>
    <t>CID002853</t>
  </si>
  <si>
    <t>Sai Refinery</t>
  </si>
  <si>
    <t>Parwanoo</t>
  </si>
  <si>
    <t>CID001555</t>
  </si>
  <si>
    <t>Samduck Precious Metals</t>
  </si>
  <si>
    <t>Namdong</t>
  </si>
  <si>
    <t>CID001562</t>
  </si>
  <si>
    <t>Samwon Metals Corp.</t>
  </si>
  <si>
    <t>Changwon</t>
  </si>
  <si>
    <t>Gyeongsangnam-do</t>
  </si>
  <si>
    <t>CID001585</t>
  </si>
  <si>
    <t>SEMPSA Joyeria Plateria S.A.</t>
  </si>
  <si>
    <t>SPAIN</t>
  </si>
  <si>
    <t>Madrid</t>
  </si>
  <si>
    <t>Madrid, Comunidad de</t>
  </si>
  <si>
    <t>CID002525</t>
  </si>
  <si>
    <t>Shandong Humon Smelting Co., Ltd.</t>
  </si>
  <si>
    <t>Laizhou</t>
  </si>
  <si>
    <t>CID001619</t>
  </si>
  <si>
    <t>Shandong Tiancheng Biological Gold Industrial Co., Ltd.</t>
  </si>
  <si>
    <t>CID001622</t>
  </si>
  <si>
    <t>Shandong Zhaojin Gold &amp; Silver Refinery Co., Ltd.</t>
  </si>
  <si>
    <t>CID001736</t>
  </si>
  <si>
    <t>Sichuan Tianze Precious Metals Co., Ltd.</t>
  </si>
  <si>
    <t>CID002516</t>
  </si>
  <si>
    <t>Singway Technology Co., Ltd.</t>
  </si>
  <si>
    <t>TAIWAN, PROVINCE OF CHINA</t>
  </si>
  <si>
    <t>Dayuan</t>
  </si>
  <si>
    <t>Taoyuan</t>
  </si>
  <si>
    <t>CID001756</t>
  </si>
  <si>
    <t>SOE Shyolkovsky Factory of Secondary Precious Metals</t>
  </si>
  <si>
    <t>Shyolkovo</t>
  </si>
  <si>
    <t>Moskovskaja oblast'</t>
  </si>
  <si>
    <t>CID001761</t>
  </si>
  <si>
    <t>Solar Applied Materials Technology Corp.</t>
  </si>
  <si>
    <t>Tainan City</t>
  </si>
  <si>
    <t>Tainan</t>
  </si>
  <si>
    <t>CID003383</t>
  </si>
  <si>
    <t>Sovereign Metals</t>
  </si>
  <si>
    <t>CID003153</t>
  </si>
  <si>
    <t>State Research Institute Center for Physical Sciences and Technology</t>
  </si>
  <si>
    <t>LITHUANIA</t>
  </si>
  <si>
    <t>Vilnius</t>
  </si>
  <si>
    <t>CID002567</t>
  </si>
  <si>
    <t>Sudan Gold Refinery</t>
  </si>
  <si>
    <t>SUDAN</t>
  </si>
  <si>
    <t>Khartoum</t>
  </si>
  <si>
    <t>CID001798</t>
  </si>
  <si>
    <t>Sumitomo Metal Mining Co., Ltd.</t>
  </si>
  <si>
    <t>Saijo</t>
  </si>
  <si>
    <t>Ehime</t>
  </si>
  <si>
    <t>CID002918</t>
  </si>
  <si>
    <t>SungEel HiMetal Co., Ltd.</t>
  </si>
  <si>
    <t>Gunsan-si</t>
  </si>
  <si>
    <t>Jeollabuk-do</t>
  </si>
  <si>
    <t>CID002580</t>
  </si>
  <si>
    <t>T.C.A S.p.A</t>
  </si>
  <si>
    <t>Capolona</t>
  </si>
  <si>
    <t>CID001875</t>
  </si>
  <si>
    <t>Tanaka Kikinzoku Kogyo K.K.</t>
  </si>
  <si>
    <t>Hiratsuka</t>
  </si>
  <si>
    <t>Kanagawa</t>
  </si>
  <si>
    <t>CID001916</t>
  </si>
  <si>
    <t>The Refinery of Shandong Gold Mining Co., Ltd.</t>
  </si>
  <si>
    <t>CID001938</t>
  </si>
  <si>
    <t>Tokuriki Honten Co., Ltd.</t>
  </si>
  <si>
    <t>Kuki</t>
  </si>
  <si>
    <t>CID001947</t>
  </si>
  <si>
    <t>Tongling Nonferrous Metals Group Co., Ltd.</t>
  </si>
  <si>
    <t>Tongling</t>
  </si>
  <si>
    <t>Anhui Sheng</t>
  </si>
  <si>
    <t>CID002587</t>
  </si>
  <si>
    <t>Tony Goetz NV</t>
  </si>
  <si>
    <t>BELGIUM</t>
  </si>
  <si>
    <t>Antwerp</t>
  </si>
  <si>
    <t>Antwerpen</t>
  </si>
  <si>
    <t>CID002615</t>
  </si>
  <si>
    <t>TOO Tau-Ken-Altyn</t>
  </si>
  <si>
    <t>Astana</t>
  </si>
  <si>
    <t>Almaty</t>
  </si>
  <si>
    <t>CID001955</t>
  </si>
  <si>
    <t>Torecom</t>
  </si>
  <si>
    <t>Asan</t>
  </si>
  <si>
    <t>Chungcheongnam-do</t>
  </si>
  <si>
    <t>CID002314</t>
  </si>
  <si>
    <t>Umicore Precious Metals Thailand</t>
  </si>
  <si>
    <t>THAILAND</t>
  </si>
  <si>
    <t>Khwaeng Dok Mai</t>
  </si>
  <si>
    <t>Krung Thep Maha Nakhon</t>
  </si>
  <si>
    <t>CID001980</t>
  </si>
  <si>
    <t>Umicore S.A. Business Unit Precious Metals Refining</t>
  </si>
  <si>
    <t>Hoboken</t>
  </si>
  <si>
    <t>CID001993</t>
  </si>
  <si>
    <t>United Precious Metal Refining, Inc.</t>
  </si>
  <si>
    <t>Alden</t>
  </si>
  <si>
    <t>CID002003</t>
  </si>
  <si>
    <t>Valcambi S.A.</t>
  </si>
  <si>
    <t>Balerna</t>
  </si>
  <si>
    <t>CID002030</t>
  </si>
  <si>
    <t>Western Australian Mint (T/a The Perth Mint)</t>
  </si>
  <si>
    <t>AUSTRALIA</t>
  </si>
  <si>
    <t>Newburn</t>
  </si>
  <si>
    <t>Western Australia</t>
  </si>
  <si>
    <t>CID002778</t>
  </si>
  <si>
    <t>WIELAND Edelmetalle GmbH</t>
  </si>
  <si>
    <t>CID002100</t>
  </si>
  <si>
    <t>Yamakin Co., Ltd.</t>
  </si>
  <si>
    <t>Konan</t>
  </si>
  <si>
    <t>Kochi</t>
  </si>
  <si>
    <t>CID002129</t>
  </si>
  <si>
    <t>Yokohama Metal Co., Ltd.</t>
  </si>
  <si>
    <t>Sagamihara</t>
  </si>
  <si>
    <t>CID000197</t>
  </si>
  <si>
    <t>Yunnan Copper Industry Co., Ltd.</t>
  </si>
  <si>
    <t>Kunming</t>
  </si>
  <si>
    <t>Yunnan Sheng</t>
  </si>
  <si>
    <t>CID002224</t>
  </si>
  <si>
    <t>Zhongyuan Gold Smelter of Zhongjin Gold Corporation</t>
  </si>
  <si>
    <t>Sanmenxia</t>
  </si>
  <si>
    <t>CID000292</t>
  </si>
  <si>
    <t>Alpha</t>
  </si>
  <si>
    <t>Altoona</t>
  </si>
  <si>
    <t>CID002703</t>
  </si>
  <si>
    <t>An Vinh Joint Stock Mineral Processing Company</t>
  </si>
  <si>
    <t>VIET NAM</t>
  </si>
  <si>
    <t>Quy Hop</t>
  </si>
  <si>
    <t>Nghệ An</t>
  </si>
  <si>
    <t>CID000228</t>
  </si>
  <si>
    <t>Chenzhou Yunxiang Mining and Metallurgy Co., Ltd.</t>
  </si>
  <si>
    <t>CID003190</t>
  </si>
  <si>
    <t>Chifeng Dajingzi Tin Industry Co., Ltd.</t>
  </si>
  <si>
    <t>Chifeng</t>
  </si>
  <si>
    <t>CID001070</t>
  </si>
  <si>
    <t>China Tin Group Co., Ltd.</t>
  </si>
  <si>
    <t>Laibin</t>
  </si>
  <si>
    <t>Guangxi Zhuangzu Zizhiqu</t>
  </si>
  <si>
    <t>CID003356</t>
  </si>
  <si>
    <t>Dongguan CiEXPO Environmental Engineering Co., Ltd.</t>
  </si>
  <si>
    <t>Dongguan</t>
  </si>
  <si>
    <t>CID000402</t>
  </si>
  <si>
    <t>CID002572</t>
  </si>
  <si>
    <t>Electro-Mechanical Facility of the Cao Bang Minerals &amp; Metallurgy Joint Stock Company</t>
  </si>
  <si>
    <t>Tinh Tuc</t>
  </si>
  <si>
    <t>Cao Bằng</t>
  </si>
  <si>
    <t>CID000438</t>
  </si>
  <si>
    <t>EM Vinto</t>
  </si>
  <si>
    <t>BOLIVIA (PLURINATIONAL STATE OF)</t>
  </si>
  <si>
    <t>Oruro</t>
  </si>
  <si>
    <t>CID000448</t>
  </si>
  <si>
    <t>Estanho de Rondonia S.A.</t>
  </si>
  <si>
    <t>Ariquemes</t>
  </si>
  <si>
    <t>Rondônia</t>
  </si>
  <si>
    <t>CID000468</t>
  </si>
  <si>
    <t>Fenix Metals</t>
  </si>
  <si>
    <t>Chmielów</t>
  </si>
  <si>
    <t>Podkarpackie</t>
  </si>
  <si>
    <t>CID003410</t>
  </si>
  <si>
    <t>Gejiu</t>
  </si>
  <si>
    <t>CID000942</t>
  </si>
  <si>
    <t>Gejiu Kai Meng Industry and Trade LLC</t>
  </si>
  <si>
    <t>CID000538</t>
  </si>
  <si>
    <t>Gejiu Non-Ferrous Metal Processing Co., Ltd.</t>
  </si>
  <si>
    <t>CID001908</t>
  </si>
  <si>
    <t>Gejiu Yunxin Nonferrous Electrolysis Co., Ltd.</t>
  </si>
  <si>
    <t>CID000555</t>
  </si>
  <si>
    <t>Gejiu Zili Mining And Metallurgy Co., Ltd.</t>
  </si>
  <si>
    <t>CID003116</t>
  </si>
  <si>
    <t>Guangdong Hanhe Non-Ferrous Metal Co., Ltd.</t>
  </si>
  <si>
    <t>Chaozhou</t>
  </si>
  <si>
    <t>Ganzhou</t>
  </si>
  <si>
    <t>CID001231</t>
  </si>
  <si>
    <t>Jiangxi New Nanshan Technology Ltd.</t>
  </si>
  <si>
    <t>CID002468</t>
  </si>
  <si>
    <t>Magnu's Minerais Metais e Ligas Ltda.</t>
  </si>
  <si>
    <t>São João del Rei</t>
  </si>
  <si>
    <t>CID001105</t>
  </si>
  <si>
    <t>Malaysia Smelting Corporation (MSC)</t>
  </si>
  <si>
    <t>Butterworth</t>
  </si>
  <si>
    <t>Pulau Pinang</t>
  </si>
  <si>
    <t>CID002500</t>
  </si>
  <si>
    <t>Melt Metais e Ligas S.A.</t>
  </si>
  <si>
    <t>CID001142</t>
  </si>
  <si>
    <t>Metallic Resources, Inc.</t>
  </si>
  <si>
    <t>Twinsburg</t>
  </si>
  <si>
    <t>CID002773</t>
  </si>
  <si>
    <t>Metallo Belgium N.V.</t>
  </si>
  <si>
    <t>Beerse</t>
  </si>
  <si>
    <t>CID002774</t>
  </si>
  <si>
    <t>Metallo Spain S.L.U.</t>
  </si>
  <si>
    <t>Berango</t>
  </si>
  <si>
    <t>Bizkaia</t>
  </si>
  <si>
    <t>CID001173</t>
  </si>
  <si>
    <t>Mineracao Taboca S.A.</t>
  </si>
  <si>
    <t>Bairro Guarapiranga</t>
  </si>
  <si>
    <t>CID001182</t>
  </si>
  <si>
    <t>Minsur</t>
  </si>
  <si>
    <t>PERU</t>
  </si>
  <si>
    <t>Paracas</t>
  </si>
  <si>
    <t>Ika</t>
  </si>
  <si>
    <t>CID001191</t>
  </si>
  <si>
    <t>CID002858</t>
  </si>
  <si>
    <t>CID002573</t>
  </si>
  <si>
    <t>Nghe Tinh Non-Ferrous Metals Joint Stock Company</t>
  </si>
  <si>
    <t>CID001314</t>
  </si>
  <si>
    <t>O.M. Manufacturing (Thailand) Co., Ltd.</t>
  </si>
  <si>
    <t>Nongkham Sriracha</t>
  </si>
  <si>
    <t>Chon Buri</t>
  </si>
  <si>
    <t>CID002517</t>
  </si>
  <si>
    <t>O.M. Manufacturing Philippines, Inc.</t>
  </si>
  <si>
    <t>Rosario</t>
  </si>
  <si>
    <t>Cavite</t>
  </si>
  <si>
    <t>CID001337</t>
  </si>
  <si>
    <t>Operaciones Metalurgicas S.A.</t>
  </si>
  <si>
    <t>CID003208</t>
  </si>
  <si>
    <t>Pongpipat Company Limited</t>
  </si>
  <si>
    <t>MYANMAR</t>
  </si>
  <si>
    <t>Yangon</t>
  </si>
  <si>
    <t>CID003409</t>
  </si>
  <si>
    <t>Precious Minerals and Smelting Limited</t>
  </si>
  <si>
    <t>Jagdalpur</t>
  </si>
  <si>
    <t>CID001399</t>
  </si>
  <si>
    <t>PT Artha Cipta Langgeng</t>
  </si>
  <si>
    <t>Sungailiat</t>
  </si>
  <si>
    <t>Kepulauan Bangka Belitung</t>
  </si>
  <si>
    <t>CID002503</t>
  </si>
  <si>
    <t>PT ATD Makmur Mandiri Jaya</t>
  </si>
  <si>
    <t>CID001453</t>
  </si>
  <si>
    <t>PT Mitra Stania Prima</t>
  </si>
  <si>
    <t>CID001460</t>
  </si>
  <si>
    <t>PT Refined Bangka Tin</t>
  </si>
  <si>
    <t>CID001477</t>
  </si>
  <si>
    <t>PT Timah Tbk Kundur</t>
  </si>
  <si>
    <t>Kundur</t>
  </si>
  <si>
    <t>Riau</t>
  </si>
  <si>
    <t>CID001482</t>
  </si>
  <si>
    <t>PT Timah Tbk Mentok</t>
  </si>
  <si>
    <t>Mentok</t>
  </si>
  <si>
    <t>CID002706</t>
  </si>
  <si>
    <t>Resind Industria e Comercio Ltda.</t>
  </si>
  <si>
    <t>Minas gerais</t>
  </si>
  <si>
    <t>CID001539</t>
  </si>
  <si>
    <t>Rui Da Hung</t>
  </si>
  <si>
    <t>Longtan Shiang Taoyuan</t>
  </si>
  <si>
    <t>CID002756</t>
  </si>
  <si>
    <t>Super Ligas</t>
  </si>
  <si>
    <t>Piracicaba</t>
  </si>
  <si>
    <t>Thái Nguyên</t>
  </si>
  <si>
    <t>CID001898</t>
  </si>
  <si>
    <t>Thaisarco</t>
  </si>
  <si>
    <t>Amphur Muang</t>
  </si>
  <si>
    <t>Phuket</t>
  </si>
  <si>
    <t>CID003325</t>
  </si>
  <si>
    <t>Tin Technology &amp; Refining</t>
  </si>
  <si>
    <t>West Chester</t>
  </si>
  <si>
    <t>CID002574</t>
  </si>
  <si>
    <t>Tuyen Quang Non-Ferrous Metals Joint Stock Company</t>
  </si>
  <si>
    <t>Tan Quang</t>
  </si>
  <si>
    <t>Tuyên Quang</t>
  </si>
  <si>
    <t>CID002036</t>
  </si>
  <si>
    <t>White Solder Metalurgia e Mineracao Ltda.</t>
  </si>
  <si>
    <t>CID002158</t>
  </si>
  <si>
    <t>Yunnan Chengfeng Non-ferrous Metals Co., Ltd.</t>
  </si>
  <si>
    <t>CID002180</t>
  </si>
  <si>
    <t>Yunnan Tin Company Limited</t>
  </si>
  <si>
    <t>CID003397</t>
  </si>
  <si>
    <t>Yunnan Yunfan Non-ferrous Metals Co., Ltd.</t>
  </si>
  <si>
    <t>Click here to return to Declaration tab</t>
  </si>
  <si>
    <t>necessary?</t>
  </si>
  <si>
    <t>complete?</t>
  </si>
  <si>
    <t>incomplete</t>
  </si>
  <si>
    <t>comment1</t>
  </si>
  <si>
    <t>comment for remaining</t>
  </si>
  <si>
    <t>The URL in the comment field</t>
  </si>
  <si>
    <t>Product List</t>
  </si>
  <si>
    <t>Smelter List - Tin</t>
  </si>
  <si>
    <t>Smelter List - Gold</t>
  </si>
  <si>
    <t>Smelter List - Tungsten</t>
  </si>
  <si>
    <t>All rows with "Smelter not listed" selected, have a name and country listed</t>
  </si>
  <si>
    <t>N/A</t>
  </si>
  <si>
    <t>Please complete columns D &amp; E on Smelter List for all rows "Smelter Not Listed" selected in column C</t>
  </si>
  <si>
    <t>Completion required only if reporting level "Product (or List of Products)" selected on the 'Declaration' worksheet.</t>
  </si>
  <si>
    <t>Manufacturer’s Product Number (*)</t>
  </si>
  <si>
    <t>Manufacturer’s Product Name</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</si>
  <si>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</si>
  <si>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Metal</t>
  </si>
  <si>
    <t>Standard Smelter Names</t>
  </si>
  <si>
    <t>Smelter Facility Location: Country</t>
  </si>
  <si>
    <t>Smelter ID</t>
  </si>
  <si>
    <t>METAL+Alias</t>
  </si>
  <si>
    <t>AGR (Perth Mint Australia)</t>
  </si>
  <si>
    <t>AGR Mathey</t>
  </si>
  <si>
    <t>Al Etihad Gold LLC</t>
  </si>
  <si>
    <t>Amagasaki Factory, Hyogo Prefecture, Japan</t>
  </si>
  <si>
    <t>AngloGold Ashanti Brazil</t>
  </si>
  <si>
    <t>AngloGold Ashanti Córrego do Sítio Mineração</t>
  </si>
  <si>
    <t>Anhui Tongling Nonferrous Metal Mining Co., Ltd.</t>
  </si>
  <si>
    <t>ANZ (Perth Mint 4N)</t>
  </si>
  <si>
    <t>ANZ Bank</t>
  </si>
  <si>
    <t>ATAkulche</t>
  </si>
  <si>
    <t>Augmont Enterprises Private Limited</t>
  </si>
  <si>
    <t>CID003461</t>
  </si>
  <si>
    <t>Mumbai</t>
  </si>
  <si>
    <t>BALORE REFINERSGA</t>
  </si>
  <si>
    <t>Bangalore Refinery Pvt Ltd</t>
  </si>
  <si>
    <t>COLOMBIA</t>
  </si>
  <si>
    <t>CCR</t>
  </si>
  <si>
    <t>Cendres + M?taux SA</t>
  </si>
  <si>
    <t>Cendres + Métaux S.A.</t>
  </si>
  <si>
    <t>Central Bank of the Philippines Gold Refinery &amp; Mint</t>
  </si>
  <si>
    <t>CHALCO Yunnan Copper Co. Ltd.</t>
  </si>
  <si>
    <t>China Henan Zhongyuan Gold Smelter</t>
  </si>
  <si>
    <t>China's Shandong Gold Mining Co., Ltd</t>
  </si>
  <si>
    <t>DEGUSSA</t>
  </si>
  <si>
    <t>Do Sung Corporation</t>
  </si>
  <si>
    <t>Dosung metal</t>
  </si>
  <si>
    <t>Dowa Kogyo k.k.</t>
  </si>
  <si>
    <t>Dowa Metalmine Co. Ltd</t>
  </si>
  <si>
    <t>Dowa Metals &amp; Mining Co. Ltd</t>
  </si>
  <si>
    <t>Eco-System Recycling Co., Ltd. East Plant</t>
  </si>
  <si>
    <t>Eco-System Recycling Co., Ltd. North Plant</t>
  </si>
  <si>
    <t>CID003424</t>
  </si>
  <si>
    <t>Kazuno</t>
  </si>
  <si>
    <t>Eco-System Recycling Co., Ltd. West Plant</t>
  </si>
  <si>
    <t>CID003425</t>
  </si>
  <si>
    <t>Okayama</t>
  </si>
  <si>
    <t>Ekaterinburg</t>
  </si>
  <si>
    <t>Federal State Unitary Enterprise Moscow Special Processing Plant (FSUE MZSS)</t>
  </si>
  <si>
    <t>FSE Novosibirsk Refinery</t>
  </si>
  <si>
    <t>Fujian Zijin mining stock company gold smelter</t>
  </si>
  <si>
    <t>Gold Coast Refinery</t>
  </si>
  <si>
    <t>GHANA</t>
  </si>
  <si>
    <t>CID003186</t>
  </si>
  <si>
    <t>Accra</t>
  </si>
  <si>
    <t>Gold Mining in Shandong (Laizhou) Limited Company</t>
  </si>
  <si>
    <t>Great Wall Precious Metals Co,. LTD.</t>
  </si>
  <si>
    <t>Guangdong Gaoyao Co</t>
  </si>
  <si>
    <t>Gujarat Gold Centre</t>
  </si>
  <si>
    <t>LT Metal Ltd.</t>
  </si>
  <si>
    <t>Henan Zhongyuan Gold Refinery Co., Ltd.</t>
  </si>
  <si>
    <t>Henan Zhongyuan Gold Smelter of Zhongjin Gold Co. Ltd.</t>
  </si>
  <si>
    <t>Henan Zhongyuan Gold Smelter of Zhongjin Gold Corporation Limited</t>
  </si>
  <si>
    <t>Heraeus Ltd. Hong Kong</t>
  </si>
  <si>
    <t>Hunan Chenzhou Mining Group Co., Ltd.</t>
  </si>
  <si>
    <t>Hunan Chenzhou Mining Industry Co. Ltd.</t>
  </si>
  <si>
    <t>Hunan Yu Teng Non-Ferrous Metals Co., Ltd.</t>
  </si>
  <si>
    <t>JALAN &amp; Company</t>
  </si>
  <si>
    <t>CID002893</t>
  </si>
  <si>
    <t>New Delhi</t>
  </si>
  <si>
    <t>Delhi</t>
  </si>
  <si>
    <t>JCC</t>
  </si>
  <si>
    <t>Johnson Matthey Canada</t>
  </si>
  <si>
    <t>Johnson Matthey Inc.</t>
  </si>
  <si>
    <t>Johnson Matthey Inc. (USA)</t>
  </si>
  <si>
    <t>Johnson Matthey Limited</t>
  </si>
  <si>
    <t>KGHM Polska Miedz S.A.</t>
  </si>
  <si>
    <t>KGHM Polska Miedź Spółka Akcyjna</t>
  </si>
  <si>
    <t>Kojima Kagaku Yakuhin Co., Ltd</t>
  </si>
  <si>
    <t>Kombinat Gorniczo Hutniczy Miedz Polska Miedz S.A.</t>
  </si>
  <si>
    <t>KUC</t>
  </si>
  <si>
    <t>Kundan Care Products Ltd.</t>
  </si>
  <si>
    <t>CID003463</t>
  </si>
  <si>
    <t>Haridwar</t>
  </si>
  <si>
    <t>La Caridad</t>
  </si>
  <si>
    <t>LAIZHOU SHANDONG</t>
  </si>
  <si>
    <t>LinBao Gold Mining</t>
  </si>
  <si>
    <t>Luoyang Zijin Yinhui Gold Smelting</t>
  </si>
  <si>
    <t>Luoyang Zijin Yinhui Metal Smelt Co Ltd</t>
  </si>
  <si>
    <t>MEM(Sumitomo Group)</t>
  </si>
  <si>
    <t>Metal?rgica Met-Mex Pe?oles, S.A. de C.V</t>
  </si>
  <si>
    <t>Metallurgie Hoboken Overpelt</t>
  </si>
  <si>
    <t>Metalor Switzerland</t>
  </si>
  <si>
    <t>Metalúrgica Met-Mex Peñoles S.A. De C.V.</t>
  </si>
  <si>
    <t>Met-Mex Pe?oles, S.A.</t>
  </si>
  <si>
    <t>Met-Mex Penoles, S.A.</t>
  </si>
  <si>
    <t>Mitsui Kinzoku Co., Ltd.</t>
  </si>
  <si>
    <t>Nadir Metal Rafineri San. Ve Tic. A.Ş.</t>
  </si>
  <si>
    <t>Norddeutsche Affinererie AG</t>
  </si>
  <si>
    <t>Ögussa Österreichische Gold- und Silber-Scheideanstalt GmbH</t>
  </si>
  <si>
    <t>OJSC Krastsvetmet</t>
  </si>
  <si>
    <t>Pan Pacific Copper Co Ltd.</t>
  </si>
  <si>
    <t>Perth Mint</t>
  </si>
  <si>
    <t>Perth Mint (ANZ)</t>
  </si>
  <si>
    <t>Produits Artistiques de Métaux</t>
  </si>
  <si>
    <t>PX Précinox S.A.</t>
  </si>
  <si>
    <t>Refinery LS-Nikko Copper Inc.</t>
  </si>
  <si>
    <t>Remondis Argentia B.V.</t>
  </si>
  <si>
    <t>Saganoseki Smelter &amp; Refinery</t>
  </si>
  <si>
    <t>Samdok Metal</t>
  </si>
  <si>
    <t>SD (Samdok) Metal</t>
  </si>
  <si>
    <t>SEMPSA Joyería Platería S.A.</t>
  </si>
  <si>
    <t>Sempsa JP (Cookson Sempsa)</t>
  </si>
  <si>
    <t>Shandong Gold Mine(Laizhou) Smelter Co., Ltd.</t>
  </si>
  <si>
    <t>Shandong Guoda Gold Co., Ltd.</t>
  </si>
  <si>
    <t>Shandong middlings JinYe group Co., LTD</t>
  </si>
  <si>
    <t>Shandong Tarzan Bio-Gold Industry Co., Ltd.</t>
  </si>
  <si>
    <t>Shangdong Gold (Laizhou)</t>
  </si>
  <si>
    <t>Shirpur Gold Refinery Ltd.</t>
  </si>
  <si>
    <t>CID002588</t>
  </si>
  <si>
    <t>Shonan Plant Tanaka Kikinzoku</t>
  </si>
  <si>
    <t>Shyolkovsky</t>
  </si>
  <si>
    <t>Singapore Tanaka</t>
  </si>
  <si>
    <t>SMM</t>
  </si>
  <si>
    <t>SOLAR CHEMICALAPPLIED MATERIALS TECHNOLOGY (KUN SHAN)</t>
  </si>
  <si>
    <t>Solartech</t>
  </si>
  <si>
    <t>Sumitomo Kinzoku Kozan K.K.</t>
  </si>
  <si>
    <t>SungEel HiTech</t>
  </si>
  <si>
    <t>Takehara Refinery</t>
  </si>
  <si>
    <t>Tamano Smelter</t>
  </si>
  <si>
    <t>Tanaka Denshi Kogyo K.K</t>
  </si>
  <si>
    <t>Tanaka Electronics (Hong Kong) Pte. Ltd.</t>
  </si>
  <si>
    <t>TANAKA Electronics (Malaysia) SDN. BHD.</t>
  </si>
  <si>
    <t>Tanaka Electronics (Singapore) Pte. Ltd.</t>
  </si>
  <si>
    <t>Tanaka Kikinzoku International</t>
  </si>
  <si>
    <t>Tanaka Kikinzoku Kogyo K.K</t>
  </si>
  <si>
    <t>Tanaka Precious Metals</t>
  </si>
  <si>
    <t>The Great Wall Gold and Silver Refinery of China</t>
  </si>
  <si>
    <t>The Perth Mint</t>
  </si>
  <si>
    <t>TongLing Nonferrous Metals Group Holdings Co., Ltd.</t>
  </si>
  <si>
    <t>Umicore Precious Metals Refining Hoboken</t>
  </si>
  <si>
    <t>Williams Advanced Materials</t>
  </si>
  <si>
    <t>Xstrata</t>
  </si>
  <si>
    <t>Yamamoto Precious Co., Ltd.</t>
  </si>
  <si>
    <t>Yamamoto Precious Metal Co., Ltd.</t>
  </si>
  <si>
    <t>Yamamoto Precision Metals</t>
  </si>
  <si>
    <t>Yantai NUS Safina tech environmental Refinery Co. Ltd.</t>
  </si>
  <si>
    <t>Zhao Jin Mining Industry Co Ltd</t>
  </si>
  <si>
    <t>Zhao Yuan Gold Mine</t>
  </si>
  <si>
    <t>Zhao Yuan Gold Smelter of ZhongJin</t>
  </si>
  <si>
    <t>Zhao Yuan Jin Kuang</t>
  </si>
  <si>
    <t>Zhaojin Mining Industry Co., Ltd.</t>
  </si>
  <si>
    <t>zhaojinjinyinyelian</t>
  </si>
  <si>
    <t>Zhaoyuan Gold Group</t>
  </si>
  <si>
    <t>Zhongjin Gold Corporation Limited</t>
  </si>
  <si>
    <t>Zijin Kuang Ye Refinery</t>
  </si>
  <si>
    <t>Zijin Mining Industry Corporation</t>
  </si>
  <si>
    <t>Smelter not listed</t>
  </si>
  <si>
    <t>D Block Metals, LLC</t>
  </si>
  <si>
    <t>CID002504</t>
  </si>
  <si>
    <t>North Carolina</t>
  </si>
  <si>
    <t>F &amp; X</t>
  </si>
  <si>
    <t>F&amp;X Electro-Materials Ltd.</t>
  </si>
  <si>
    <t>CID000460</t>
  </si>
  <si>
    <t>Jiangmen</t>
  </si>
  <si>
    <t>FIR Metals &amp; Resource Ltd.</t>
  </si>
  <si>
    <t>CID002505</t>
  </si>
  <si>
    <t>Zhuzhou</t>
  </si>
  <si>
    <t>Global Advanced Metals Aizu</t>
  </si>
  <si>
    <t>CID002558</t>
  </si>
  <si>
    <t>Aizuwakamatsu</t>
  </si>
  <si>
    <t>Global Advanced Metals Boyertown</t>
  </si>
  <si>
    <t>CID002557</t>
  </si>
  <si>
    <t>Boyertown</t>
  </si>
  <si>
    <t>Guangdong Zhiyuan New Material Co., Ltd.</t>
  </si>
  <si>
    <t>CID000616</t>
  </si>
  <si>
    <t>Yingde</t>
  </si>
  <si>
    <t>H.C. Starck Co., Ltd.</t>
  </si>
  <si>
    <t>CID002544</t>
  </si>
  <si>
    <t>Map Ta Phut</t>
  </si>
  <si>
    <t>Rayong</t>
  </si>
  <si>
    <t>H.C. Starck Inc.</t>
  </si>
  <si>
    <t>CID002548</t>
  </si>
  <si>
    <t>Newton</t>
  </si>
  <si>
    <t>H.C. Starck Ltd.</t>
  </si>
  <si>
    <t>CID002549</t>
  </si>
  <si>
    <t>Ibaraki</t>
  </si>
  <si>
    <t>H.C. Starck Smelting GmbH &amp; Co. KG</t>
  </si>
  <si>
    <t>CID002550</t>
  </si>
  <si>
    <t>Laufenburg</t>
  </si>
  <si>
    <t>H.C. Starck Tantalum and Niobium GmbH</t>
  </si>
  <si>
    <t>CID002545</t>
  </si>
  <si>
    <t>Goslar</t>
  </si>
  <si>
    <t>Niedersachsen</t>
  </si>
  <si>
    <t>Hengyang King Xing Lifeng New Materials Co., Ltd.</t>
  </si>
  <si>
    <t>CID002492</t>
  </si>
  <si>
    <t>Hengyang</t>
  </si>
  <si>
    <t>Jiangxi Dinghai Tantalum &amp; Niobium Co., Ltd.</t>
  </si>
  <si>
    <t>CID002512</t>
  </si>
  <si>
    <t>Fengxin</t>
  </si>
  <si>
    <t>Jiangxi Tuohong New Raw Material</t>
  </si>
  <si>
    <t>CID002842</t>
  </si>
  <si>
    <t>Yichun</t>
  </si>
  <si>
    <t>JiuJiang JinXin Nonferrous Metals Co., Ltd.</t>
  </si>
  <si>
    <t>CID000914</t>
  </si>
  <si>
    <t>Jiujiang</t>
  </si>
  <si>
    <t>Jiujiang Nonferrous Metals Smelting Company Limited</t>
  </si>
  <si>
    <t>Jiujiang Tanbre Co., Ltd.</t>
  </si>
  <si>
    <t>CID000917</t>
  </si>
  <si>
    <t>Jiujiang Zhongao Tantalum &amp; Niobium Co., Ltd.</t>
  </si>
  <si>
    <t>CID002506</t>
  </si>
  <si>
    <t>KEMET Blue Metals</t>
  </si>
  <si>
    <t>CID002539</t>
  </si>
  <si>
    <t>Matamoros</t>
  </si>
  <si>
    <t>Tamaulipas</t>
  </si>
  <si>
    <t>LSM Brasil S.A.</t>
  </si>
  <si>
    <t>CID001076</t>
  </si>
  <si>
    <t>Metallurgical Products India Pvt. Ltd. (MPIL)</t>
  </si>
  <si>
    <t>Metallurgical Products India Pvt., Ltd.</t>
  </si>
  <si>
    <t>CID001163</t>
  </si>
  <si>
    <t>District Raigad</t>
  </si>
  <si>
    <t>CID001175</t>
  </si>
  <si>
    <t>Presidente Figueiredo</t>
  </si>
  <si>
    <t>Amazonas</t>
  </si>
  <si>
    <t>Mineração Taboca S.A.</t>
  </si>
  <si>
    <t>Mineracao Taboca SA</t>
  </si>
  <si>
    <t>Mitsui Mining &amp; Smelting</t>
  </si>
  <si>
    <t>CID001192</t>
  </si>
  <si>
    <t>Omuta</t>
  </si>
  <si>
    <t>Fukuoka</t>
  </si>
  <si>
    <t>Molycorp Silmet A.S.</t>
  </si>
  <si>
    <t>NPM Silmet AS</t>
  </si>
  <si>
    <t>ESTONIA</t>
  </si>
  <si>
    <t>CID001200</t>
  </si>
  <si>
    <t>Sillamäe</t>
  </si>
  <si>
    <t>Ida-Virumaa</t>
  </si>
  <si>
    <t>Ningxia Non-Ferrous Metal Smeltery</t>
  </si>
  <si>
    <t>Ningxia Orient Tantalum Industry Co., Ltd.</t>
  </si>
  <si>
    <t>CID001277</t>
  </si>
  <si>
    <t>Shizuishan City</t>
  </si>
  <si>
    <t>Ningxia Huizi Zizhiqu</t>
  </si>
  <si>
    <t>QuantumClean</t>
  </si>
  <si>
    <t>CID001508</t>
  </si>
  <si>
    <t>Carrollton</t>
  </si>
  <si>
    <t>Texas</t>
  </si>
  <si>
    <t>Resind Ind e Com Ltda.</t>
  </si>
  <si>
    <t>CID002707</t>
  </si>
  <si>
    <t>Resind Indústria e Comércio Ltda.</t>
  </si>
  <si>
    <t>RFH</t>
  </si>
  <si>
    <t>Yanling Jincheng Tantalum &amp; Niobium Co., Ltd.</t>
  </si>
  <si>
    <t>CID001522</t>
  </si>
  <si>
    <t>RFH Tantalum Smeltry Co., Ltd.</t>
  </si>
  <si>
    <t>Solikamsk</t>
  </si>
  <si>
    <t>Solikamsk Magnesium Works OAO</t>
  </si>
  <si>
    <t>CID001769</t>
  </si>
  <si>
    <t>Permskiy kray</t>
  </si>
  <si>
    <t>Solikamsk Metal Works</t>
  </si>
  <si>
    <t>Taki Chemical Co., Ltd.</t>
  </si>
  <si>
    <t>CID001869</t>
  </si>
  <si>
    <t>Harima</t>
  </si>
  <si>
    <t>Taki Chemicals</t>
  </si>
  <si>
    <t>Telex Metals</t>
  </si>
  <si>
    <t>CID001891</t>
  </si>
  <si>
    <t>Croydon</t>
  </si>
  <si>
    <t>ULBA</t>
  </si>
  <si>
    <t>Ulba Metallurgical Plant JSC</t>
  </si>
  <si>
    <t>CID001969</t>
  </si>
  <si>
    <t>XinXing HaoRong Electronic Material Co., Ltd.</t>
  </si>
  <si>
    <t>CID002508</t>
  </si>
  <si>
    <t>YunFu City</t>
  </si>
  <si>
    <t>Yanling Jincheng Tantalum Co., Ltd.</t>
  </si>
  <si>
    <t>Alent plc</t>
  </si>
  <si>
    <t>Alpha Metals</t>
  </si>
  <si>
    <t>Alpha Metals Korea Ltd.</t>
  </si>
  <si>
    <t>Alpha Metals Taiwan</t>
  </si>
  <si>
    <t>Brand RBT</t>
  </si>
  <si>
    <t>Chengfeng Metals Co Pte Ltd</t>
  </si>
  <si>
    <t>Chenzhou Yun Xiang mining limited liability company</t>
  </si>
  <si>
    <t>China Tin (Hechi)</t>
  </si>
  <si>
    <t>China Tin Lai Ben Smelter Co., Ltd.</t>
  </si>
  <si>
    <t>China Yunnan Tin Co Ltd.</t>
  </si>
  <si>
    <t>Cookson</t>
  </si>
  <si>
    <t>Cookson (Alpha Metals Taiwan)</t>
  </si>
  <si>
    <t>Cookson Alpha Metals (Shenzhen) Co., Ltd.</t>
  </si>
  <si>
    <t>Dowa Metaltech Co., Ltd.</t>
  </si>
  <si>
    <t>Empresa Metalúrgica Vinto</t>
  </si>
  <si>
    <t>Empressa Nacional de Fundiciones (ENAF)</t>
  </si>
  <si>
    <t>ENAF</t>
  </si>
  <si>
    <t>Estanho de Rondônia S.A.</t>
  </si>
  <si>
    <t>Funsur Smelter</t>
  </si>
  <si>
    <t>Gejiu City Datun Chengfeng Smelter</t>
  </si>
  <si>
    <t>Gejiu City Fuxiang Industry and Trade Co., Ltd.</t>
  </si>
  <si>
    <t>Gejiu Fuxiang Gongmao Co., Ltd.</t>
  </si>
  <si>
    <t>Gejiu Zi-Li</t>
  </si>
  <si>
    <t>Guang Xi Liu Xhou</t>
  </si>
  <si>
    <t>Guang Xi Liu Zhou</t>
  </si>
  <si>
    <t>GuangXi China Tin</t>
  </si>
  <si>
    <t>Guangxi Hua Shu Dan CO., LTD.</t>
  </si>
  <si>
    <t>INDONESIAN STATE TIN CORPORATION MENTOK SMELTER</t>
  </si>
  <si>
    <t>Jiangxi Nanshan</t>
  </si>
  <si>
    <t>Kai Union Industry and Trade Co., Ltd. (China)</t>
  </si>
  <si>
    <t>Kai Unita Trade Limited Liability Company</t>
  </si>
  <si>
    <t>Kaimeng (Gejiu) Industry and Trade Co., Ltd.</t>
  </si>
  <si>
    <t>Kundur Smelter</t>
  </si>
  <si>
    <t>Liuzhhou China Tin</t>
  </si>
  <si>
    <t>Luna Smelter, Ltd.</t>
  </si>
  <si>
    <t>RWANDA</t>
  </si>
  <si>
    <t>CID003387</t>
  </si>
  <si>
    <t>Kigali</t>
  </si>
  <si>
    <t>Mentok Smelter</t>
  </si>
  <si>
    <t>Metallic Materials Branch of Guangxi China Tin Group Co.,Ltd.</t>
  </si>
  <si>
    <t>MSC</t>
  </si>
  <si>
    <t>Nankang Nanshan Tin Manufactory Co., Ltd.</t>
  </si>
  <si>
    <t>Nanshan Tin Co. Ltd.</t>
  </si>
  <si>
    <t>OMSA</t>
  </si>
  <si>
    <t>Operaciones Metalúrgicas S.A.</t>
  </si>
  <si>
    <t>PT Bangka Serumpun</t>
  </si>
  <si>
    <t>CID003205</t>
  </si>
  <si>
    <t>PT Mitra Sukses Globalindo</t>
  </si>
  <si>
    <t>CID003449</t>
  </si>
  <si>
    <t>PT Tambang Timah</t>
  </si>
  <si>
    <t>Smelting Branch of Yunnan Tin Company Ltd</t>
  </si>
  <si>
    <t>Thai Solder Industry Corp., Ltd.</t>
  </si>
  <si>
    <t>Thailand Smelting &amp; Refining Co Ltd</t>
  </si>
  <si>
    <t>The Gejiu cloud new colored electrolytic</t>
  </si>
  <si>
    <t>Tin Products Manufacturing Co.LTD. of YTCL</t>
  </si>
  <si>
    <t>Toboca/ Paranapenema</t>
  </si>
  <si>
    <t>Unit Timah Kundur PT Tambang</t>
  </si>
  <si>
    <t>White Solder Metalurgia e Mineração Ltda.</t>
  </si>
  <si>
    <t>White Solder Metalurgica</t>
  </si>
  <si>
    <t>XiHai - Liuzhou China Tin Group Co ltd</t>
  </si>
  <si>
    <t>YTCL</t>
  </si>
  <si>
    <t>Yunan Gejiu Yunxin Electrolyze Limited</t>
  </si>
  <si>
    <t>Yunnan Adventure Co., Ltd.</t>
  </si>
  <si>
    <t>Yunnan Chengfeng</t>
  </si>
  <si>
    <t>YunNan Gejiu Yunxin Electrolyze Limited</t>
  </si>
  <si>
    <t>Yunnan Gejiu Zili Metallurgy Co. Ltd.</t>
  </si>
  <si>
    <t>Yunnan ride non-ferrous metal co., LTD</t>
  </si>
  <si>
    <t>Yunnan Tin Company, Ltd.</t>
  </si>
  <si>
    <t>Yunnan wind Nonferrous Metals Co., Ltd.</t>
  </si>
  <si>
    <t>Yunnan Xi YE</t>
  </si>
  <si>
    <t>Yuntinic Resources</t>
  </si>
  <si>
    <t>YUNXIN colored electrolysis Company Limited</t>
  </si>
  <si>
    <t>A.L.M.T. Corp.</t>
  </si>
  <si>
    <t>CID000004</t>
  </si>
  <si>
    <t>Toyama City</t>
  </si>
  <si>
    <t>Toyama</t>
  </si>
  <si>
    <t>A.L.M.T. TUNGSTEN Corp.</t>
  </si>
  <si>
    <t>ACL Metais Eireli</t>
  </si>
  <si>
    <t>CID002833</t>
  </si>
  <si>
    <t>Araçariguama</t>
  </si>
  <si>
    <t>Albasteel Industria e Comercio de Ligas Para Fundicao Ltd.</t>
  </si>
  <si>
    <t>CID003427</t>
  </si>
  <si>
    <t>Allied Material Corporation</t>
  </si>
  <si>
    <t>ALMT Corp</t>
  </si>
  <si>
    <t>ALMT Sumitomo Group</t>
  </si>
  <si>
    <t>Asia Tungsten Products Vietnam Ltd.</t>
  </si>
  <si>
    <t>CID002502</t>
  </si>
  <si>
    <t>Vinh Bao District</t>
  </si>
  <si>
    <t>Hai Phong</t>
  </si>
  <si>
    <t>ATI Metalworking Products</t>
  </si>
  <si>
    <t>Kennametal Huntsville</t>
  </si>
  <si>
    <t>CID000105</t>
  </si>
  <si>
    <t>Huntsville</t>
  </si>
  <si>
    <t>Alabama</t>
  </si>
  <si>
    <t>ATI Tungsten Materials</t>
  </si>
  <si>
    <t>Chaozhou Xianglu Tungsten Industry Co., Ltd.</t>
  </si>
  <si>
    <t>Guangdong Xianglu Tungsten Co., Ltd.</t>
  </si>
  <si>
    <t>CID000218</t>
  </si>
  <si>
    <t>Chenzhou Diamond Tungsten Products Co., Ltd.</t>
  </si>
  <si>
    <t>CID002513</t>
  </si>
  <si>
    <t>China Molybdenum Co., Ltd.</t>
  </si>
  <si>
    <t>CID002641</t>
  </si>
  <si>
    <t>China MuYe Tungsten Co,. Ltd.</t>
  </si>
  <si>
    <t>Chongyi Zhangyuan Tungsten Co., Ltd.</t>
  </si>
  <si>
    <t>CID000258</t>
  </si>
  <si>
    <t>CNMC (Guangxi) PGMA Co., Ltd.</t>
  </si>
  <si>
    <t>CID000281</t>
  </si>
  <si>
    <t>Hezhou</t>
  </si>
  <si>
    <t>Cronimet Brasil Ltda</t>
  </si>
  <si>
    <t>CID003468</t>
  </si>
  <si>
    <t>Araquari</t>
  </si>
  <si>
    <t>Santa Catarina</t>
  </si>
  <si>
    <t>Longyan</t>
  </si>
  <si>
    <t>Ganzhou Jiangwu Ferrotungsten Co., Ltd.</t>
  </si>
  <si>
    <t>CID002315</t>
  </si>
  <si>
    <t>Ganzhou Seadragon W &amp; Mo Co., Ltd.</t>
  </si>
  <si>
    <t>CID002494</t>
  </si>
  <si>
    <t>GEM Co., Ltd.</t>
  </si>
  <si>
    <t>CID003417</t>
  </si>
  <si>
    <t>CID000568</t>
  </si>
  <si>
    <t>Towanda</t>
  </si>
  <si>
    <t>GTP</t>
  </si>
  <si>
    <t>CID002542</t>
  </si>
  <si>
    <t>H.C. Starck Tungsten GmbH</t>
  </si>
  <si>
    <t>CID002541</t>
  </si>
  <si>
    <t>Han River Pelican State Alloy Co., Ltd.</t>
  </si>
  <si>
    <t>Human Chun-Chang non-ferrous Smelting &amp; Concentrating Co., Ltd.</t>
  </si>
  <si>
    <t>Hunan Chunchang Nonferrous Metals Co., Ltd.</t>
  </si>
  <si>
    <t>CID000769</t>
  </si>
  <si>
    <t>CID000766</t>
  </si>
  <si>
    <t>Hydrometallurg, JSC</t>
  </si>
  <si>
    <t>CID002649</t>
  </si>
  <si>
    <t>Nalchik</t>
  </si>
  <si>
    <t>Kabardino-Balkarskaya Respublika</t>
  </si>
  <si>
    <t>Japan New Metals Co., Ltd.</t>
  </si>
  <si>
    <t>CID000825</t>
  </si>
  <si>
    <t>Akita City</t>
  </si>
  <si>
    <t>Jiangwu H.C. Starck Tungsten Products Co., Ltd.</t>
  </si>
  <si>
    <t>CID002551</t>
  </si>
  <si>
    <t>Jiangxi Gan Bei Tungsten Co., Ltd.</t>
  </si>
  <si>
    <t>CID002321</t>
  </si>
  <si>
    <t>Xiushui</t>
  </si>
  <si>
    <t>Jiangxi Minmetals Gao'an Non-ferrous Metals Co., Ltd.</t>
  </si>
  <si>
    <t>CID002313</t>
  </si>
  <si>
    <t>Gao'an</t>
  </si>
  <si>
    <t>Jiangxi Tonggu Non-ferrous Metallurgical &amp; Chemical Co., Ltd.</t>
  </si>
  <si>
    <t>CID002318</t>
  </si>
  <si>
    <t>Tonggu</t>
  </si>
  <si>
    <t>Jiangxi Xinsheng Tungsten Industry Co., Ltd.</t>
  </si>
  <si>
    <t>CID002317</t>
  </si>
  <si>
    <t>Jiangxi Yaosheng Tungsten Co., Ltd.</t>
  </si>
  <si>
    <t>CID002316</t>
  </si>
  <si>
    <t>JSC "Kirovgrad Hard Alloys Plant"</t>
  </si>
  <si>
    <t>CID003408</t>
  </si>
  <si>
    <t>Kirovgrad</t>
  </si>
  <si>
    <t>Kennametal Fallon</t>
  </si>
  <si>
    <t>CID000966</t>
  </si>
  <si>
    <t>Fallon</t>
  </si>
  <si>
    <t>Nevada</t>
  </si>
  <si>
    <t>Lianyou Metals Co., Ltd.</t>
  </si>
  <si>
    <t>CID003407</t>
  </si>
  <si>
    <t>Fangliao</t>
  </si>
  <si>
    <t>Pingtung</t>
  </si>
  <si>
    <t>Malipo Haiyu Tungsten Co., Ltd.</t>
  </si>
  <si>
    <t>CID002319</t>
  </si>
  <si>
    <t>Masan Tungsten Chemical LLC (MTC)</t>
  </si>
  <si>
    <t>CID002543</t>
  </si>
  <si>
    <t>Dai Tu</t>
  </si>
  <si>
    <t>Moliren Ltd.</t>
  </si>
  <si>
    <t>CID002845</t>
  </si>
  <si>
    <t>Roshal</t>
  </si>
  <si>
    <t>Niagara Refining LLC</t>
  </si>
  <si>
    <t>CID002589</t>
  </si>
  <si>
    <t>Depew</t>
  </si>
  <si>
    <t>NPP Tyazhmetprom LLC</t>
  </si>
  <si>
    <t>CID003416</t>
  </si>
  <si>
    <t>Kopeysk</t>
  </si>
  <si>
    <t>Chelyabinskaya Oblast'</t>
  </si>
  <si>
    <t>Nui Phao H.C. Starck Tungsten Chemicals Manufacturing LLC</t>
  </si>
  <si>
    <t>Philippine Chuangxin Industrial Co., Inc.</t>
  </si>
  <si>
    <t>CID002827</t>
  </si>
  <si>
    <t>Marilao</t>
  </si>
  <si>
    <t>Bulacan</t>
  </si>
  <si>
    <t>Unecha Refractory metals plant</t>
  </si>
  <si>
    <t>CID002724</t>
  </si>
  <si>
    <t>Unecha</t>
  </si>
  <si>
    <t>Bryanskaya oblast'</t>
  </si>
  <si>
    <t>WBH</t>
  </si>
  <si>
    <t>Wolfram Bergbau und Hutten AG</t>
  </si>
  <si>
    <t>CID002044</t>
  </si>
  <si>
    <t>St. Martin i-S</t>
  </si>
  <si>
    <t>Steiermark</t>
  </si>
  <si>
    <t>WBH,Wolfram [Austria]</t>
  </si>
  <si>
    <t>Wolfram Bergbau und Hütten AG</t>
  </si>
  <si>
    <t>Xiamen H.C.</t>
  </si>
  <si>
    <t>Xiamen Tungsten (H.C.) Co., Ltd.</t>
  </si>
  <si>
    <t>CID002320</t>
  </si>
  <si>
    <t>Xiamen</t>
  </si>
  <si>
    <t>Xiamen Tungsten Co., Ltd.</t>
  </si>
  <si>
    <t>CID002082</t>
  </si>
  <si>
    <t>Zhangyuan Tungsten Co Ltd</t>
  </si>
  <si>
    <t>洛阳栾川钼业集团钨业有限公司</t>
  </si>
  <si>
    <t>Complete</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</si>
  <si>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</si>
  <si>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Alexy Metals</t>
  </si>
  <si>
    <t>CID003500</t>
  </si>
  <si>
    <t>Mentor</t>
  </si>
  <si>
    <t>Emerald Jewel Industry India Limited (Unit 1)</t>
  </si>
  <si>
    <t>CID003487</t>
  </si>
  <si>
    <t>Coimbatore</t>
  </si>
  <si>
    <t>Emerald Jewel Industry India Limited (Unit 2)</t>
  </si>
  <si>
    <t>CID003488</t>
  </si>
  <si>
    <t>Emerald Jewel Industry India Limited (Unit 3)</t>
  </si>
  <si>
    <t>CID003489</t>
  </si>
  <si>
    <t>Emerald Jewel Industry India Limited (Unit 4)</t>
  </si>
  <si>
    <t>CID003490</t>
  </si>
  <si>
    <t>K.A. Rasmussen</t>
  </si>
  <si>
    <t>NORWAY</t>
  </si>
  <si>
    <t>CID003497</t>
  </si>
  <si>
    <t>Hamar</t>
  </si>
  <si>
    <t>MD Overseas</t>
  </si>
  <si>
    <t>CID003548</t>
  </si>
  <si>
    <t>Rudrapur</t>
  </si>
  <si>
    <t>Metal Concentrators SA (Pty) Ltd.</t>
  </si>
  <si>
    <t>CID003575</t>
  </si>
  <si>
    <t>Metallix Refining Inc.</t>
  </si>
  <si>
    <t>CID003557</t>
  </si>
  <si>
    <t>Greenville</t>
  </si>
  <si>
    <t>JSC Novosibirsk Refinery</t>
  </si>
  <si>
    <t>Shandong Gold Smelting Co., Ltd.</t>
  </si>
  <si>
    <t>XIMEI RESOURCES (GUANGDONG) LIMITED</t>
  </si>
  <si>
    <t>TANIOBIS Co., Ltd.</t>
  </si>
  <si>
    <t>TANIOBIS Japan Co., Ltd.</t>
  </si>
  <si>
    <t>TANIOBIS Smelting GmbH &amp; Co. KG</t>
  </si>
  <si>
    <t>TANIOBIS GmbH</t>
  </si>
  <si>
    <t>KEMET de Mexico</t>
  </si>
  <si>
    <t>CRM Synergies</t>
  </si>
  <si>
    <t>CID003524</t>
  </si>
  <si>
    <t>Toledo</t>
  </si>
  <si>
    <t>City of Kigali</t>
  </si>
  <si>
    <t>PT Aries Kencana Sejahtera</t>
  </si>
  <si>
    <t>CID000309</t>
  </si>
  <si>
    <t>Pemali</t>
  </si>
  <si>
    <t>PT Babel Surya Alam Lestari</t>
  </si>
  <si>
    <t>CID001406</t>
  </si>
  <si>
    <t>Badau</t>
  </si>
  <si>
    <t>Pangkalpinang</t>
  </si>
  <si>
    <t>PT Menara Cipta Mulia</t>
  </si>
  <si>
    <t>CID002835</t>
  </si>
  <si>
    <t>Mentawak</t>
  </si>
  <si>
    <t>PT Prima Timah Utama</t>
  </si>
  <si>
    <t>CID001458</t>
  </si>
  <si>
    <t>Pangkal Pinang</t>
  </si>
  <si>
    <t>PT Rajawali Rimba Perkasa</t>
  </si>
  <si>
    <t>CID003381</t>
  </si>
  <si>
    <t>Tukak Sadai</t>
  </si>
  <si>
    <t>PT Stanindo Inti Perkasa</t>
  </si>
  <si>
    <t>CID001468</t>
  </si>
  <si>
    <t>PT Tinindo Inter Nusa</t>
  </si>
  <si>
    <t>CID001490</t>
  </si>
  <si>
    <t>VQB Mineral and Trading Group JSC</t>
  </si>
  <si>
    <t>CID002015</t>
  </si>
  <si>
    <t>Hanoi</t>
  </si>
  <si>
    <t>Ha Noi</t>
  </si>
  <si>
    <t>Artek LLC</t>
  </si>
  <si>
    <t>CID003553</t>
  </si>
  <si>
    <t>Moscow</t>
  </si>
  <si>
    <t>Masan High-Tech Materials</t>
  </si>
  <si>
    <t>Smelter List - Tantalum</t>
  </si>
  <si>
    <t>AKITA Seiren</t>
  </si>
  <si>
    <t>Chemmanur Gold Refinery</t>
  </si>
  <si>
    <t>Heraeus Germany GmbH Co. KG</t>
  </si>
  <si>
    <t>Industrial Refining Company</t>
  </si>
  <si>
    <t>Kosak Seiren</t>
  </si>
  <si>
    <t>Shan Dong Huangjin</t>
  </si>
  <si>
    <t>shandong huangjin</t>
  </si>
  <si>
    <t>Shenzhen Zhonghenglong Real Industry Co., Ltd.</t>
  </si>
  <si>
    <t>CID002527</t>
  </si>
  <si>
    <t>Shenzhen</t>
  </si>
  <si>
    <t>Ahmedab</t>
  </si>
  <si>
    <t>WEEEREFINING</t>
  </si>
  <si>
    <t>CID003615</t>
  </si>
  <si>
    <t>Normandie</t>
  </si>
  <si>
    <t>Yancheng Jinye New Material Technology Co., Ltd.</t>
  </si>
  <si>
    <t>CID003583</t>
  </si>
  <si>
    <t>Yecheng City</t>
  </si>
  <si>
    <t>タニオビス・ジャパン株式会社</t>
  </si>
  <si>
    <t>CRM Fundicao De Metais E Comercio De Equipamentos Eletronicos Do Brasil Ltda</t>
  </si>
  <si>
    <t>CID003486</t>
  </si>
  <si>
    <t>São José</t>
  </si>
  <si>
    <t>CRM Fundição De Metais E Comércio De Equipamentos Eletrônicos Do Brasil Ltda</t>
  </si>
  <si>
    <t>CV Nurjanah</t>
  </si>
  <si>
    <t>CV Venus Inti Perkasa</t>
  </si>
  <si>
    <t>CID002455</t>
  </si>
  <si>
    <t>Fabrica Auricchio</t>
  </si>
  <si>
    <t>Fabrica Auricchio Industria e Comercio Ltda.</t>
  </si>
  <si>
    <t>CID003582</t>
  </si>
  <si>
    <t>Mogi das Cruzes</t>
  </si>
  <si>
    <t>Fábrica Auricchio</t>
  </si>
  <si>
    <t>Mining and processing tin-tungsten ore Giang Son - VQB Co., Ltd.</t>
  </si>
  <si>
    <t>Novosibirsk Processing Plant Ltd.</t>
  </si>
  <si>
    <t>CID001305</t>
  </si>
  <si>
    <t>PT Timah Nusantara</t>
  </si>
  <si>
    <t>CID001486</t>
  </si>
  <si>
    <t>Tempilang</t>
  </si>
  <si>
    <t>China Molybdenum Tungsten Co., Ltd.</t>
  </si>
  <si>
    <t>Fujian Xinlu Tungsten</t>
  </si>
  <si>
    <t>CID003609</t>
  </si>
  <si>
    <t>OOO “Technolom” 1</t>
  </si>
  <si>
    <t>CID003614</t>
  </si>
  <si>
    <t>Ramenskoe</t>
  </si>
  <si>
    <t>OOO “Technolom” 2</t>
  </si>
  <si>
    <t>CID003612</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</si>
  <si>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</si>
  <si>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</si>
  <si>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</si>
  <si>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</si>
  <si>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1. Corrections to checker tab errors</t>
  </si>
  <si>
    <t>1. Minor revisions to correct reported issues including those related to “Product List” tab.</t>
  </si>
  <si>
    <t>1. Corrections to all bugs and errors
2. Updates to Smelter Reference List and Standard Smelter List
3. Translation improvements</t>
  </si>
  <si>
    <t xml:space="preserve">This version incorporates a few changes to the smelter list as reflected in the Standard Smelter List as of February 24, 2022.  The latest version of the Standard Smelter List is available at: http://www.responsiblemineralsinitiative.org/responsible-minerals-assurance-process/exports/cmrt-export/. </t>
  </si>
  <si>
    <t>1. Minor revisions to correct reported issues including those related to “Smelter List” tab.</t>
  </si>
  <si>
    <t>AMG Brasil</t>
  </si>
  <si>
    <t>ABC Refinery Pty Ltd.</t>
  </si>
  <si>
    <t>CID002920</t>
  </si>
  <si>
    <t>Marrickville</t>
  </si>
  <si>
    <t>New South Wales</t>
  </si>
  <si>
    <t>Agosi AG</t>
  </si>
  <si>
    <t>Albino Mountinho Lda.</t>
  </si>
  <si>
    <t>PORTUGAL</t>
  </si>
  <si>
    <t>CID002760</t>
  </si>
  <si>
    <t>Gondomar</t>
  </si>
  <si>
    <t>Porto</t>
  </si>
  <si>
    <t>Mahārāshtra</t>
  </si>
  <si>
    <t>Dongwu Gold Group</t>
  </si>
  <si>
    <t>CID003663</t>
  </si>
  <si>
    <t>Suzhou City</t>
  </si>
  <si>
    <t>Fujhara Refinery</t>
  </si>
  <si>
    <t>GGC Gujrat Gold Centre Pvt. Ltd.</t>
  </si>
  <si>
    <t>Gold by Gold Colombia</t>
  </si>
  <si>
    <t>CID003641</t>
  </si>
  <si>
    <t>Medellín</t>
  </si>
  <si>
    <t>Antioquia</t>
  </si>
  <si>
    <t>Kempton Park</t>
  </si>
  <si>
    <t>Nohon Material Corporation</t>
  </si>
  <si>
    <t>Shenzhen CuiLu Gold Co., Ltd.</t>
  </si>
  <si>
    <t>CID002750</t>
  </si>
  <si>
    <t>Super Dragon Technology Co., Ltd.</t>
  </si>
  <si>
    <t>CID001810</t>
  </si>
  <si>
    <t>Ubro-Union of Brazilian Refiners</t>
  </si>
  <si>
    <t>Tourville-les-Ifs</t>
  </si>
  <si>
    <t>5D Production OU</t>
  </si>
  <si>
    <t>CID003926</t>
  </si>
  <si>
    <t>Tallinn</t>
  </si>
  <si>
    <t>5D Production OÜ</t>
  </si>
  <si>
    <t>RFH Yancheng Jinye New Material Technology Co., Ltd.</t>
  </si>
  <si>
    <t>Brand IMLI</t>
  </si>
  <si>
    <t>PT Bukit Timah</t>
  </si>
  <si>
    <t>CID001428</t>
  </si>
  <si>
    <t>Tin Smelting Branch of Yunnan Tin Co., Ltd.</t>
  </si>
  <si>
    <t>DS Myanmar</t>
  </si>
  <si>
    <t>CID003831</t>
  </si>
  <si>
    <t>Hulterworth Smelter</t>
  </si>
  <si>
    <t>Ikuno Tin Smelter</t>
  </si>
  <si>
    <t>Indra Eramulti Logam</t>
  </si>
  <si>
    <t>PT Babel Inti Perkasa</t>
  </si>
  <si>
    <t>CID001402</t>
  </si>
  <si>
    <t>Lintang</t>
  </si>
  <si>
    <t>PT Belitung Industri Sejahtera</t>
  </si>
  <si>
    <t>CID001421</t>
  </si>
  <si>
    <t>PT Cipta Persada Mulia</t>
  </si>
  <si>
    <t>CID002696</t>
  </si>
  <si>
    <t>Batam</t>
  </si>
  <si>
    <t>Kepulauan Riau</t>
  </si>
  <si>
    <t>PT Indora Ermulti</t>
  </si>
  <si>
    <t>PT Indra Eramult Logam Industri</t>
  </si>
  <si>
    <t>PT Panca Mega Persada</t>
  </si>
  <si>
    <t>CID001457</t>
  </si>
  <si>
    <t>PT Putera Sarana Shakti (PT PSS)</t>
  </si>
  <si>
    <t>CID003868</t>
  </si>
  <si>
    <t>PT Sariwiguna Binasentosa</t>
  </si>
  <si>
    <t>CID001463</t>
  </si>
  <si>
    <t>CID002816</t>
  </si>
  <si>
    <t>PT Tirus Putra Mandiri</t>
  </si>
  <si>
    <t>CID002478</t>
  </si>
  <si>
    <t>Bogor</t>
  </si>
  <si>
    <t>Jawa Barat</t>
  </si>
  <si>
    <t>PT Tommy Utama</t>
  </si>
  <si>
    <t>CID001493</t>
  </si>
  <si>
    <t>Sumping Desa Batu Peyu</t>
  </si>
  <si>
    <t>云南锡业股份有限公司锡业分公司</t>
  </si>
  <si>
    <t>Jingmen Dewei GEM Tungsten Resources Recycling Co., Ltd.</t>
  </si>
  <si>
    <t>HANNAE FOR T Co., Ltd.</t>
  </si>
  <si>
    <t>CID003978</t>
  </si>
  <si>
    <t>Dangjin-si</t>
  </si>
  <si>
    <t>LLC Vostok</t>
  </si>
  <si>
    <t>CID003643</t>
  </si>
  <si>
    <t>Kostroma</t>
  </si>
  <si>
    <t>Kostromskaya oblast'</t>
  </si>
  <si>
    <t>YUDU ANSHENG TUNGSTEN CO., LTD.</t>
  </si>
  <si>
    <t>CID003662</t>
  </si>
  <si>
    <t>Ganzhou City</t>
  </si>
  <si>
    <t>CID000313</t>
  </si>
  <si>
    <t>PT Premium Tin Indonesia</t>
  </si>
  <si>
    <t>CID002570</t>
  </si>
  <si>
    <t>CV Ayi Jaya</t>
  </si>
  <si>
    <t>CID002776</t>
  </si>
  <si>
    <t>PT Bangka Prima Tin</t>
  </si>
  <si>
    <t>1. Corrections to all bugs and errors
2. Updates to tips on the Instructions tabs
3. Enhancements which do not conflict with IPC-1755
a. Update to ISO short names for countries, states / provinces
4. Updates to Smelter Reference List and Standard Smelter List</t>
  </si>
  <si>
    <t xml:space="preserve">This version incorporates a few changes to the smelter list as reflected in the Standard Smelter List as of March 20, 2023.  The latest version of the Standard Smelter List is available at: http://www.responsiblemineralsinitiative.org/responsible-minerals-assurance-process/exports/cmrt-export/.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</si>
  <si>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It is recommended to substantiate a "Yes" answer in the comments section.
This question is mandatory for a specific metal if the response to Question 1 and 2 is “Yes” for that metal. </t>
  </si>
  <si>
    <t>4. This is a declaration that any portion of the 3TGs contained in a product or multiple products originates from conflict-affected and high-risk areas (CAHRAs).
The answer to this question should be “yes” if any smelter in the supply chain sources from covered countries or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It is recommended to substantiate a “yes” answer in the comments section. This question is mandatory for a specific metal if the response to Question 1 and 2 is “yes” for that metal.</t>
  </si>
  <si>
    <t>Aurubis Beerse</t>
  </si>
  <si>
    <t>Karnātaka</t>
  </si>
  <si>
    <t>Coimpa Industrial LTDA</t>
  </si>
  <si>
    <t>CID004010</t>
  </si>
  <si>
    <t>Manaus</t>
  </si>
  <si>
    <t>Tamil Nādu</t>
  </si>
  <si>
    <t>Gujarāt</t>
  </si>
  <si>
    <t>Greater Accra</t>
  </si>
  <si>
    <t>Innlandet</t>
  </si>
  <si>
    <t>Uttarākhand</t>
  </si>
  <si>
    <t>MKS PAMP SA</t>
  </si>
  <si>
    <t>Geneva</t>
  </si>
  <si>
    <t>Genève</t>
  </si>
  <si>
    <t>Haryāna</t>
  </si>
  <si>
    <t>Himāchal Pradesh</t>
  </si>
  <si>
    <t>Sam Precious Metals</t>
  </si>
  <si>
    <t>CID003666</t>
  </si>
  <si>
    <t>Materion Newton Inc.</t>
  </si>
  <si>
    <t>PowerX Ltd.</t>
  </si>
  <si>
    <t>CID004054</t>
  </si>
  <si>
    <t>Aurubis Berango</t>
  </si>
  <si>
    <t>CV Serumpun Sebalai</t>
  </si>
  <si>
    <t>Pangkalan Baru</t>
  </si>
  <si>
    <t>Mining Minerals Resources SARL</t>
  </si>
  <si>
    <t>CONGO, DEMOCRATIC REPUBLIC OF THE</t>
  </si>
  <si>
    <t>CID004065</t>
  </si>
  <si>
    <t>Lubumbashi</t>
  </si>
  <si>
    <t>Haut-Katanga</t>
  </si>
  <si>
    <t>Novosibirsk Tin Combine</t>
  </si>
  <si>
    <t>Chhattīsgarh</t>
  </si>
  <si>
    <t>Air Mesu</t>
  </si>
  <si>
    <t>PT Bangka Tin Industry</t>
  </si>
  <si>
    <t>CID001419</t>
  </si>
  <si>
    <t>Belitung</t>
  </si>
  <si>
    <t>Hunan Shizhuyuan Nonferrous Metals Co., Ltd. Chenzhou Tungsten Products Branch</t>
  </si>
  <si>
    <t>DONGKUK INDUSTRIES CO., LTD.</t>
  </si>
  <si>
    <t>CID004060</t>
  </si>
  <si>
    <t>Gyeongju-si</t>
  </si>
  <si>
    <t>Gyeongsangbuk-do</t>
  </si>
  <si>
    <t>Fujian Xinlu Tungsten Co., Ltd.</t>
  </si>
  <si>
    <t>Hubei Green Tungsten Co., Ltd.</t>
  </si>
  <si>
    <t>Hunan Jintai New Material Co., Ltd.</t>
  </si>
  <si>
    <t>Nam Viet Cromit Joint Stock Company</t>
  </si>
  <si>
    <t>CID004034</t>
  </si>
  <si>
    <t>Trieu Son</t>
  </si>
  <si>
    <t>Thanh Hóa</t>
  </si>
  <si>
    <t>Nan Viet Ferrochrome Co., Ltd.</t>
  </si>
  <si>
    <t>Tungsten Vietnam Joint Stock Company</t>
  </si>
  <si>
    <t>CID003993</t>
  </si>
  <si>
    <t>Song Cong</t>
  </si>
  <si>
    <t>1. Minor revisions to correct reported issues including those related to “Declaration", "Smelter List", and "Smelter Look-up" tabs.</t>
  </si>
  <si>
    <t>Link to Terms &amp; Conditions</t>
  </si>
  <si>
    <t>CID003379</t>
  </si>
  <si>
    <t>Ma'anshan Weitai Tin Co., Ltd.</t>
  </si>
  <si>
    <t>Company Name (*):</t>
  </si>
  <si>
    <t>Declaration Scope or Class (*):</t>
  </si>
  <si>
    <t>Description of Scope:</t>
  </si>
  <si>
    <t>Company Unique ID:</t>
  </si>
  <si>
    <t>Company Unique ID Authority:</t>
  </si>
  <si>
    <t>Address:</t>
  </si>
  <si>
    <t>Contact Name (*):</t>
  </si>
  <si>
    <t>Email – Contact (*):</t>
  </si>
  <si>
    <t>Phone – Contact (*):</t>
  </si>
  <si>
    <t>Authorizer (*):</t>
  </si>
  <si>
    <t>Title - Authorizer:</t>
  </si>
  <si>
    <t>Email - Authorizer (*):</t>
  </si>
  <si>
    <t>Phone - Authorizer:</t>
  </si>
  <si>
    <t>Effective Date (*):</t>
  </si>
  <si>
    <t>Answer the following questions 1 - 8 based on the declaration scope indicated above</t>
  </si>
  <si>
    <t>1) Is any 3TG intentionally added or used in the product(s) or in the production process? (*)</t>
  </si>
  <si>
    <t>Tin  (*)</t>
  </si>
  <si>
    <t>Gold  (*)</t>
  </si>
  <si>
    <t>2) Does any 3TG remain in the product(s)? (*)</t>
  </si>
  <si>
    <t>3) Do any of the smelters in your supply chain source the 3TG from the covered countries? (SEC term, see definitions tab) (*)</t>
  </si>
  <si>
    <t>4) Do any of the smelters in your supply chain source the 3TG from conflict-affected and high-risk areas? (*)</t>
  </si>
  <si>
    <t>5) Does 100 percent of the 3TG (necessary to the functionality or production of your products) originate from recycled or scrap sources?  (*)</t>
  </si>
  <si>
    <t>6) What percentage of relevant suppliers have provided a response to your supply chain survey?  (*)</t>
  </si>
  <si>
    <t>7) Have you identified all of the smelters supplying the 3TG to your supply chain?  (*)</t>
  </si>
  <si>
    <t>8) Has all applicable smelter information received by your company been reported in this declaration?  (*)</t>
  </si>
  <si>
    <t>Answer the Following Questions at a Company Level</t>
  </si>
  <si>
    <t>Question</t>
  </si>
  <si>
    <t>Answer</t>
  </si>
  <si>
    <t>A. Have you established a responsible minerals sourcing policy? (*)</t>
  </si>
  <si>
    <t>B. Is your responsible minerals sourcing policy publicly available on your website? (Note – If yes, the user shall specify the URL in the comment field.) (*)</t>
  </si>
  <si>
    <t>C. Do you require your direct suppliers to source the 3TG from smelters whose due diligence practices have been validated by an independent third party audit program? (*)</t>
  </si>
  <si>
    <t>D. Have you implemented due diligence measures for responsible sourcing? (*)</t>
  </si>
  <si>
    <t>E. Does your company conduct Conflict Minerals survey(s) of your relevant supplier(s)? (*)</t>
  </si>
  <si>
    <t>F. Do you review due diligence information received from your suppliers against your company’s expectations? (*)</t>
  </si>
  <si>
    <t>G. Does your review process include corrective action management? (*)</t>
  </si>
  <si>
    <t>H. Is your company required to file an annual conflict minerals disclosure? (*)</t>
  </si>
  <si>
    <t>TO BEGIN:</t>
  </si>
  <si>
    <t>Link to "RMAP Conformant Smelter List"</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</si>
  <si>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</si>
  <si>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Smelter Identification Number Input Column</t>
  </si>
  <si>
    <t>Metal (*)</t>
  </si>
  <si>
    <t>Smelter Name (1)</t>
  </si>
  <si>
    <t>Smelter Country (*)</t>
  </si>
  <si>
    <t>Smelter Identification</t>
  </si>
  <si>
    <t>Smelter Contact Name</t>
  </si>
  <si>
    <t>Smelter Contact Email</t>
  </si>
  <si>
    <t>Proposed next steps</t>
  </si>
  <si>
    <t>Name of Mine(s) or if recycled or scrap sourced, enter "recycled" or "scrap"</t>
  </si>
  <si>
    <t>Location (Country) of Mine(s) or if recycled or scrap sourced, enter "recycled" or "scrap"</t>
  </si>
  <si>
    <t>Does 100% of the smelter’s feedstock originate from recycled or scrap sources?</t>
  </si>
  <si>
    <t>To ensure all required fields have been populated before submitting to your customers review form for any line items highlighted in red</t>
  </si>
  <si>
    <t>Required fields remaining to be completed</t>
  </si>
  <si>
    <t>Required Fields</t>
  </si>
  <si>
    <t>Answer provided</t>
  </si>
  <si>
    <t>Notes</t>
  </si>
  <si>
    <t>Hyperlink to source</t>
  </si>
  <si>
    <t>Provide your company name on the Declaration tab cell D8</t>
  </si>
  <si>
    <t>Select the scope of declaration on the Declaration tab cell D9</t>
  </si>
  <si>
    <t>Provide description of scope on Declaration tab cell D10</t>
  </si>
  <si>
    <t>Provide contact name in Declaration tab cell D15</t>
  </si>
  <si>
    <t>Provide a valid email for contact in Declaration tab cell D16</t>
  </si>
  <si>
    <t>Provide a phone number for contact in Declaration tab cell D17</t>
  </si>
  <si>
    <t>Provide authorized company representative contact name in Declaration tab cell D18</t>
  </si>
  <si>
    <t>Provide an email for authorized company representative on Declaration tab cell D20</t>
  </si>
  <si>
    <t>Provide date the form was completed on Declaration tab cell D22</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</si>
  <si>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</si>
  <si>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</si>
  <si>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</si>
  <si>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</si>
  <si>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</si>
  <si>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</si>
  <si>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</si>
  <si>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</si>
  <si>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</si>
  <si>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</si>
  <si>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</si>
  <si>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</si>
  <si>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from a conflict-affected and high-risk area on the Declaration tab cell D44</t>
  </si>
  <si>
    <t>Declare if Tin used within the scope of products declared within this survey response originated from a conflict-affected and high-risk area on the Declaration tab cell D45</t>
  </si>
  <si>
    <t>Declare if Gold used within the scope of products declared within this survey response originated from a conflict-affected and high-risk area on the Declaration tab cell D46</t>
  </si>
  <si>
    <t>Declare if Tungsten used within the scope of products declared within this survey response originated from a conflict-affected and high-risk area on the Declaration tab cell D47</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</si>
  <si>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</si>
  <si>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</si>
  <si>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</si>
  <si>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</si>
  <si>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</si>
  <si>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</si>
  <si>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</si>
  <si>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</si>
  <si>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</si>
  <si>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</si>
  <si>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</si>
  <si>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</si>
  <si>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</si>
  <si>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</si>
  <si>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</si>
  <si>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</si>
  <si>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your company has a responsible minerals sourcing policy on the Declaration tab cell D75</t>
  </si>
  <si>
    <t>Answer if your company has made your responsible minerals sourcing policy publically available on your website on the Declaration tab cell D77</t>
  </si>
  <si>
    <t>Enter the URL in Declaration worksheet cell G77 if you answer "Yes" for question B. The format of the URL should be "www.companyname.com"</t>
  </si>
  <si>
    <t>Answer if you require your direct suppliers to source from smelters whose due diligence practices have been validated by an independent third-party audit program, like the Responsible Minerals Assurance Process, on Declaration tab cell D79</t>
  </si>
  <si>
    <t>Answer if you have implemented due diligence measures for responsible sourcing on Declaration tab cell D81</t>
  </si>
  <si>
    <t>Answer if you request your suppliers to fill out this Conflict Minerals Reporting Template on Declaration tab cell D83</t>
  </si>
  <si>
    <t>Answer if you verify responses from your suppliers against your company's expectations on Declaration tab cell D85</t>
  </si>
  <si>
    <t>Answer if your verification process includes corrective action management on Declaration tab cell D87</t>
  </si>
  <si>
    <t>Answer if you are subject to the SEC Disclosure requirement, the EU regulation or both on Declaration tab cell D89</t>
  </si>
  <si>
    <t>No products or item numbers listed</t>
  </si>
  <si>
    <t>If applicable, provide 1 or more Products or Item Numbers this declaration applies to. From Declaration tab select hyperlink in cell 6H1 to enter Product List tab</t>
  </si>
  <si>
    <t>Conflict Minerals Reporting Template (CMRT)</t>
  </si>
  <si>
    <t>The purpose of this document is to collect sourcing information on tin, tantalum, tungsten and gold used in products</t>
  </si>
  <si>
    <t>Mandatory fields are noted with an asterisk (*).  Consult the instructions tab for guidance on how to answer each question.</t>
  </si>
  <si>
    <t>Company Information</t>
  </si>
  <si>
    <t>Hong Kong SAR</t>
  </si>
  <si>
    <t>Uttarakhand</t>
  </si>
  <si>
    <t>CID002844</t>
  </si>
  <si>
    <t>HuiChang Hill Tin Industry Co., Ltd.</t>
  </si>
  <si>
    <t>Maanshan</t>
  </si>
  <si>
    <t>1. Corrections to all bugs and errors
2. Updates to highlighting on the Smelter List tabs.
3. Updates to Smelter Reference List and Standard Smelter List</t>
  </si>
  <si>
    <t xml:space="preserve">This version incorporates a few changes to the smelter list as reflected in the Standard Smelter List as of February 28, 2024.  The latest version of the Standard Smelter List is available at: https://www.responsiblemineralsinitiative.org/facilities-lists/smelter-reference-lists-export/. </t>
  </si>
  <si>
    <t>© 2024 Responsible Minerals Initiative. All rights reserved.</t>
  </si>
  <si>
    <t>Revision 6.4 April 26, 2024</t>
  </si>
  <si>
    <t>Revision 6.4
April 26, 2024</t>
  </si>
  <si>
    <t>100%</t>
  </si>
  <si>
    <t>Asago</t>
  </si>
  <si>
    <t>Attero Recycling Pvt Ltd</t>
  </si>
  <si>
    <t>CID004697</t>
  </si>
  <si>
    <t>Bhagwanpur, Roorkee</t>
  </si>
  <si>
    <t>Boliden Ronnskar</t>
  </si>
  <si>
    <t>Chala One Plant</t>
  </si>
  <si>
    <t>Inca One (Chala One Plant)</t>
  </si>
  <si>
    <t>CID004704</t>
  </si>
  <si>
    <t>Acarí</t>
  </si>
  <si>
    <t>Arequipa</t>
  </si>
  <si>
    <t>Chala One S.A.C.</t>
  </si>
  <si>
    <t>Elite Industech Co., Ltd.</t>
  </si>
  <si>
    <t>CID004755</t>
  </si>
  <si>
    <t>Kaohsiung City</t>
  </si>
  <si>
    <t>Kaohsiung</t>
  </si>
  <si>
    <t>EMC Green Group S.A.</t>
  </si>
  <si>
    <t>Inca One (Koricancha Plant)</t>
  </si>
  <si>
    <t>CID004705</t>
  </si>
  <si>
    <t>GG Refinery Ltd.</t>
  </si>
  <si>
    <t>TANZANIA, UNITED REPUBLIC OF</t>
  </si>
  <si>
    <t>CID004506</t>
  </si>
  <si>
    <t>Bomba Mbili</t>
  </si>
  <si>
    <t>Geita</t>
  </si>
  <si>
    <t>Impala Refineries – Base Metals Refinery (BMR)</t>
  </si>
  <si>
    <t>CID004604</t>
  </si>
  <si>
    <t>Springs</t>
  </si>
  <si>
    <t>Impala Refineries – Platinum Metals Refinery (PMR)</t>
  </si>
  <si>
    <t>CID004714</t>
  </si>
  <si>
    <t>Impala Rustenburg</t>
  </si>
  <si>
    <t>CID004610</t>
  </si>
  <si>
    <t>Rustenburg</t>
  </si>
  <si>
    <t>North-West</t>
  </si>
  <si>
    <t>Kochi daiicihi Yamaminami plant</t>
  </si>
  <si>
    <t>Seoul</t>
  </si>
  <si>
    <t>Kori Plant</t>
  </si>
  <si>
    <t>LS MnM Inc.</t>
  </si>
  <si>
    <t>NOBLE METAL SERVICES</t>
  </si>
  <si>
    <t>CID003690</t>
  </si>
  <si>
    <t>Cranston</t>
  </si>
  <si>
    <t>SHENZHEN JINJUNWEI RESOURCE COMPREHENSIVE DEVELOPMENT CO., LTD.</t>
  </si>
  <si>
    <t>CID004435</t>
  </si>
  <si>
    <t>Yilida Resources Technology Co., Ltd.</t>
  </si>
  <si>
    <t>Conghua Tantalum and Niobium Smeltry</t>
  </si>
  <si>
    <t>Guangdong Rising Rare Metals-EO Materials Ltd.</t>
  </si>
  <si>
    <t>CID000291</t>
  </si>
  <si>
    <t>Lincolnton</t>
  </si>
  <si>
    <t>Hitachi Ohmiya-shi</t>
  </si>
  <si>
    <t>Bugesera District</t>
  </si>
  <si>
    <t>Eastern</t>
  </si>
  <si>
    <t>CV Tiga Sekawan</t>
  </si>
  <si>
    <t>PT Rajehan Ariq</t>
  </si>
  <si>
    <t>CID002593</t>
  </si>
  <si>
    <t>Global Advanced Metals Greenbushes Pty Ltd.</t>
  </si>
  <si>
    <t>CID004754</t>
  </si>
  <si>
    <t>Greenbushes</t>
  </si>
  <si>
    <t>Longnan Chuangyue Environmental Protection Technology Development Co., Ltd</t>
  </si>
  <si>
    <t>CID004796</t>
  </si>
  <si>
    <t>Malaysia Smelting Corporation Berhad (Port Klang)</t>
  </si>
  <si>
    <t>CID004434</t>
  </si>
  <si>
    <t>Port Klang</t>
  </si>
  <si>
    <t>Selangor</t>
  </si>
  <si>
    <t>Kabupaten Bangka</t>
  </si>
  <si>
    <t>PT Mitra Graha Raya</t>
  </si>
  <si>
    <t>CID004685</t>
  </si>
  <si>
    <t>PT Sukses Inti Makmur (SIM)</t>
  </si>
  <si>
    <t>RIKAYAA GREENTECH PRIVATE LIMITED</t>
  </si>
  <si>
    <t>CID004692</t>
  </si>
  <si>
    <t>Baddi</t>
  </si>
  <si>
    <t>Takehara PVD Materials Plant / PVD Materials Division of MITSUI MINING &amp; SMELTING CO., LTD.</t>
  </si>
  <si>
    <t>CID004403</t>
  </si>
  <si>
    <t>Hirosima</t>
  </si>
  <si>
    <t>Woodcross Smelting Company Limited</t>
  </si>
  <si>
    <t>CID004724</t>
  </si>
  <si>
    <t>Mbarara</t>
  </si>
  <si>
    <t>Western</t>
  </si>
  <si>
    <t>Global Tungsten &amp; Powders LLC</t>
  </si>
  <si>
    <t>Kenee Mining Corporation Vietnam</t>
  </si>
  <si>
    <t>CID004619</t>
  </si>
  <si>
    <t>Song Cau Town</t>
  </si>
  <si>
    <t>Phú Yên</t>
  </si>
  <si>
    <t>Lianyou Resources Co., Ltd.</t>
  </si>
  <si>
    <t>CID004397</t>
  </si>
  <si>
    <t>Wujie</t>
  </si>
  <si>
    <t>Yilan</t>
  </si>
  <si>
    <t>MALAMET SMELTING SDN. BHD.</t>
  </si>
  <si>
    <t>CID004056</t>
  </si>
  <si>
    <t>Kuala Lumpur</t>
  </si>
  <si>
    <t>Wilayah Persekutuan Kuala Lumpur</t>
  </si>
  <si>
    <t>Wen Shan</t>
  </si>
  <si>
    <t>Philippine Bonway Manufacturing Industrial Corporation</t>
  </si>
  <si>
    <t>CID004797</t>
  </si>
  <si>
    <t>San Simon</t>
  </si>
  <si>
    <t>Pampanga</t>
  </si>
  <si>
    <t>Philippine Carreytech Metal Corp.</t>
  </si>
  <si>
    <t>CID004438</t>
  </si>
  <si>
    <t>Shinwon Tungsten (Fujian Shanghang) Co., Ltd.</t>
  </si>
  <si>
    <t>CID004430</t>
  </si>
  <si>
    <t>0</t>
  </si>
  <si>
    <t>Murata Electronics North America, Inc</t>
  </si>
  <si>
    <t>Miller Gandy</t>
  </si>
  <si>
    <t>miller.gandy@murata.com</t>
  </si>
  <si>
    <t>7704337838</t>
  </si>
  <si>
    <t>Hiroyuki Yokomi</t>
  </si>
  <si>
    <t>Procurement Division General Manager of Planning &amp; Administration Dept.</t>
  </si>
  <si>
    <t>conflict_minerals@murata.com</t>
  </si>
  <si>
    <t>Tantalum  (*)</t>
  </si>
  <si>
    <t>Tungsten  (*)</t>
  </si>
  <si>
    <t xml:space="preserve">TANIOBIS GmbH(CID:002545), Taki Chemicals (CID001869), Global Advanced Metals(CID002557) , F&amp;X Electro-Materials(CID000460) and Ningxia Orient Tantalum Industry Co., Ltd (CID001277) ,XIMEI RESOURCES (GUANGDONG) LIMITED(CID000616), JiuJiang JinXin Nonferrous Metals Co., Ltd.(CID000914), TANIOBIS Co., Ltd.(CID002544) source Tantalum from the DRC or an adjoining country. </t>
    <phoneticPr fontId="0"/>
  </si>
  <si>
    <t xml:space="preserve">MSC(CID001105) and Thaisarco(CID001898) source tin from the DRC or an adjoining country.  </t>
  </si>
  <si>
    <t xml:space="preserve">L'Orfebre S.A(CID002762) source Gold from the DRC or an adjoining country. </t>
    <phoneticPr fontId="0"/>
  </si>
  <si>
    <t xml:space="preserve">Global Tungsten &amp; Powders Corp. (CID000568), Masan High-Tech Materials(CID002543)sources tungsten from the DRC or an adjoining country. </t>
    <phoneticPr fontId="0"/>
  </si>
  <si>
    <t xml:space="preserve">MSC(CID001105) and Thaisarco(CID001898) source tin from the DRC or an adjoining country. </t>
  </si>
  <si>
    <t>In order to answer "Yes", we must receive completed template which indicates all smelters related to Murata from all of our suppliers.</t>
  </si>
  <si>
    <t>Same as above.</t>
  </si>
  <si>
    <t>https://corporate.murata.com/en-us/csr/people/suppliers</t>
  </si>
  <si>
    <t>DRC,Burundi,Rwanda</t>
  </si>
  <si>
    <t>This smelter is RMI Conformant.
http://www.responsiblemineralsinitiative.org/tantalum-smelters-list/</t>
  </si>
  <si>
    <t>Not coverd countries area</t>
  </si>
  <si>
    <t>Burundi,Rwanda</t>
  </si>
  <si>
    <t>Recycled</t>
  </si>
  <si>
    <t>This smelter is RMI Conformant.
http://www.responsiblemineralsinitiative.org/tin-smelters-list/</t>
  </si>
  <si>
    <t>DRC,Burundi,Rwanda,Uganda</t>
  </si>
  <si>
    <t>Indonesia</t>
  </si>
  <si>
    <t>Peru</t>
  </si>
  <si>
    <t>Bolivia</t>
  </si>
  <si>
    <t>Brazil</t>
  </si>
  <si>
    <t>China</t>
  </si>
  <si>
    <t>This smelter is Active Tin smelter and engaged in the RMAP.
http://www.responsiblemineralsinitiative.org/tin-smelters-list/</t>
  </si>
  <si>
    <t xml:space="preserve">China </t>
  </si>
  <si>
    <t>Recycled etc.</t>
  </si>
  <si>
    <t>This smelter is RMI Conformant.
http://www.responsiblemineralsinitiative.org/gold-refiners-list/</t>
  </si>
  <si>
    <t>Tanzania</t>
  </si>
  <si>
    <t>This smelter is RMI Conformant.
http://www.responsiblemineralsinitiative.org/tungsten-conformant-smelters/</t>
  </si>
  <si>
    <t>This smelter is RMI Conformant.
http://www.responsiblemineralsinitiative.org/tungsten-smelters-list/</t>
  </si>
  <si>
    <t>China,Russia,Canada</t>
  </si>
  <si>
    <t>Unknown</t>
    <phoneticPr fontId="0"/>
  </si>
  <si>
    <t>Recycled, Scrap etc.</t>
    <phoneticPr fontId="0"/>
  </si>
  <si>
    <t>DRC or an adjoining countries etc.</t>
    <phoneticPr fontId="0"/>
  </si>
  <si>
    <t>China</t>
    <phoneticPr fontId="0"/>
  </si>
  <si>
    <t>Click here to return to Smelter List</t>
  </si>
  <si>
    <t>Click here to return to Product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</si>
</sst>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0.0"/>
    <numFmt numFmtId="166" formatCode="[$-409]d\-mmm\-yyyy;@"/>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 numFmtId="177" formatCode="[$-409]d/mmm/yyyy;@"/>
  </numFmts>
  <fonts count="87">
    <font>
      <sz val="11"/>
      <color theme="1"/>
      <name val="Calibri"/>
      <family val="2"/>
      <scheme val="minor"/>
    </font>
    <font>
      <b/>
      <sz val="10"/>
      <name val="Cambria"/>
      <family val="1"/>
    </font>
    <font>
      <b/>
      <sz val="10"/>
      <name val="Verdana"/>
      <family val="2"/>
    </font>
    <font>
      <b/>
      <sz val="12"/>
      <name val="Cambria"/>
      <family val="1"/>
    </font>
    <font>
      <sz val="10"/>
      <name val="Cambria"/>
      <family val="1"/>
    </font>
    <font>
      <sz val="9"/>
      <name val="Verdana"/>
      <family val="2"/>
    </font>
    <font>
      <sz val="10"/>
      <name val="Arial"/>
      <family val="2"/>
    </font>
    <font>
      <b/>
      <sz val="6"/>
      <color indexed="8"/>
      <name val="Arial"/>
      <family val="2"/>
    </font>
    <font>
      <b/>
      <sz val="6"/>
      <name val="Arial"/>
      <family val="2"/>
    </font>
    <font>
      <sz val="8"/>
      <name val="Arial"/>
      <family val="2"/>
    </font>
    <font>
      <sz val="8"/>
      <name val="Verdana"/>
      <family val="2"/>
    </font>
    <font>
      <b/>
      <sz val="12"/>
      <name val="Verdana"/>
      <family val="2"/>
    </font>
    <font>
      <sz val="12"/>
      <name val="Verdana"/>
      <family val="2"/>
    </font>
    <font>
      <b/>
      <sz val="12"/>
      <color indexed="12"/>
      <name val="Verdana"/>
      <family val="2"/>
    </font>
    <font>
      <b/>
      <sz val="12"/>
      <color rgb="FF0000FF"/>
      <name val="Verdana"/>
      <family val="2"/>
    </font>
    <font>
      <u/>
      <sz val="12"/>
      <color indexed="12"/>
      <name val="Verdana"/>
      <family val="2"/>
    </font>
    <font>
      <sz val="10"/>
      <color indexed="9"/>
      <name val="Verdana"/>
      <family val="2"/>
    </font>
    <font>
      <sz val="12"/>
      <name val="Cambria"/>
      <family val="1"/>
    </font>
    <font>
      <u/>
      <sz val="14"/>
      <color indexed="12"/>
      <name val="Verdana"/>
      <family val="2"/>
    </font>
    <font>
      <sz val="10"/>
      <color rgb="FFFF0000"/>
      <name val="Verdana"/>
      <family val="2"/>
    </font>
    <font>
      <b/>
      <sz val="14"/>
      <color indexed="10"/>
      <name val="Cambria"/>
      <family val="1"/>
    </font>
    <font>
      <sz val="10"/>
      <name val="Verdana"/>
      <family val="2"/>
    </font>
    <font>
      <u/>
      <sz val="7.5"/>
      <color indexed="12"/>
      <name val="Verdana"/>
      <family val="2"/>
    </font>
    <font>
      <sz val="11"/>
      <color theme="1"/>
      <name val="Calibri"/>
      <family val="2"/>
      <scheme val="minor"/>
    </font>
    <font>
      <sz val="10"/>
      <color theme="1"/>
      <name val="Arial"/>
      <family val="2"/>
    </font>
    <font>
      <sz val="10"/>
      <color indexed="8"/>
      <name val="Arial"/>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libri Light"/>
      <family val="3"/>
      <charset val="128"/>
      <scheme val="major"/>
    </font>
    <font>
      <b/>
      <sz val="11"/>
      <color theme="1"/>
      <name val="Calibri"/>
      <family val="3"/>
      <charset val="128"/>
      <scheme val="minor"/>
    </font>
    <font>
      <sz val="11"/>
      <color rgb="FFFF0000"/>
      <name val="Calibri"/>
      <family val="3"/>
      <charset val="128"/>
      <scheme val="minor"/>
    </font>
    <font>
      <sz val="11"/>
      <color theme="1"/>
      <name val="Calibri"/>
      <family val="2"/>
      <charset val="128"/>
      <scheme val="minor"/>
    </font>
    <font>
      <sz val="12"/>
      <name val="宋体"/>
      <family val="3"/>
      <charset val="134"/>
    </font>
    <font>
      <u/>
      <sz val="11"/>
      <color rgb="FF0000FF"/>
      <name val="Calibri"/>
      <family val="1"/>
      <charset val="136"/>
      <scheme val="minor"/>
    </font>
    <font>
      <b/>
      <sz val="22"/>
      <name val="Cambria"/>
      <family val="1"/>
    </font>
    <font>
      <sz val="10"/>
      <color indexed="9"/>
      <name val="Arial"/>
      <family val="2"/>
    </font>
    <font>
      <b/>
      <u/>
      <sz val="10"/>
      <name val="Verdana"/>
      <family val="2"/>
    </font>
    <font>
      <u/>
      <sz val="10"/>
      <color indexed="12"/>
      <name val="Verdana"/>
      <family val="2"/>
    </font>
    <font>
      <sz val="10"/>
      <color indexed="10"/>
      <name val="Verdana"/>
      <family val="2"/>
    </font>
    <font>
      <b/>
      <sz val="9"/>
      <name val="Verdana"/>
      <family val="2"/>
    </font>
    <font>
      <sz val="7.5"/>
      <name val="Verdana"/>
      <family val="2"/>
    </font>
    <font>
      <sz val="18"/>
      <name val="Verdana"/>
      <family val="2"/>
    </font>
    <font>
      <sz val="14"/>
      <name val="Verdana"/>
      <family val="2"/>
    </font>
    <font>
      <sz val="8"/>
      <name val="Cambria"/>
      <family val="1"/>
    </font>
    <font>
      <b/>
      <sz val="12"/>
      <color indexed="9"/>
      <name val="Cambria"/>
      <family val="1"/>
    </font>
    <font>
      <sz val="16"/>
      <name val="Verdana"/>
      <family val="2"/>
    </font>
    <font>
      <u/>
      <sz val="16"/>
      <color indexed="12"/>
      <name val="Verdana"/>
      <family val="2"/>
    </font>
    <font>
      <sz val="12"/>
      <color indexed="9"/>
      <name val="Cambria"/>
      <family val="1"/>
    </font>
    <font>
      <b/>
      <sz val="18"/>
      <name val="Verdana"/>
      <family val="2"/>
    </font>
    <font>
      <b/>
      <i/>
      <sz val="12"/>
      <name val="Cambria"/>
      <family val="1"/>
    </font>
    <font>
      <sz val="9"/>
      <name val="ＭＳ Ｐゴシック"/>
      <family val="3"/>
      <charset val="128"/>
    </font>
    <font>
      <b/>
      <sz val="14"/>
      <name val="Cambria"/>
      <family val="1"/>
    </font>
    <font>
      <b/>
      <sz val="11"/>
      <name val="Cambria"/>
      <family val="1"/>
    </font>
    <font>
      <u/>
      <sz val="18"/>
      <color indexed="12"/>
      <name val="Verdana"/>
      <family val="2"/>
    </font>
    <font>
      <sz val="22"/>
      <name val="Verdana"/>
      <family val="2"/>
    </font>
    <font>
      <b/>
      <sz val="8"/>
      <name val="Cambria"/>
      <family val="1"/>
    </font>
    <font>
      <b/>
      <sz val="9"/>
      <name val="Cambria"/>
      <family val="1"/>
    </font>
    <font>
      <b/>
      <sz val="11"/>
      <name val="Verdana"/>
      <family val="2"/>
    </font>
    <font>
      <sz val="16"/>
      <name val="Cambria"/>
      <family val="1"/>
    </font>
    <font>
      <sz val="12"/>
      <color indexed="10"/>
      <name val="Verdana"/>
      <family val="2"/>
    </font>
    <font>
      <sz val="11"/>
      <name val="Calibri"/>
      <family val="2"/>
    </font>
    <font>
      <sz val="10"/>
      <color theme="1"/>
      <name val="Verdana"/>
      <family val="2"/>
    </font>
    <font>
      <sz val="10"/>
      <color theme="0" tint="-0.34995574816125979"/>
      <name val="Verdana"/>
      <family val="2"/>
    </font>
    <font>
      <sz val="10"/>
      <name val="Verdana"/>
      <family val="2"/>
    </font>
    <font>
      <sz val="12"/>
      <name val="Calibri Light"/>
      <family val="3"/>
      <charset val="128"/>
      <scheme val="major"/>
    </font>
    <font>
      <u/>
      <sz val="12"/>
      <color indexed="12"/>
      <name val="Calibri Light"/>
      <family val="3"/>
      <charset val="128"/>
      <scheme val="major"/>
    </font>
    <font>
      <u/>
      <sz val="10"/>
      <color indexed="12"/>
      <name val="Calibri Light"/>
      <family val="3"/>
      <charset val="128"/>
      <scheme val="major"/>
    </font>
    <font>
      <sz val="10"/>
      <name val="Calibri Light"/>
      <family val="3"/>
      <charset val="128"/>
      <scheme val="major"/>
    </font>
  </fonts>
  <fills count="68">
    <fill>
      <patternFill patternType="none"/>
    </fill>
    <fill>
      <patternFill patternType="gray125"/>
    </fill>
    <fill>
      <patternFill patternType="solid">
        <fgColor indexed="65"/>
        <bgColor indexed="64"/>
      </patternFill>
    </fill>
    <fill>
      <patternFill patternType="darkUp"/>
    </fill>
    <fill>
      <patternFill patternType="solid">
        <fgColor theme="0"/>
        <bgColor indexed="64"/>
      </patternFill>
    </fill>
    <fill>
      <patternFill patternType="solid">
        <fgColor theme="7" tint="0.599963377788628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7"/>
        <bgColor indexed="64"/>
      </patternFill>
    </fill>
  </fills>
  <borders count="72">
    <border>
      <left/>
      <right/>
      <top/>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ck">
        <color indexed="56"/>
      </left>
      <right/>
      <top/>
      <bottom style="thick">
        <color indexed="56"/>
      </bottom>
      <diagonal/>
    </border>
    <border>
      <left/>
      <right/>
      <top/>
      <bottom style="thick">
        <color indexed="56"/>
      </bottom>
      <diagonal/>
    </border>
    <border>
      <left/>
      <right style="thick">
        <color indexed="56"/>
      </right>
      <top/>
      <bottom style="thick">
        <color indexed="56"/>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right/>
      <top/>
      <bottom style="thin">
        <color indexed="56"/>
      </bottom>
      <diagonal/>
    </border>
    <border>
      <left/>
      <right/>
      <top/>
      <bottom style="thin">
        <color indexed="9"/>
      </bottom>
      <diagonal/>
    </border>
    <border>
      <left style="thick">
        <color indexed="56"/>
      </left>
      <right style="thin">
        <color auto="1"/>
      </right>
      <top/>
      <bottom/>
      <diagonal/>
    </border>
    <border>
      <left/>
      <right/>
      <top style="thin">
        <color indexed="56"/>
      </top>
      <bottom style="thick">
        <color indexed="5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right style="thin">
        <color indexed="56"/>
      </right>
      <top style="thin">
        <color indexed="56"/>
      </top>
      <bottom style="thin">
        <color indexed="56"/>
      </bottom>
      <diagonal/>
    </border>
    <border>
      <left style="thin">
        <color indexed="56"/>
      </left>
      <right style="thin">
        <color indexed="56"/>
      </right>
      <top style="thin">
        <color indexed="56"/>
      </top>
      <bottom style="thin">
        <color indexed="56"/>
      </bottom>
      <diagonal/>
    </border>
    <border>
      <left style="thick">
        <color indexed="56"/>
      </left>
      <right style="thin">
        <color auto="1"/>
      </right>
      <top style="thin">
        <color auto="1"/>
      </top>
      <bottom/>
      <diagonal/>
    </border>
    <border>
      <left style="thin">
        <color indexed="56"/>
      </left>
      <right style="thin">
        <color indexed="56"/>
      </right>
      <top/>
      <bottom/>
      <diagonal/>
    </border>
    <border>
      <left style="thin">
        <color indexed="56"/>
      </left>
      <right style="thin">
        <color indexed="56"/>
      </right>
      <top/>
      <bottom style="thin">
        <color indexed="56"/>
      </bottom>
      <diagonal/>
    </border>
    <border>
      <left style="thick">
        <color indexed="56"/>
      </left>
      <right style="thin">
        <color indexed="56"/>
      </right>
      <top/>
      <bottom/>
      <diagonal/>
    </border>
    <border>
      <left/>
      <right style="thin">
        <color indexed="56"/>
      </right>
      <top/>
      <bottom/>
      <diagonal/>
    </border>
    <border>
      <left style="thin">
        <color indexed="56"/>
      </left>
      <right/>
      <top/>
      <bottom style="thin">
        <color indexed="56"/>
      </bottom>
      <diagonal/>
    </border>
    <border>
      <left/>
      <right style="thin">
        <color indexed="56"/>
      </right>
      <top/>
      <bottom style="thin">
        <color indexed="56"/>
      </bottom>
      <diagonal/>
    </border>
    <border>
      <left style="thin">
        <color indexed="56"/>
      </left>
      <right style="thick">
        <color indexed="56"/>
      </right>
      <top/>
      <bottom/>
      <diagonal/>
    </border>
    <border>
      <left style="thin">
        <color indexed="56"/>
      </left>
      <right/>
      <top/>
      <bottom/>
      <diagonal/>
    </border>
    <border>
      <left style="thick">
        <color indexed="56"/>
      </left>
      <right/>
      <top/>
      <bottom style="thin">
        <color indexed="56"/>
      </bottom>
      <diagonal/>
    </border>
    <border>
      <left/>
      <right style="thick">
        <color indexed="56"/>
      </right>
      <top/>
      <bottom style="thin">
        <color indexed="56"/>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style="thin">
        <color auto="1"/>
      </top>
      <bottom/>
      <diagonal/>
    </border>
    <border>
      <left/>
      <right/>
      <top style="thin">
        <color auto="1"/>
      </top>
      <bottom/>
      <diagonal/>
    </border>
    <border>
      <left/>
      <right style="thick">
        <color auto="1"/>
      </right>
      <top/>
      <bottom/>
      <diagonal/>
    </border>
    <border>
      <left/>
      <right style="thick">
        <color auto="1"/>
      </right>
      <top/>
      <bottom style="thin">
        <color indexed="9"/>
      </bottom>
      <diagonal/>
    </border>
    <border>
      <left style="thin">
        <color auto="1"/>
      </left>
      <right/>
      <top/>
      <bottom style="thin">
        <color auto="1"/>
      </bottom>
      <diagonal/>
    </border>
    <border>
      <left style="thin">
        <color indexed="56"/>
      </left>
      <right style="thin">
        <color indexed="56"/>
      </right>
      <top style="thin">
        <color indexed="56"/>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style="thin">
        <color indexed="56"/>
      </left>
      <right style="thin">
        <color indexed="56"/>
      </right>
      <top style="thin">
        <color indexed="56"/>
      </top>
      <bottom style="thin">
        <color indexed="56"/>
      </bottom>
      <diagonal/>
    </border>
    <border>
      <left/>
      <right/>
      <top style="thin">
        <color indexed="56"/>
      </top>
      <bottom/>
      <diagonal/>
    </border>
    <border>
      <left style="thin">
        <color auto="1"/>
      </left>
      <right style="thin">
        <color auto="1"/>
      </right>
      <top style="thin">
        <color auto="1"/>
      </top>
      <bottom style="thin">
        <color auto="1"/>
      </bottom>
      <diagonal/>
    </border>
    <border>
      <left style="thin">
        <color indexed="56"/>
      </left>
      <right/>
      <top style="thin">
        <color indexed="56"/>
      </top>
      <bottom/>
      <diagonal/>
    </border>
    <border>
      <left/>
      <right style="thin">
        <color indexed="56"/>
      </right>
      <top style="thin">
        <color indexed="56"/>
      </top>
      <bottom/>
      <diagonal/>
    </border>
    <border>
      <left style="thick">
        <color indexed="56"/>
      </left>
      <right/>
      <top style="thin">
        <color indexed="56"/>
      </top>
      <bottom/>
      <diagonal/>
    </border>
    <border>
      <left/>
      <right style="thick">
        <color indexed="56"/>
      </right>
      <top style="thin">
        <color indexed="56"/>
      </top>
      <bottom/>
      <diagonal/>
    </border>
    <border>
      <left style="thin">
        <color auto="1"/>
      </left>
      <right style="thick">
        <color auto="1"/>
      </right>
      <top style="thin">
        <color auto="1"/>
      </top>
      <bottom style="thin">
        <color auto="1"/>
      </bottom>
      <diagonal/>
    </border>
    <border>
      <left/>
      <right style="thin">
        <color indexed="56"/>
      </right>
      <top style="thin">
        <color indexed="56"/>
      </top>
      <bottom style="thin">
        <color auto="1"/>
      </bottom>
      <diagonal/>
    </border>
    <border>
      <left style="thin">
        <color indexed="56"/>
      </left>
      <right style="thin">
        <color indexed="56"/>
      </right>
      <top style="thin">
        <color indexed="56"/>
      </top>
      <bottom style="thin">
        <color auto="1"/>
      </bottom>
      <diagonal/>
    </border>
    <border>
      <left style="thin">
        <color indexed="56"/>
      </left>
      <right style="thin">
        <color auto="1"/>
      </right>
      <top style="thin">
        <color indexed="56"/>
      </top>
      <bottom style="thin">
        <color auto="1"/>
      </bottom>
      <diagonal/>
    </border>
    <border>
      <left style="thin">
        <color auto="1"/>
      </left>
      <right style="thin">
        <color auto="1"/>
      </right>
      <top style="thin">
        <color indexed="56"/>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ck">
        <color indexed="56"/>
      </bottom>
      <diagonal/>
    </border>
  </borders>
  <cellStyleXfs count="666">
    <xf numFmtId="0" fontId="0" fillId="0" borderId="0"/>
    <xf numFmtId="0" fontId="6" fillId="0" borderId="0"/>
    <xf numFmtId="0" fontId="21" fillId="0" borderId="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1" fillId="0" borderId="0"/>
    <xf numFmtId="0" fontId="26"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8" fillId="60" borderId="0" applyNumberFormat="0" applyBorder="0" applyAlignment="0" applyProtection="0"/>
    <xf numFmtId="0" fontId="29" fillId="60" borderId="0" applyNumberFormat="0" applyBorder="0" applyAlignment="0" applyProtection="0"/>
    <xf numFmtId="0" fontId="30" fillId="61" borderId="24" applyNumberFormat="0" applyAlignment="0" applyProtection="0"/>
    <xf numFmtId="0" fontId="31" fillId="62" borderId="27" applyNumberFormat="0" applyAlignment="0" applyProtection="0"/>
    <xf numFmtId="41" fontId="6" fillId="0" borderId="0" applyFont="0" applyFill="0" applyBorder="0" applyAlignment="0" applyProtection="0"/>
    <xf numFmtId="168" fontId="6" fillId="0" borderId="0" applyFont="0" applyFill="0" applyBorder="0" applyAlignment="0" applyProtection="0"/>
    <xf numFmtId="172"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2" fontId="6" fillId="0" borderId="0" applyFont="0" applyFill="0" applyBorder="0" applyAlignment="0" applyProtection="0"/>
    <xf numFmtId="167" fontId="6" fillId="0" borderId="0" applyFont="0" applyFill="0" applyBorder="0" applyAlignment="0" applyProtection="0"/>
    <xf numFmtId="171" fontId="6" fillId="0" borderId="0" applyFont="0" applyFill="0" applyBorder="0" applyAlignment="0" applyProtection="0"/>
    <xf numFmtId="175"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64" fontId="21" fillId="0" borderId="0"/>
    <xf numFmtId="0" fontId="32" fillId="0" borderId="0" applyNumberFormat="0" applyFill="0" applyBorder="0" applyAlignment="0" applyProtection="0"/>
    <xf numFmtId="0" fontId="33" fillId="63" borderId="0" applyNumberFormat="0" applyBorder="0" applyAlignment="0" applyProtection="0"/>
    <xf numFmtId="0" fontId="34" fillId="0" borderId="21" applyNumberFormat="0" applyFill="0" applyAlignment="0" applyProtection="0"/>
    <xf numFmtId="0" fontId="35" fillId="0" borderId="30" applyNumberFormat="0" applyFill="0" applyAlignment="0" applyProtection="0"/>
    <xf numFmtId="0" fontId="36" fillId="0" borderId="23" applyNumberFormat="0" applyFill="0" applyAlignment="0" applyProtection="0"/>
    <xf numFmtId="0" fontId="36" fillId="0" borderId="0" applyNumberFormat="0" applyFill="0" applyBorder="0" applyAlignment="0" applyProtection="0"/>
    <xf numFmtId="0" fontId="22" fillId="0" borderId="0" applyNumberFormat="0" applyFill="0" applyBorder="0">
      <protection locked="0"/>
    </xf>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protection locked="0"/>
    </xf>
    <xf numFmtId="0" fontId="37" fillId="0" borderId="0" applyNumberFormat="0" applyFill="0" applyBorder="0">
      <protection locked="0"/>
    </xf>
    <xf numFmtId="0" fontId="39" fillId="0" borderId="0" applyNumberFormat="0" applyFill="0" applyBorder="0" applyAlignment="0" applyProtection="0"/>
    <xf numFmtId="0" fontId="22" fillId="0" borderId="0" applyNumberFormat="0" applyFill="0" applyBorder="0">
      <protection locked="0"/>
    </xf>
    <xf numFmtId="0" fontId="37" fillId="0" borderId="0" applyNumberFormat="0" applyFill="0" applyBorder="0">
      <protection locked="0"/>
    </xf>
    <xf numFmtId="0" fontId="40" fillId="64" borderId="24" applyNumberFormat="0" applyAlignment="0" applyProtection="0"/>
    <xf numFmtId="0" fontId="41" fillId="0" borderId="26" applyNumberFormat="0" applyFill="0" applyAlignment="0" applyProtection="0"/>
    <xf numFmtId="0" fontId="42" fillId="65" borderId="0" applyNumberFormat="0" applyBorder="0" applyAlignment="0" applyProtection="0"/>
    <xf numFmtId="164" fontId="24" fillId="0" borderId="0"/>
    <xf numFmtId="0" fontId="21" fillId="0" borderId="0"/>
    <xf numFmtId="164"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4" fillId="0" borderId="0"/>
    <xf numFmtId="0" fontId="24" fillId="0" borderId="0"/>
    <xf numFmtId="164" fontId="24" fillId="0" borderId="0"/>
    <xf numFmtId="0" fontId="25" fillId="0" borderId="0"/>
    <xf numFmtId="164" fontId="21" fillId="0" borderId="0"/>
    <xf numFmtId="0" fontId="26" fillId="0" borderId="0"/>
    <xf numFmtId="0" fontId="26" fillId="0" borderId="0"/>
    <xf numFmtId="164" fontId="25" fillId="0" borderId="0"/>
    <xf numFmtId="0" fontId="26" fillId="0" borderId="0"/>
    <xf numFmtId="0" fontId="25" fillId="0" borderId="0"/>
    <xf numFmtId="0" fontId="26" fillId="0" borderId="0"/>
    <xf numFmtId="0" fontId="43" fillId="0" borderId="0">
      <alignment vertical="center"/>
    </xf>
    <xf numFmtId="164" fontId="24" fillId="0" borderId="0"/>
    <xf numFmtId="0" fontId="44" fillId="0" borderId="0"/>
    <xf numFmtId="0" fontId="26" fillId="0" borderId="0"/>
    <xf numFmtId="0" fontId="21" fillId="0" borderId="0"/>
    <xf numFmtId="0" fontId="44" fillId="0" borderId="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0" fontId="21" fillId="0" borderId="0"/>
    <xf numFmtId="0" fontId="2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4" fillId="0" borderId="0"/>
    <xf numFmtId="0" fontId="44" fillId="0" borderId="0"/>
    <xf numFmtId="0" fontId="2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6" fillId="0" borderId="0"/>
    <xf numFmtId="0" fontId="26" fillId="0" borderId="0"/>
    <xf numFmtId="164" fontId="24" fillId="0" borderId="0"/>
    <xf numFmtId="164" fontId="24" fillId="0" borderId="0"/>
    <xf numFmtId="0" fontId="45" fillId="0" borderId="0"/>
    <xf numFmtId="0" fontId="21" fillId="0" borderId="0"/>
    <xf numFmtId="0" fontId="26" fillId="66" borderId="28" applyNumberFormat="0" applyFont="0" applyAlignment="0" applyProtection="0"/>
    <xf numFmtId="0" fontId="46" fillId="61" borderId="25" applyNumberFormat="0" applyAlignment="0" applyProtection="0"/>
    <xf numFmtId="9" fontId="6" fillId="0" borderId="0" applyFont="0" applyFill="0" applyBorder="0" applyAlignment="0" applyProtection="0"/>
    <xf numFmtId="0" fontId="2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47" fillId="0" borderId="0" applyNumberFormat="0" applyFill="0" applyBorder="0" applyAlignment="0" applyProtection="0"/>
    <xf numFmtId="0" fontId="48" fillId="0" borderId="29" applyNumberFormat="0" applyFill="0" applyAlignment="0" applyProtection="0"/>
    <xf numFmtId="0" fontId="49" fillId="0" borderId="0" applyNumberFormat="0" applyFill="0" applyBorder="0" applyAlignment="0" applyProtection="0"/>
    <xf numFmtId="164" fontId="6" fillId="0" borderId="0"/>
    <xf numFmtId="0" fontId="21" fillId="0" borderId="0"/>
    <xf numFmtId="0" fontId="21" fillId="0" borderId="0"/>
    <xf numFmtId="0" fontId="21" fillId="0" borderId="0"/>
    <xf numFmtId="164" fontId="21" fillId="0" borderId="0"/>
    <xf numFmtId="0" fontId="23" fillId="0" borderId="0"/>
    <xf numFmtId="0" fontId="26" fillId="14" borderId="0" applyNumberFormat="0" applyBorder="0" applyAlignment="0" applyProtection="0"/>
    <xf numFmtId="0" fontId="26" fillId="18" borderId="0" applyNumberFormat="0" applyBorder="0" applyAlignment="0" applyProtection="0"/>
    <xf numFmtId="0" fontId="26" fillId="22"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34"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35"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36"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8" fillId="7" borderId="0" applyNumberFormat="0" applyBorder="0" applyAlignment="0" applyProtection="0"/>
    <xf numFmtId="0" fontId="29" fillId="7" borderId="0" applyNumberFormat="0" applyBorder="0" applyAlignment="0" applyProtection="0"/>
    <xf numFmtId="0" fontId="30" fillId="10" borderId="24" applyNumberFormat="0" applyAlignment="0" applyProtection="0"/>
    <xf numFmtId="0" fontId="31" fillId="11" borderId="27" applyNumberFormat="0" applyAlignment="0" applyProtection="0"/>
    <xf numFmtId="0" fontId="33" fillId="6" borderId="0" applyNumberFormat="0" applyBorder="0" applyAlignment="0" applyProtection="0"/>
    <xf numFmtId="0" fontId="35" fillId="0" borderId="22" applyNumberFormat="0" applyFill="0" applyAlignment="0" applyProtection="0"/>
    <xf numFmtId="0" fontId="22" fillId="0" borderId="0" applyNumberFormat="0" applyFill="0" applyBorder="0" applyAlignment="0" applyProtection="0">
      <alignment vertical="top"/>
      <protection locked="0"/>
    </xf>
    <xf numFmtId="164" fontId="37" fillId="0" borderId="0" applyNumberFormat="0" applyFill="0" applyBorder="0" applyAlignment="0" applyProtection="0"/>
    <xf numFmtId="164" fontId="37" fillId="0" borderId="0" applyNumberFormat="0" applyFill="0" applyBorder="0" applyAlignment="0" applyProtection="0">
      <alignment vertical="top"/>
      <protection locked="0"/>
    </xf>
    <xf numFmtId="164" fontId="37" fillId="0" borderId="0" applyNumberFormat="0" applyFill="0" applyBorder="0" applyAlignment="0" applyProtection="0">
      <alignment vertical="top"/>
      <protection locked="0"/>
    </xf>
    <xf numFmtId="164" fontId="37" fillId="0" borderId="0" applyNumberFormat="0" applyFill="0" applyBorder="0" applyAlignment="0" applyProtection="0">
      <alignment vertical="top"/>
      <protection locked="0"/>
    </xf>
    <xf numFmtId="0" fontId="40" fillId="9" borderId="24" applyNumberFormat="0" applyAlignment="0" applyProtection="0"/>
    <xf numFmtId="0" fontId="42" fillId="8" borderId="0" applyNumberFormat="0" applyBorder="0" applyAlignment="0" applyProtection="0"/>
    <xf numFmtId="0" fontId="26" fillId="12" borderId="28" applyNumberFormat="0" applyFont="0" applyAlignment="0" applyProtection="0"/>
    <xf numFmtId="0" fontId="46" fillId="10" borderId="25" applyNumberFormat="0" applyAlignment="0" applyProtection="0"/>
    <xf numFmtId="0" fontId="21" fillId="0" borderId="0"/>
    <xf numFmtId="0" fontId="50" fillId="0" borderId="0">
      <alignment vertical="center"/>
    </xf>
    <xf numFmtId="0" fontId="21" fillId="0" borderId="0"/>
    <xf numFmtId="0" fontId="21" fillId="0" borderId="0"/>
    <xf numFmtId="0" fontId="21" fillId="0" borderId="0"/>
    <xf numFmtId="0" fontId="21" fillId="0" borderId="0"/>
    <xf numFmtId="0" fontId="21" fillId="0" borderId="0"/>
    <xf numFmtId="0" fontId="23" fillId="0" borderId="0"/>
    <xf numFmtId="0" fontId="23" fillId="0" borderId="0"/>
    <xf numFmtId="0" fontId="21" fillId="0" borderId="0"/>
    <xf numFmtId="0" fontId="21" fillId="0" borderId="0"/>
    <xf numFmtId="0" fontId="21" fillId="0" borderId="0"/>
    <xf numFmtId="0" fontId="23" fillId="0" borderId="0"/>
    <xf numFmtId="0" fontId="22" fillId="0" borderId="0" applyNumberFormat="0" applyFill="0" applyBorder="0" applyAlignment="0" applyProtection="0">
      <alignment vertical="top"/>
      <protection locked="0"/>
    </xf>
    <xf numFmtId="0" fontId="21" fillId="0" borderId="0"/>
    <xf numFmtId="0" fontId="21" fillId="0" borderId="0"/>
    <xf numFmtId="0" fontId="21" fillId="0" borderId="0"/>
    <xf numFmtId="0" fontId="21" fillId="0" borderId="0"/>
    <xf numFmtId="177" fontId="21" fillId="0" borderId="0"/>
    <xf numFmtId="177" fontId="21" fillId="0" borderId="0"/>
    <xf numFmtId="164" fontId="51" fillId="0" borderId="0"/>
    <xf numFmtId="0" fontId="23" fillId="0" borderId="0"/>
    <xf numFmtId="0" fontId="25" fillId="0" borderId="0"/>
    <xf numFmtId="0" fontId="21" fillId="0" borderId="0"/>
    <xf numFmtId="0" fontId="21" fillId="0" borderId="0"/>
    <xf numFmtId="0" fontId="22" fillId="0" borderId="0" applyNumberFormat="0" applyFill="0" applyBorder="0" applyAlignment="0" applyProtection="0">
      <alignment vertical="top"/>
      <protection locked="0"/>
    </xf>
    <xf numFmtId="0" fontId="52" fillId="0" borderId="0" applyNumberFormat="0" applyFill="0" applyBorder="0" applyAlignment="0" applyProtection="0">
      <alignment vertical="center"/>
    </xf>
    <xf numFmtId="0" fontId="21" fillId="0" borderId="0"/>
    <xf numFmtId="0" fontId="21" fillId="0" borderId="0"/>
    <xf numFmtId="0" fontId="82" fillId="0" borderId="0"/>
    <xf numFmtId="0" fontId="21" fillId="0" borderId="0"/>
  </cellStyleXfs>
  <cellXfs count="348">
    <xf numFmtId="0" fontId="0" fillId="0" borderId="0" xfId="0"/>
    <xf numFmtId="0" fontId="0" fillId="2" borderId="1" xfId="0" applyFill="1" applyBorder="1" applyAlignment="1">
      <alignment vertical="top" wrapText="1"/>
    </xf>
    <xf numFmtId="0" fontId="0" fillId="2" borderId="2" xfId="0" applyFill="1" applyBorder="1" applyAlignment="1">
      <alignment vertical="top" wrapText="1"/>
    </xf>
    <xf numFmtId="164" fontId="0" fillId="2" borderId="2" xfId="0" applyNumberFormat="1" applyFill="1" applyBorder="1" applyAlignment="1">
      <alignment vertical="top" wrapText="1"/>
    </xf>
    <xf numFmtId="0" fontId="0" fillId="2" borderId="3" xfId="0" applyFill="1" applyBorder="1"/>
    <xf numFmtId="0" fontId="2" fillId="2" borderId="0" xfId="0" applyFont="1" applyFill="1"/>
    <xf numFmtId="0" fontId="0" fillId="2" borderId="0" xfId="0" applyFill="1"/>
    <xf numFmtId="164" fontId="0" fillId="2" borderId="0" xfId="0" applyNumberFormat="1" applyFill="1"/>
    <xf numFmtId="164" fontId="2" fillId="2" borderId="0" xfId="0" applyNumberFormat="1" applyFont="1" applyFill="1"/>
    <xf numFmtId="0" fontId="3" fillId="2" borderId="0" xfId="0" applyFont="1" applyFill="1" applyAlignment="1">
      <alignment horizontal="left"/>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4" fillId="2" borderId="0" xfId="0" applyFont="1" applyFill="1" applyAlignment="1">
      <alignment horizontal="left"/>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9" fillId="2" borderId="8" xfId="1" applyFont="1" applyFill="1" applyBorder="1" applyAlignment="1">
      <alignment vertical="top" wrapText="1"/>
    </xf>
    <xf numFmtId="164" fontId="9" fillId="2" borderId="8" xfId="1" applyNumberFormat="1" applyFont="1" applyFill="1" applyBorder="1" applyAlignment="1">
      <alignment horizontal="center" vertical="top" wrapText="1"/>
    </xf>
    <xf numFmtId="0" fontId="9" fillId="2" borderId="8" xfId="1" applyFont="1" applyFill="1" applyBorder="1" applyAlignment="1">
      <alignment vertical="center" wrapText="1"/>
    </xf>
    <xf numFmtId="0" fontId="9" fillId="2" borderId="9" xfId="1" applyFont="1" applyFill="1" applyBorder="1" applyAlignment="1">
      <alignment vertical="top" wrapText="1"/>
    </xf>
    <xf numFmtId="0" fontId="9" fillId="2" borderId="10" xfId="1" applyFont="1" applyFill="1" applyBorder="1" applyAlignment="1">
      <alignment vertical="top" wrapText="1"/>
    </xf>
    <xf numFmtId="0" fontId="10" fillId="0" borderId="7" xfId="0" applyFont="1" applyBorder="1" applyAlignment="1">
      <alignment wrapText="1"/>
    </xf>
    <xf numFmtId="0" fontId="9" fillId="2" borderId="8" xfId="1" applyFont="1" applyFill="1" applyBorder="1" applyAlignment="1">
      <alignment horizontal="center" vertical="top" wrapText="1"/>
    </xf>
    <xf numFmtId="0" fontId="9" fillId="2" borderId="8" xfId="1" applyFont="1" applyFill="1" applyBorder="1" applyAlignment="1">
      <alignment horizontal="left" vertical="top" wrapText="1"/>
    </xf>
    <xf numFmtId="0" fontId="10" fillId="0" borderId="8" xfId="0" applyFont="1" applyBorder="1" applyAlignment="1">
      <alignment vertical="top" wrapText="1"/>
    </xf>
    <xf numFmtId="165" fontId="9" fillId="2" borderId="7" xfId="1" applyNumberFormat="1" applyFont="1" applyFill="1" applyBorder="1" applyAlignment="1">
      <alignment horizontal="center" vertical="top" wrapText="1"/>
    </xf>
    <xf numFmtId="164" fontId="0" fillId="0" borderId="0" xfId="0" applyNumberFormat="1"/>
    <xf numFmtId="0" fontId="11" fillId="0" borderId="14" xfId="0" applyFont="1" applyBorder="1" applyAlignment="1" applyProtection="1">
      <alignment vertical="center" wrapText="1"/>
      <protection hidden="1"/>
    </xf>
    <xf numFmtId="0" fontId="12" fillId="0" borderId="0" xfId="0" applyFont="1" applyAlignment="1">
      <alignment wrapText="1"/>
    </xf>
    <xf numFmtId="0" fontId="13" fillId="0" borderId="15" xfId="0" applyFont="1" applyBorder="1" applyAlignment="1" applyProtection="1">
      <alignment vertical="center" wrapText="1"/>
      <protection hidden="1"/>
    </xf>
    <xf numFmtId="0" fontId="11" fillId="0" borderId="15" xfId="0" applyFont="1" applyBorder="1" applyAlignment="1" applyProtection="1">
      <alignment vertical="center" wrapText="1"/>
      <protection hidden="1"/>
    </xf>
    <xf numFmtId="0" fontId="12" fillId="3" borderId="15" xfId="0" applyFont="1" applyFill="1" applyBorder="1" applyAlignment="1" applyProtection="1">
      <alignment wrapText="1"/>
      <protection hidden="1"/>
    </xf>
    <xf numFmtId="0" fontId="14" fillId="0" borderId="15" xfId="0" applyFont="1" applyBorder="1" applyAlignment="1" applyProtection="1">
      <alignment vertical="center" wrapText="1"/>
      <protection hidden="1"/>
    </xf>
    <xf numFmtId="0" fontId="11" fillId="0" borderId="15" xfId="0" applyFont="1" applyBorder="1" applyAlignment="1" applyProtection="1">
      <alignment vertical="top" wrapText="1"/>
      <protection hidden="1"/>
    </xf>
    <xf numFmtId="0" fontId="11" fillId="4" borderId="15" xfId="0" applyFont="1" applyFill="1" applyBorder="1" applyAlignment="1" applyProtection="1">
      <alignment vertical="center" wrapText="1"/>
      <protection hidden="1"/>
    </xf>
    <xf numFmtId="0" fontId="12" fillId="3" borderId="15" xfId="0" applyFont="1" applyFill="1" applyBorder="1" applyProtection="1">
      <protection hidden="1"/>
    </xf>
    <xf numFmtId="0" fontId="12" fillId="0" borderId="0" xfId="0" applyFont="1"/>
    <xf numFmtId="0" fontId="11" fillId="0" borderId="16" xfId="0" applyFont="1" applyBorder="1" applyAlignment="1" applyProtection="1">
      <alignment horizontal="center"/>
      <protection hidden="1"/>
    </xf>
    <xf numFmtId="0" fontId="0" fillId="2" borderId="4" xfId="0" applyFill="1" applyBorder="1"/>
    <xf numFmtId="0" fontId="0" fillId="2" borderId="11" xfId="0" applyFill="1" applyBorder="1"/>
    <xf numFmtId="0" fontId="0" fillId="0" borderId="12" xfId="0" applyBorder="1"/>
    <xf numFmtId="0" fontId="4" fillId="2" borderId="0" xfId="0" applyFont="1" applyFill="1" applyAlignment="1" applyProtection="1">
      <alignment horizontal="center" vertical="center" wrapText="1"/>
      <protection hidden="1"/>
    </xf>
    <xf numFmtId="0" fontId="20" fillId="2" borderId="3" xfId="0" applyFont="1" applyFill="1" applyBorder="1" applyAlignment="1" applyProtection="1">
      <alignment horizontal="center" vertical="center" wrapText="1"/>
      <protection hidden="1"/>
    </xf>
    <xf numFmtId="0" fontId="0" fillId="2" borderId="0" xfId="0" applyFill="1" applyProtection="1">
      <protection hidden="1"/>
    </xf>
    <xf numFmtId="0" fontId="4" fillId="2" borderId="4" xfId="0" applyFont="1" applyFill="1" applyBorder="1" applyAlignment="1" applyProtection="1">
      <alignment vertical="center" wrapText="1"/>
      <protection hidden="1"/>
    </xf>
    <xf numFmtId="0" fontId="4" fillId="2" borderId="5" xfId="0" applyFont="1" applyFill="1" applyBorder="1" applyAlignment="1" applyProtection="1">
      <alignment vertical="center" wrapText="1"/>
      <protection hidden="1"/>
    </xf>
    <xf numFmtId="0" fontId="3" fillId="2" borderId="4" xfId="0" applyFont="1" applyFill="1" applyBorder="1" applyAlignment="1" applyProtection="1">
      <alignment horizontal="center" wrapText="1"/>
      <protection locked="0"/>
    </xf>
    <xf numFmtId="0" fontId="3" fillId="2" borderId="18" xfId="0" applyFont="1" applyFill="1" applyBorder="1" applyAlignment="1" applyProtection="1">
      <alignment horizontal="center" wrapText="1"/>
      <protection hidden="1"/>
    </xf>
    <xf numFmtId="0" fontId="4" fillId="2" borderId="19" xfId="0" applyFont="1" applyFill="1" applyBorder="1" applyAlignment="1" applyProtection="1">
      <alignment vertical="center" wrapText="1"/>
      <protection locked="0"/>
    </xf>
    <xf numFmtId="0" fontId="4" fillId="2" borderId="11" xfId="0" applyFont="1" applyFill="1" applyBorder="1" applyAlignment="1" applyProtection="1">
      <alignment vertical="center" wrapText="1"/>
      <protection locked="0"/>
    </xf>
    <xf numFmtId="0" fontId="0" fillId="0" borderId="0" xfId="0" applyAlignment="1">
      <alignment vertical="center"/>
    </xf>
    <xf numFmtId="0" fontId="2" fillId="0" borderId="0" xfId="0" applyFont="1" applyAlignment="1" applyProtection="1">
      <alignment horizontal="center" vertical="center" wrapText="1"/>
      <protection hidden="1"/>
    </xf>
    <xf numFmtId="0" fontId="0" fillId="0" borderId="0" xfId="0" applyAlignment="1" applyProtection="1">
      <alignment vertical="center"/>
      <protection hidden="1"/>
    </xf>
    <xf numFmtId="49" fontId="0" fillId="0" borderId="0" xfId="0" applyNumberFormat="1"/>
    <xf numFmtId="49" fontId="0" fillId="0" borderId="0" xfId="0" applyNumberFormat="1" applyAlignment="1">
      <alignment vertical="center"/>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5" fillId="0" borderId="15" xfId="498" applyFont="1" applyBorder="1" applyAlignment="1" applyProtection="1">
      <alignment horizontal="center"/>
      <protection hidden="1"/>
    </xf>
    <xf numFmtId="0" fontId="4" fillId="2" borderId="5" xfId="0" applyFont="1" applyFill="1" applyBorder="1" applyAlignment="1" applyProtection="1">
      <alignment vertical="center" wrapText="1"/>
      <protection locked="0"/>
    </xf>
    <xf numFmtId="0" fontId="0" fillId="0" borderId="0" xfId="0" applyProtection="1">
      <protection locked="0"/>
    </xf>
    <xf numFmtId="0" fontId="0" fillId="2" borderId="0" xfId="0" applyFill="1" applyProtection="1">
      <protection locked="0"/>
    </xf>
    <xf numFmtId="0" fontId="4" fillId="2" borderId="13" xfId="0" applyFont="1" applyFill="1" applyBorder="1" applyAlignment="1" applyProtection="1">
      <alignment vertical="center" wrapText="1"/>
      <protection locked="0"/>
    </xf>
    <xf numFmtId="49" fontId="0" fillId="0" borderId="0" xfId="0" applyNumberFormat="1" applyProtection="1">
      <protection locked="0"/>
    </xf>
    <xf numFmtId="0" fontId="16" fillId="0" borderId="0" xfId="0" applyFont="1" applyProtection="1">
      <protection locked="0"/>
    </xf>
    <xf numFmtId="0" fontId="17" fillId="2" borderId="32" xfId="0" applyFont="1" applyFill="1" applyBorder="1" applyAlignment="1" applyProtection="1">
      <alignment horizontal="left" vertical="center" wrapText="1"/>
      <protection locked="0"/>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locked="0"/>
    </xf>
    <xf numFmtId="0" fontId="19"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pplyProtection="1">
      <alignment wrapText="1"/>
      <protection hidden="1"/>
    </xf>
    <xf numFmtId="0" fontId="0" fillId="0" borderId="0" xfId="0" applyProtection="1">
      <protection hidden="1"/>
    </xf>
    <xf numFmtId="1" fontId="0" fillId="0" borderId="0" xfId="0" applyNumberFormat="1" applyProtection="1">
      <protection hidden="1"/>
    </xf>
    <xf numFmtId="0" fontId="4" fillId="2" borderId="33" xfId="0" applyFont="1" applyFill="1" applyBorder="1" applyAlignment="1" applyProtection="1">
      <alignment vertical="center" wrapText="1"/>
      <protection locked="0"/>
    </xf>
    <xf numFmtId="0" fontId="0" fillId="2" borderId="4" xfId="0" applyFill="1" applyBorder="1" applyAlignment="1">
      <alignment vertical="top" wrapText="1"/>
    </xf>
    <xf numFmtId="0" fontId="4" fillId="2" borderId="34" xfId="0" applyFont="1" applyFill="1" applyBorder="1" applyAlignment="1">
      <alignment vertical="center"/>
    </xf>
    <xf numFmtId="0" fontId="54" fillId="2" borderId="5" xfId="0" applyFont="1" applyFill="1" applyBorder="1" applyAlignment="1">
      <alignment vertical="center"/>
    </xf>
    <xf numFmtId="0" fontId="11" fillId="0" borderId="0" xfId="0" applyFont="1" applyAlignment="1">
      <alignment wrapText="1"/>
    </xf>
    <xf numFmtId="0" fontId="55" fillId="2" borderId="35" xfId="0" applyFont="1" applyFill="1" applyBorder="1" applyAlignment="1" applyProtection="1">
      <alignment horizontal="right" wrapText="1"/>
      <protection hidden="1"/>
    </xf>
    <xf numFmtId="0" fontId="2" fillId="2" borderId="0" xfId="0" applyFont="1" applyFill="1" applyProtection="1">
      <protection hidden="1"/>
    </xf>
    <xf numFmtId="0" fontId="57" fillId="0" borderId="0" xfId="0" applyFont="1" applyAlignment="1" applyProtection="1">
      <alignment horizontal="center" vertical="center" wrapText="1"/>
      <protection hidden="1"/>
    </xf>
    <xf numFmtId="0" fontId="58" fillId="0" borderId="0" xfId="0" applyFont="1" applyAlignment="1" applyProtection="1">
      <alignment horizontal="right" wrapText="1"/>
      <protection hidden="1"/>
    </xf>
    <xf numFmtId="0" fontId="12" fillId="0" borderId="0" xfId="0" applyFont="1" applyAlignment="1">
      <alignment horizontal="center" wrapText="1"/>
    </xf>
    <xf numFmtId="0" fontId="16" fillId="2" borderId="4" xfId="0" applyFont="1" applyFill="1" applyBorder="1" applyAlignment="1">
      <alignment vertical="top" wrapText="1"/>
    </xf>
    <xf numFmtId="0" fontId="4" fillId="2" borderId="0" xfId="0" applyFont="1" applyFill="1" applyAlignment="1" applyProtection="1">
      <alignment horizontal="center" vertical="top"/>
      <protection hidden="1"/>
    </xf>
    <xf numFmtId="0" fontId="0" fillId="2" borderId="0" xfId="0" applyFill="1" applyAlignment="1">
      <alignment vertical="top"/>
    </xf>
    <xf numFmtId="0" fontId="4" fillId="2" borderId="36" xfId="0" applyFont="1" applyFill="1" applyBorder="1" applyAlignment="1">
      <alignment vertical="center"/>
    </xf>
    <xf numFmtId="0" fontId="4" fillId="2" borderId="37" xfId="0" applyFont="1" applyFill="1" applyBorder="1" applyAlignment="1" applyProtection="1">
      <alignment vertical="center"/>
      <protection hidden="1"/>
    </xf>
    <xf numFmtId="0" fontId="54" fillId="2" borderId="40" xfId="0" applyFont="1" applyFill="1" applyBorder="1" applyAlignment="1">
      <alignment vertical="center"/>
    </xf>
    <xf numFmtId="0" fontId="4" fillId="2" borderId="34" xfId="0" applyFont="1" applyFill="1" applyBorder="1" applyAlignment="1" applyProtection="1">
      <alignment vertical="center"/>
      <protection hidden="1"/>
    </xf>
    <xf numFmtId="0" fontId="60" fillId="0" borderId="0" xfId="0" applyFont="1" applyAlignment="1">
      <alignment horizontal="center" wrapText="1"/>
    </xf>
    <xf numFmtId="0" fontId="4" fillId="2" borderId="41" xfId="0" applyFont="1" applyFill="1" applyBorder="1" applyAlignment="1" applyProtection="1">
      <alignment vertical="center"/>
      <protection hidden="1"/>
    </xf>
    <xf numFmtId="0" fontId="4" fillId="2" borderId="38" xfId="0" applyFont="1" applyFill="1" applyBorder="1" applyAlignment="1" applyProtection="1">
      <alignment vertical="center"/>
      <protection hidden="1"/>
    </xf>
    <xf numFmtId="0" fontId="3" fillId="2" borderId="41" xfId="0" applyFont="1" applyFill="1" applyBorder="1" applyAlignment="1">
      <alignment wrapText="1"/>
    </xf>
    <xf numFmtId="0" fontId="4" fillId="2" borderId="4" xfId="0" applyFont="1" applyFill="1" applyBorder="1" applyAlignment="1">
      <alignment vertical="center"/>
    </xf>
    <xf numFmtId="0" fontId="3" fillId="2" borderId="0" xfId="0" applyFont="1" applyFill="1" applyAlignment="1" applyProtection="1">
      <alignment wrapText="1"/>
      <protection hidden="1"/>
    </xf>
    <xf numFmtId="0" fontId="4" fillId="2" borderId="0" xfId="0" applyFont="1" applyFill="1" applyAlignment="1" applyProtection="1">
      <alignment vertical="center"/>
      <protection hidden="1"/>
    </xf>
    <xf numFmtId="0" fontId="62" fillId="2" borderId="0" xfId="0" applyFont="1" applyFill="1" applyAlignment="1">
      <alignment horizontal="left" wrapText="1"/>
    </xf>
    <xf numFmtId="0" fontId="12" fillId="0" borderId="4" xfId="0" applyFont="1" applyBorder="1" applyAlignment="1">
      <alignment wrapText="1"/>
    </xf>
    <xf numFmtId="0" fontId="4" fillId="2" borderId="42" xfId="0" applyFont="1" applyFill="1" applyBorder="1" applyAlignment="1">
      <alignment vertical="center"/>
    </xf>
    <xf numFmtId="0" fontId="54" fillId="2" borderId="43" xfId="0" applyFont="1" applyFill="1" applyBorder="1" applyAlignment="1">
      <alignment vertical="center"/>
    </xf>
    <xf numFmtId="0" fontId="62" fillId="2" borderId="17" xfId="0" applyFont="1" applyFill="1" applyBorder="1" applyAlignment="1" applyProtection="1">
      <alignment horizontal="left" vertical="center" wrapText="1"/>
      <protection hidden="1"/>
    </xf>
    <xf numFmtId="0" fontId="17" fillId="2" borderId="0" xfId="0" applyFont="1" applyFill="1" applyAlignment="1">
      <alignment vertical="center"/>
    </xf>
    <xf numFmtId="0" fontId="60" fillId="0" borderId="4" xfId="0" applyFont="1" applyBorder="1" applyAlignment="1">
      <alignment wrapText="1"/>
    </xf>
    <xf numFmtId="0" fontId="3" fillId="2" borderId="0" xfId="0" applyFont="1" applyFill="1" applyAlignment="1" applyProtection="1">
      <alignment horizontal="right" vertical="center"/>
      <protection hidden="1"/>
    </xf>
    <xf numFmtId="0" fontId="63" fillId="2" borderId="0" xfId="0" applyFont="1" applyFill="1" applyAlignment="1">
      <alignment horizontal="right" vertical="center"/>
    </xf>
    <xf numFmtId="0" fontId="63" fillId="2" borderId="0" xfId="0"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7" fillId="2" borderId="0" xfId="0" applyFont="1" applyFill="1" applyAlignment="1" applyProtection="1">
      <alignment horizontal="left" vertical="center"/>
      <protection hidden="1"/>
    </xf>
    <xf numFmtId="0" fontId="66" fillId="2" borderId="0" xfId="0" applyFont="1" applyFill="1" applyAlignment="1">
      <alignment vertical="center"/>
    </xf>
    <xf numFmtId="0" fontId="4" fillId="2" borderId="35" xfId="0" applyFont="1" applyFill="1" applyBorder="1" applyAlignment="1">
      <alignment vertical="center"/>
    </xf>
    <xf numFmtId="0" fontId="66" fillId="2" borderId="17" xfId="0" applyFont="1" applyFill="1" applyBorder="1" applyAlignment="1">
      <alignment vertical="center"/>
    </xf>
    <xf numFmtId="0" fontId="67" fillId="0" borderId="0" xfId="0" applyFont="1" applyAlignment="1">
      <alignment horizontal="right" wrapText="1"/>
    </xf>
    <xf numFmtId="0" fontId="4" fillId="2" borderId="0" xfId="0" applyFont="1" applyFill="1" applyAlignment="1" applyProtection="1">
      <alignment horizontal="left" vertical="center"/>
      <protection hidden="1"/>
    </xf>
    <xf numFmtId="0" fontId="12" fillId="0" borderId="4" xfId="0" applyFont="1" applyBorder="1" applyAlignment="1">
      <alignment vertical="top" wrapText="1"/>
    </xf>
    <xf numFmtId="0" fontId="17" fillId="2" borderId="34" xfId="0" applyFont="1" applyFill="1" applyBorder="1" applyAlignment="1">
      <alignment vertical="center"/>
    </xf>
    <xf numFmtId="0" fontId="17" fillId="2" borderId="0" xfId="0" applyFont="1" applyFill="1" applyAlignment="1">
      <alignment horizontal="center" vertical="center"/>
    </xf>
    <xf numFmtId="0" fontId="54" fillId="2" borderId="13" xfId="0" applyFont="1" applyFill="1" applyBorder="1" applyAlignment="1">
      <alignment vertical="center"/>
    </xf>
    <xf numFmtId="0" fontId="0" fillId="2" borderId="44" xfId="0" applyFill="1" applyBorder="1" applyAlignment="1" applyProtection="1">
      <alignment vertical="center" wrapText="1"/>
      <protection hidden="1"/>
    </xf>
    <xf numFmtId="0" fontId="4" fillId="2" borderId="45" xfId="0" applyFont="1" applyFill="1" applyBorder="1" applyAlignment="1" applyProtection="1">
      <alignment horizontal="center" vertical="center" wrapText="1"/>
      <protection hidden="1"/>
    </xf>
    <xf numFmtId="0" fontId="4" fillId="2" borderId="46" xfId="0" applyFont="1" applyFill="1" applyBorder="1" applyAlignment="1" applyProtection="1">
      <alignment horizontal="center" vertical="center" wrapText="1"/>
      <protection hidden="1"/>
    </xf>
    <xf numFmtId="0" fontId="70" fillId="2" borderId="47" xfId="0" applyFont="1" applyFill="1" applyBorder="1" applyAlignment="1" applyProtection="1">
      <alignment horizontal="center" vertical="center" wrapText="1"/>
      <protection hidden="1"/>
    </xf>
    <xf numFmtId="0" fontId="1" fillId="0" borderId="48" xfId="0" applyFont="1" applyBorder="1" applyAlignment="1" applyProtection="1">
      <alignment vertical="center" wrapText="1"/>
      <protection hidden="1"/>
    </xf>
    <xf numFmtId="0" fontId="71" fillId="0" borderId="48" xfId="0" applyFont="1" applyBorder="1" applyAlignment="1" applyProtection="1">
      <alignment vertical="center" wrapText="1"/>
      <protection hidden="1"/>
    </xf>
    <xf numFmtId="0" fontId="4" fillId="2" borderId="49" xfId="0" applyFont="1" applyFill="1" applyBorder="1" applyAlignment="1" applyProtection="1">
      <alignment vertical="center" wrapText="1"/>
      <protection hidden="1"/>
    </xf>
    <xf numFmtId="0" fontId="4" fillId="2" borderId="0" xfId="0" applyFont="1" applyFill="1" applyAlignment="1" applyProtection="1">
      <alignment vertical="center" wrapText="1"/>
      <protection hidden="1"/>
    </xf>
    <xf numFmtId="0" fontId="3" fillId="2" borderId="50" xfId="0" applyFont="1" applyFill="1" applyBorder="1" applyAlignment="1" applyProtection="1">
      <alignment horizontal="center" vertical="center" wrapText="1"/>
      <protection hidden="1"/>
    </xf>
    <xf numFmtId="0" fontId="70" fillId="0" borderId="51" xfId="0" applyFont="1" applyBorder="1" applyAlignment="1" applyProtection="1">
      <alignment horizontal="center" vertical="center" wrapText="1"/>
      <protection hidden="1"/>
    </xf>
    <xf numFmtId="0" fontId="4" fillId="2" borderId="17" xfId="0" applyFont="1" applyFill="1" applyBorder="1" applyAlignment="1" applyProtection="1">
      <alignment vertical="center" wrapText="1"/>
      <protection hidden="1"/>
    </xf>
    <xf numFmtId="0" fontId="75" fillId="2" borderId="41"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wrapText="1"/>
      <protection hidden="1"/>
    </xf>
    <xf numFmtId="0" fontId="76" fillId="2" borderId="0" xfId="0" applyFont="1" applyFill="1" applyAlignment="1" applyProtection="1">
      <alignment horizontal="center" vertical="center" wrapText="1"/>
      <protection hidden="1"/>
    </xf>
    <xf numFmtId="0" fontId="71" fillId="0" borderId="0" xfId="0" applyFont="1" applyAlignment="1" applyProtection="1">
      <alignment vertical="center" wrapText="1"/>
      <protection hidden="1"/>
    </xf>
    <xf numFmtId="0" fontId="3" fillId="2" borderId="49" xfId="0" applyFont="1" applyFill="1" applyBorder="1" applyAlignment="1" applyProtection="1">
      <alignment horizontal="center" vertical="center" wrapText="1"/>
      <protection hidden="1"/>
    </xf>
    <xf numFmtId="0" fontId="0" fillId="67" borderId="0" xfId="0" applyFill="1" applyAlignment="1" applyProtection="1">
      <alignment vertical="center" wrapText="1"/>
      <protection hidden="1"/>
    </xf>
    <xf numFmtId="0" fontId="3" fillId="2" borderId="18"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0" fillId="0" borderId="9" xfId="0" applyBorder="1" applyAlignment="1" applyProtection="1">
      <alignment horizontal="left" vertical="center" wrapText="1"/>
      <protection locked="0" hidden="1"/>
    </xf>
    <xf numFmtId="0" fontId="0" fillId="0" borderId="9" xfId="0" applyBorder="1" applyAlignment="1" applyProtection="1">
      <alignment horizontal="left" vertical="center" wrapText="1"/>
      <protection locked="0"/>
    </xf>
    <xf numFmtId="0" fontId="77" fillId="0" borderId="0" xfId="0" applyFont="1" applyAlignment="1" applyProtection="1">
      <alignment vertical="center" wrapText="1"/>
      <protection locked="0"/>
    </xf>
    <xf numFmtId="0" fontId="0" fillId="67" borderId="0" xfId="0" applyFill="1" applyAlignment="1" applyProtection="1">
      <alignment vertical="center" wrapText="1"/>
      <protection locked="0"/>
    </xf>
    <xf numFmtId="0" fontId="78" fillId="0" borderId="0" xfId="0" applyFont="1" applyAlignment="1" applyProtection="1">
      <alignment horizontal="center" wrapText="1"/>
      <protection hidden="1"/>
    </xf>
    <xf numFmtId="1" fontId="78" fillId="0" borderId="0" xfId="0" applyNumberFormat="1" applyFont="1" applyAlignment="1" applyProtection="1">
      <alignment horizontal="center" vertical="center" wrapText="1"/>
      <protection hidden="1"/>
    </xf>
    <xf numFmtId="0" fontId="11" fillId="0" borderId="0" xfId="0" applyFont="1" applyAlignment="1" applyProtection="1">
      <alignment horizontal="center"/>
      <protection hidden="1"/>
    </xf>
    <xf numFmtId="0" fontId="5" fillId="0" borderId="0" xfId="0" applyFont="1" applyProtection="1">
      <protection hidden="1"/>
    </xf>
    <xf numFmtId="3" fontId="0" fillId="67" borderId="0" xfId="0" applyNumberFormat="1" applyFill="1" applyProtection="1">
      <protection hidden="1"/>
    </xf>
    <xf numFmtId="0" fontId="0" fillId="67" borderId="0" xfId="0" applyFill="1" applyProtection="1">
      <protection hidden="1"/>
    </xf>
    <xf numFmtId="0" fontId="79" fillId="0" borderId="0" xfId="0" applyFont="1"/>
    <xf numFmtId="0" fontId="0" fillId="4" borderId="0" xfId="0" applyFill="1" applyProtection="1">
      <protection hidden="1"/>
    </xf>
    <xf numFmtId="1" fontId="0" fillId="67" borderId="0" xfId="0" applyNumberFormat="1" applyFill="1" applyProtection="1">
      <protection hidden="1"/>
    </xf>
    <xf numFmtId="0" fontId="57" fillId="0" borderId="0" xfId="0" applyFont="1" applyProtection="1">
      <protection hidden="1"/>
    </xf>
    <xf numFmtId="0" fontId="80" fillId="5" borderId="0" xfId="0" applyFont="1" applyFill="1" applyProtection="1">
      <protection hidden="1"/>
    </xf>
    <xf numFmtId="0" fontId="3" fillId="2" borderId="17" xfId="0" applyFont="1" applyFill="1" applyBorder="1" applyAlignment="1" applyProtection="1">
      <alignment wrapText="1"/>
      <protection hidden="1"/>
    </xf>
    <xf numFmtId="0" fontId="4" fillId="2" borderId="0" xfId="0" applyFont="1" applyFill="1" applyAlignment="1">
      <alignment vertical="center"/>
    </xf>
    <xf numFmtId="0" fontId="17" fillId="2" borderId="0" xfId="0" applyFont="1" applyFill="1" applyAlignment="1" applyProtection="1">
      <alignment horizontal="left" wrapText="1"/>
      <protection hidden="1"/>
    </xf>
    <xf numFmtId="0" fontId="0" fillId="0" borderId="0" xfId="0" applyAlignment="1">
      <alignment horizontal="left" vertical="center"/>
    </xf>
    <xf numFmtId="49" fontId="17" fillId="2" borderId="31" xfId="0" applyNumberFormat="1" applyFont="1" applyFill="1" applyBorder="1" applyAlignment="1" applyProtection="1">
      <alignment horizontal="left" vertical="center" wrapText="1"/>
      <protection locked="0"/>
    </xf>
    <xf numFmtId="0" fontId="3" fillId="2" borderId="17" xfId="0" applyFont="1" applyFill="1" applyBorder="1" applyAlignment="1" applyProtection="1">
      <alignment horizontal="center" wrapText="1"/>
      <protection hidden="1"/>
    </xf>
    <xf numFmtId="0" fontId="1" fillId="2" borderId="52" xfId="0" applyFont="1" applyFill="1" applyBorder="1" applyAlignment="1">
      <alignment vertical="center" wrapText="1"/>
    </xf>
    <xf numFmtId="0" fontId="55" fillId="2" borderId="56" xfId="0" applyFont="1" applyFill="1" applyBorder="1" applyAlignment="1" applyProtection="1">
      <alignment horizontal="center" vertical="center"/>
      <protection locked="0" hidden="1"/>
    </xf>
    <xf numFmtId="0" fontId="0" fillId="67" borderId="58" xfId="0" applyFill="1" applyBorder="1"/>
    <xf numFmtId="0" fontId="17" fillId="2" borderId="54" xfId="0" applyFont="1" applyFill="1" applyBorder="1" applyAlignment="1">
      <alignment vertical="center" wrapText="1"/>
    </xf>
    <xf numFmtId="0" fontId="0" fillId="2" borderId="58" xfId="0" applyFill="1" applyBorder="1"/>
    <xf numFmtId="0" fontId="59" fillId="2" borderId="37" xfId="498" applyFont="1" applyFill="1" applyBorder="1" applyAlignment="1" applyProtection="1">
      <alignment horizontal="left" vertical="center"/>
      <protection hidden="1"/>
    </xf>
    <xf numFmtId="0" fontId="3" fillId="2" borderId="56" xfId="0" applyFont="1" applyFill="1" applyBorder="1" applyAlignment="1" applyProtection="1">
      <alignment horizontal="right" vertical="center"/>
      <protection hidden="1"/>
    </xf>
    <xf numFmtId="0" fontId="61" fillId="2" borderId="0" xfId="498" applyFont="1" applyFill="1" applyBorder="1" applyAlignment="1" applyProtection="1">
      <alignment vertical="center" wrapText="1"/>
    </xf>
    <xf numFmtId="0" fontId="61" fillId="2" borderId="0" xfId="498" applyFont="1" applyFill="1" applyAlignment="1" applyProtection="1">
      <alignment vertical="center"/>
    </xf>
    <xf numFmtId="0" fontId="3" fillId="2" borderId="57" xfId="0" applyFont="1" applyFill="1" applyBorder="1" applyAlignment="1" applyProtection="1">
      <alignment horizontal="right" vertical="center"/>
      <protection hidden="1"/>
    </xf>
    <xf numFmtId="0" fontId="61" fillId="2" borderId="0" xfId="498" applyFont="1" applyFill="1" applyBorder="1" applyAlignment="1" applyProtection="1">
      <alignment horizontal="center" vertical="center"/>
      <protection hidden="1"/>
    </xf>
    <xf numFmtId="0" fontId="64" fillId="0" borderId="17" xfId="498" applyFont="1" applyFill="1" applyBorder="1" applyAlignment="1" applyProtection="1">
      <alignment horizontal="center"/>
      <protection hidden="1"/>
    </xf>
    <xf numFmtId="0" fontId="17" fillId="2" borderId="57" xfId="0" applyFont="1" applyFill="1" applyBorder="1" applyAlignment="1" applyProtection="1">
      <alignment horizontal="center" vertical="center"/>
      <protection hidden="1"/>
    </xf>
    <xf numFmtId="0" fontId="17" fillId="2" borderId="57" xfId="0" applyFont="1" applyFill="1" applyBorder="1" applyAlignment="1" applyProtection="1">
      <alignment horizontal="left" vertical="center"/>
      <protection hidden="1"/>
    </xf>
    <xf numFmtId="0" fontId="4" fillId="2" borderId="61" xfId="0" applyFont="1" applyFill="1" applyBorder="1" applyAlignment="1">
      <alignment vertical="center"/>
    </xf>
    <xf numFmtId="2" fontId="3" fillId="2" borderId="54" xfId="0" applyNumberFormat="1" applyFont="1" applyFill="1" applyBorder="1" applyAlignment="1" applyProtection="1">
      <alignment horizontal="left" wrapText="1"/>
      <protection hidden="1"/>
    </xf>
    <xf numFmtId="2" fontId="3" fillId="2" borderId="57" xfId="0" applyNumberFormat="1" applyFont="1" applyFill="1" applyBorder="1" applyAlignment="1" applyProtection="1">
      <alignment horizontal="left" vertical="center" wrapText="1"/>
      <protection hidden="1"/>
    </xf>
    <xf numFmtId="0" fontId="3" fillId="2" borderId="57" xfId="0" applyFont="1" applyFill="1" applyBorder="1" applyAlignment="1" applyProtection="1">
      <alignment horizontal="left"/>
      <protection hidden="1"/>
    </xf>
    <xf numFmtId="0" fontId="17" fillId="2" borderId="54" xfId="0" applyFont="1" applyFill="1" applyBorder="1" applyAlignment="1" applyProtection="1">
      <alignment horizontal="left" vertical="center"/>
      <protection hidden="1"/>
    </xf>
    <xf numFmtId="0" fontId="54" fillId="2" borderId="62" xfId="0" applyFont="1" applyFill="1" applyBorder="1" applyAlignment="1">
      <alignment vertical="center"/>
    </xf>
    <xf numFmtId="0" fontId="17" fillId="2" borderId="56" xfId="0" applyFont="1" applyFill="1" applyBorder="1" applyAlignment="1" applyProtection="1">
      <alignment vertical="center" wrapText="1"/>
      <protection hidden="1"/>
    </xf>
    <xf numFmtId="0" fontId="17" fillId="2" borderId="54" xfId="0" applyFont="1" applyFill="1" applyBorder="1" applyAlignment="1" applyProtection="1">
      <alignment vertical="center" wrapText="1"/>
      <protection hidden="1"/>
    </xf>
    <xf numFmtId="0" fontId="17" fillId="2" borderId="54" xfId="0" applyFont="1" applyFill="1" applyBorder="1" applyAlignment="1">
      <alignment horizontal="left" vertical="center"/>
    </xf>
    <xf numFmtId="2" fontId="68" fillId="2" borderId="54" xfId="0" applyNumberFormat="1" applyFont="1" applyFill="1" applyBorder="1" applyAlignment="1" applyProtection="1">
      <alignment horizontal="left" wrapText="1"/>
      <protection hidden="1"/>
    </xf>
    <xf numFmtId="0" fontId="17" fillId="2" borderId="54" xfId="0" applyFont="1" applyFill="1" applyBorder="1" applyAlignment="1">
      <alignment vertical="center"/>
    </xf>
    <xf numFmtId="0" fontId="17" fillId="2" borderId="54" xfId="0" applyFont="1" applyFill="1" applyBorder="1" applyAlignment="1" applyProtection="1">
      <alignment horizontal="center" vertical="center" wrapText="1"/>
      <protection hidden="1"/>
    </xf>
    <xf numFmtId="0" fontId="0" fillId="0" borderId="58" xfId="0" applyBorder="1"/>
    <xf numFmtId="9" fontId="17" fillId="2" borderId="56" xfId="0" applyNumberFormat="1" applyFont="1" applyFill="1" applyBorder="1" applyAlignment="1" applyProtection="1">
      <alignment horizontal="left" vertical="center" wrapText="1"/>
      <protection hidden="1"/>
    </xf>
    <xf numFmtId="0" fontId="17" fillId="2" borderId="56" xfId="0" applyFont="1" applyFill="1" applyBorder="1" applyAlignment="1" applyProtection="1">
      <alignment horizontal="left" vertical="center" wrapText="1"/>
      <protection hidden="1"/>
    </xf>
    <xf numFmtId="0" fontId="4" fillId="2" borderId="57" xfId="0" applyFont="1" applyFill="1" applyBorder="1" applyAlignment="1" applyProtection="1">
      <alignment vertical="center" wrapText="1"/>
      <protection hidden="1"/>
    </xf>
    <xf numFmtId="0" fontId="4" fillId="2" borderId="60" xfId="0" applyFont="1" applyFill="1" applyBorder="1" applyAlignment="1" applyProtection="1">
      <alignment vertical="center" wrapText="1"/>
      <protection hidden="1"/>
    </xf>
    <xf numFmtId="0" fontId="73" fillId="2" borderId="0" xfId="498" applyFont="1" applyFill="1" applyBorder="1" applyAlignment="1" applyProtection="1">
      <alignment horizontal="center" vertical="center" wrapText="1"/>
      <protection hidden="1"/>
    </xf>
    <xf numFmtId="49" fontId="0" fillId="0" borderId="58" xfId="0" applyNumberFormat="1" applyBorder="1" applyProtection="1">
      <protection locked="0"/>
    </xf>
    <xf numFmtId="0" fontId="0" fillId="0" borderId="58" xfId="0" applyBorder="1" applyAlignment="1" applyProtection="1">
      <alignment vertical="center" wrapText="1"/>
      <protection locked="0" hidden="1"/>
    </xf>
    <xf numFmtId="0" fontId="0" fillId="2" borderId="60" xfId="0" applyFill="1" applyBorder="1" applyAlignment="1" applyProtection="1">
      <alignment horizontal="left" vertical="center" wrapText="1"/>
      <protection locked="0" hidden="1"/>
    </xf>
    <xf numFmtId="0" fontId="0" fillId="2" borderId="52" xfId="0" applyFill="1" applyBorder="1" applyAlignment="1" applyProtection="1">
      <alignment horizontal="left" vertical="center" wrapText="1"/>
      <protection locked="0" hidden="1"/>
    </xf>
    <xf numFmtId="0" fontId="0" fillId="0" borderId="58" xfId="0" applyBorder="1" applyAlignment="1" applyProtection="1">
      <alignment vertical="center" wrapText="1"/>
      <protection locked="0"/>
    </xf>
    <xf numFmtId="0" fontId="0" fillId="2" borderId="52" xfId="0" applyFill="1" applyBorder="1" applyAlignment="1" applyProtection="1">
      <alignment horizontal="left" vertical="center" wrapText="1"/>
      <protection locked="0"/>
    </xf>
    <xf numFmtId="0" fontId="0" fillId="0" borderId="63" xfId="0" applyBorder="1" applyAlignment="1" applyProtection="1">
      <alignment vertical="center" wrapText="1"/>
      <protection locked="0"/>
    </xf>
    <xf numFmtId="0" fontId="0" fillId="2" borderId="58" xfId="0" applyFill="1"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hidden="1"/>
    </xf>
    <xf numFmtId="0" fontId="0" fillId="0" borderId="58" xfId="0" applyBorder="1" applyAlignment="1" applyProtection="1">
      <alignment horizontal="left" vertical="center" wrapText="1"/>
      <protection locked="0"/>
    </xf>
    <xf numFmtId="0" fontId="0" fillId="2" borderId="64" xfId="0" applyFill="1" applyBorder="1" applyAlignment="1" applyProtection="1">
      <alignment horizontal="left" vertical="center" wrapText="1"/>
      <protection locked="0" hidden="1"/>
    </xf>
    <xf numFmtId="0" fontId="0" fillId="2" borderId="65" xfId="0" applyFill="1" applyBorder="1" applyAlignment="1" applyProtection="1">
      <alignment horizontal="left" vertical="center" wrapText="1"/>
      <protection locked="0" hidden="1"/>
    </xf>
    <xf numFmtId="0" fontId="0" fillId="2" borderId="66" xfId="0" applyFill="1" applyBorder="1" applyAlignment="1" applyProtection="1">
      <alignment horizontal="left" vertical="center" wrapText="1"/>
      <protection locked="0" hidden="1"/>
    </xf>
    <xf numFmtId="0" fontId="0" fillId="2" borderId="67" xfId="0" applyFill="1" applyBorder="1" applyAlignment="1" applyProtection="1">
      <alignment horizontal="left" vertical="center" wrapText="1"/>
      <protection locked="0"/>
    </xf>
    <xf numFmtId="0" fontId="0" fillId="0" borderId="68" xfId="0" applyBorder="1" applyAlignment="1" applyProtection="1">
      <alignment vertical="center" wrapText="1"/>
      <protection locked="0"/>
    </xf>
    <xf numFmtId="0" fontId="0" fillId="0" borderId="69" xfId="0" applyBorder="1" applyAlignment="1" applyProtection="1">
      <alignment horizontal="left" vertical="center" wrapText="1"/>
      <protection locked="0" hidden="1"/>
    </xf>
    <xf numFmtId="0" fontId="0" fillId="2" borderId="70" xfId="0" applyFill="1" applyBorder="1" applyAlignment="1" applyProtection="1">
      <alignment horizontal="left" vertical="center" wrapText="1"/>
      <protection locked="0"/>
    </xf>
    <xf numFmtId="0" fontId="15" fillId="0" borderId="0" xfId="498" applyFont="1" applyFill="1" applyAlignment="1" applyProtection="1">
      <alignment horizontal="center"/>
      <protection hidden="1"/>
    </xf>
    <xf numFmtId="0" fontId="15" fillId="0" borderId="0" xfId="498" applyFont="1" applyFill="1" applyAlignment="1" applyProtection="1">
      <alignment horizontal="center" wrapText="1"/>
      <protection hidden="1"/>
    </xf>
    <xf numFmtId="0" fontId="22" fillId="0" borderId="0" xfId="498" applyFill="1" applyAlignment="1" applyProtection="1">
      <alignment horizontal="center"/>
      <protection hidden="1"/>
    </xf>
    <xf numFmtId="0" fontId="0" fillId="0" borderId="58" xfId="0" applyBorder="1" applyAlignment="1" applyProtection="1">
      <alignment horizontal="left" vertical="center"/>
      <protection hidden="1"/>
    </xf>
    <xf numFmtId="0" fontId="0" fillId="0" borderId="58" xfId="0" applyBorder="1" applyAlignment="1" applyProtection="1">
      <alignment horizontal="left" vertical="center" wrapText="1"/>
      <protection hidden="1"/>
    </xf>
    <xf numFmtId="0" fontId="22" fillId="0" borderId="58" xfId="498" applyBorder="1" applyAlignment="1" applyProtection="1">
      <alignment vertical="center" wrapText="1"/>
      <protection hidden="1"/>
    </xf>
    <xf numFmtId="49" fontId="0" fillId="0" borderId="58" xfId="0" applyNumberFormat="1" applyBorder="1" applyAlignment="1" applyProtection="1">
      <alignment horizontal="left" vertical="center" wrapText="1"/>
      <protection hidden="1"/>
    </xf>
    <xf numFmtId="166" fontId="0" fillId="0" borderId="58" xfId="0" applyNumberFormat="1" applyBorder="1" applyAlignment="1" applyProtection="1">
      <alignment horizontal="left" vertical="center" wrapText="1"/>
      <protection hidden="1"/>
    </xf>
    <xf numFmtId="0" fontId="0" fillId="1" borderId="58" xfId="0" applyFill="1" applyBorder="1" applyAlignment="1" applyProtection="1">
      <alignment horizontal="left" vertical="center" wrapText="1"/>
      <protection hidden="1"/>
    </xf>
    <xf numFmtId="0" fontId="0" fillId="1" borderId="58" xfId="0" applyFill="1" applyBorder="1" applyAlignment="1" applyProtection="1">
      <alignment vertical="center" wrapText="1"/>
      <protection hidden="1"/>
    </xf>
    <xf numFmtId="0" fontId="22" fillId="0" borderId="58" xfId="498" applyFill="1" applyBorder="1" applyAlignment="1" applyProtection="1">
      <alignment vertical="center" wrapText="1"/>
      <protection hidden="1"/>
    </xf>
    <xf numFmtId="0" fontId="22" fillId="0" borderId="58" xfId="498" applyFill="1" applyBorder="1" applyAlignment="1">
      <alignment vertical="center"/>
      <protection locked="0"/>
    </xf>
    <xf numFmtId="9" fontId="0" fillId="0" borderId="58" xfId="0" applyNumberFormat="1" applyBorder="1" applyAlignment="1" applyProtection="1">
      <alignment horizontal="left" vertical="center" wrapText="1"/>
      <protection hidden="1"/>
    </xf>
    <xf numFmtId="0" fontId="22" fillId="0" borderId="58" xfId="498" applyBorder="1" applyAlignment="1">
      <alignment vertical="center"/>
      <protection locked="0"/>
    </xf>
    <xf numFmtId="0" fontId="81" fillId="4" borderId="58" xfId="0" applyFont="1" applyFill="1" applyBorder="1" applyAlignment="1" applyProtection="1">
      <alignment horizontal="left" vertical="center" wrapText="1"/>
      <protection hidden="1"/>
    </xf>
    <xf numFmtId="0" fontId="9" fillId="2" borderId="7" xfId="1" applyFont="1" applyFill="1" applyBorder="1" applyAlignment="1">
      <alignment horizontal="center" vertical="top" wrapText="1"/>
    </xf>
    <xf numFmtId="2" fontId="9" fillId="2" borderId="7" xfId="1" applyNumberFormat="1" applyFont="1" applyFill="1" applyBorder="1" applyAlignment="1">
      <alignment horizontal="center" vertical="top" wrapText="1"/>
    </xf>
    <xf numFmtId="0" fontId="0" fillId="2" borderId="5" xfId="0" applyFill="1" applyBorder="1" applyAlignment="1">
      <alignment horizontal="center"/>
    </xf>
    <xf numFmtId="0" fontId="0" fillId="2" borderId="13" xfId="0" applyFill="1" applyBorder="1" applyAlignment="1">
      <alignment horizontal="center"/>
    </xf>
    <xf numFmtId="0" fontId="0" fillId="0" borderId="0" xfId="0" applyAlignment="1">
      <alignment horizontal="center" vertical="center"/>
    </xf>
    <xf numFmtId="0" fontId="7" fillId="2" borderId="58" xfId="1" applyFont="1" applyFill="1" applyBorder="1" applyAlignment="1">
      <alignment horizontal="center" vertical="center" wrapText="1"/>
    </xf>
    <xf numFmtId="0" fontId="7" fillId="2" borderId="70" xfId="1" applyFont="1" applyFill="1" applyBorder="1" applyAlignment="1">
      <alignment horizontal="center" vertical="center" wrapText="1"/>
    </xf>
    <xf numFmtId="164" fontId="8" fillId="2" borderId="70" xfId="1" applyNumberFormat="1" applyFont="1" applyFill="1" applyBorder="1" applyAlignment="1">
      <alignment horizontal="center" vertical="center" wrapText="1"/>
    </xf>
    <xf numFmtId="0" fontId="9" fillId="0" borderId="58" xfId="0" applyFont="1" applyBorder="1" applyAlignment="1">
      <alignment vertical="top" wrapText="1"/>
    </xf>
    <xf numFmtId="2" fontId="9" fillId="2" borderId="58" xfId="1" applyNumberFormat="1" applyFont="1" applyFill="1" applyBorder="1" applyAlignment="1">
      <alignment horizontal="center" vertical="top" wrapText="1"/>
    </xf>
    <xf numFmtId="164" fontId="9" fillId="2" borderId="58" xfId="1" applyNumberFormat="1" applyFont="1" applyFill="1" applyBorder="1" applyAlignment="1">
      <alignment horizontal="center" vertical="top" wrapText="1"/>
    </xf>
    <xf numFmtId="0" fontId="9" fillId="2" borderId="58" xfId="1" applyFont="1" applyFill="1" applyBorder="1" applyAlignment="1">
      <alignment vertical="top" wrapText="1"/>
    </xf>
    <xf numFmtId="165" fontId="9" fillId="2" borderId="58" xfId="1" applyNumberFormat="1" applyFont="1" applyFill="1" applyBorder="1" applyAlignment="1">
      <alignment horizontal="center" vertical="top" wrapText="1"/>
    </xf>
    <xf numFmtId="164" fontId="9" fillId="0" borderId="58" xfId="1" applyNumberFormat="1" applyFont="1" applyBorder="1" applyAlignment="1">
      <alignment horizontal="center" vertical="top" wrapText="1"/>
    </xf>
    <xf numFmtId="0" fontId="11" fillId="2" borderId="56" xfId="0" applyFont="1" applyFill="1" applyBorder="1" applyAlignment="1" applyProtection="1">
      <alignment horizontal="left" wrapText="1"/>
      <protection hidden="1"/>
    </xf>
    <xf numFmtId="0" fontId="11" fillId="2" borderId="56" xfId="0" applyFont="1" applyFill="1" applyBorder="1" applyAlignment="1" applyProtection="1">
      <alignment horizontal="left" vertical="top" wrapText="1"/>
      <protection hidden="1"/>
    </xf>
    <xf numFmtId="0" fontId="3" fillId="2" borderId="17" xfId="0" applyFont="1" applyFill="1" applyBorder="1" applyAlignment="1" applyProtection="1">
      <alignment horizontal="left" wrapText="1"/>
      <protection hidden="1"/>
    </xf>
    <xf numFmtId="0" fontId="3" fillId="2" borderId="0" xfId="0" applyFont="1" applyFill="1" applyAlignment="1" applyProtection="1">
      <alignment horizontal="center" vertical="center" wrapText="1"/>
      <protection hidden="1"/>
    </xf>
    <xf numFmtId="0" fontId="3" fillId="2" borderId="35" xfId="0" applyFont="1" applyFill="1" applyBorder="1" applyAlignment="1" applyProtection="1">
      <alignment horizontal="right" vertical="center"/>
      <protection hidden="1"/>
    </xf>
    <xf numFmtId="0" fontId="17" fillId="2" borderId="54" xfId="0" applyFont="1" applyFill="1" applyBorder="1" applyAlignment="1">
      <alignment horizontal="center" vertical="center"/>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9" fillId="0" borderId="7" xfId="1" applyFont="1" applyBorder="1" applyAlignment="1">
      <alignment horizontal="center" vertical="top" wrapText="1"/>
    </xf>
    <xf numFmtId="164" fontId="9" fillId="0" borderId="9" xfId="1" applyNumberFormat="1" applyFont="1" applyBorder="1" applyAlignment="1">
      <alignment horizontal="center" vertical="top" wrapText="1"/>
    </xf>
    <xf numFmtId="164" fontId="9" fillId="0" borderId="10" xfId="1" applyNumberFormat="1" applyFont="1" applyBorder="1" applyAlignment="1">
      <alignment horizontal="center" vertical="top" wrapText="1"/>
    </xf>
    <xf numFmtId="164" fontId="9" fillId="0" borderId="7" xfId="1" applyNumberFormat="1" applyFont="1" applyBorder="1" applyAlignment="1">
      <alignment horizontal="center" vertical="top" wrapText="1"/>
    </xf>
    <xf numFmtId="0" fontId="9" fillId="2" borderId="9" xfId="1" applyFont="1" applyFill="1" applyBorder="1" applyAlignment="1">
      <alignment horizontal="left" vertical="top" wrapText="1"/>
    </xf>
    <xf numFmtId="0" fontId="9" fillId="2" borderId="10" xfId="1" applyFont="1" applyFill="1" applyBorder="1" applyAlignment="1">
      <alignment horizontal="left" vertical="top" wrapText="1"/>
    </xf>
    <xf numFmtId="0" fontId="9" fillId="2" borderId="7" xfId="1" applyFont="1" applyFill="1" applyBorder="1" applyAlignment="1">
      <alignment horizontal="left" vertical="top" wrapText="1"/>
    </xf>
    <xf numFmtId="2" fontId="9" fillId="2" borderId="9" xfId="1" applyNumberFormat="1" applyFont="1" applyFill="1" applyBorder="1" applyAlignment="1">
      <alignment horizontal="center" vertical="top" wrapText="1"/>
    </xf>
    <xf numFmtId="2" fontId="9" fillId="2" borderId="10" xfId="1" applyNumberFormat="1" applyFont="1" applyFill="1" applyBorder="1" applyAlignment="1">
      <alignment horizontal="center" vertical="top" wrapText="1"/>
    </xf>
    <xf numFmtId="2" fontId="9" fillId="2" borderId="7" xfId="1" applyNumberFormat="1" applyFont="1" applyFill="1" applyBorder="1" applyAlignment="1">
      <alignment horizontal="center" vertical="top" wrapText="1"/>
    </xf>
    <xf numFmtId="0" fontId="1"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0" fillId="2" borderId="71" xfId="0" applyFont="1" applyFill="1" applyBorder="1" applyAlignment="1">
      <alignment horizontal="center"/>
    </xf>
    <xf numFmtId="164" fontId="9" fillId="2" borderId="9" xfId="1" applyNumberFormat="1" applyFont="1" applyFill="1" applyBorder="1" applyAlignment="1">
      <alignment horizontal="center" vertical="top" wrapText="1"/>
    </xf>
    <xf numFmtId="164" fontId="9" fillId="2" borderId="10" xfId="1" applyNumberFormat="1" applyFont="1" applyFill="1" applyBorder="1" applyAlignment="1">
      <alignment horizontal="center" vertical="top" wrapText="1"/>
    </xf>
    <xf numFmtId="164" fontId="9" fillId="2" borderId="7" xfId="1" applyNumberFormat="1" applyFont="1" applyFill="1" applyBorder="1" applyAlignment="1">
      <alignment horizontal="center" vertical="top" wrapText="1"/>
    </xf>
    <xf numFmtId="0" fontId="9" fillId="2" borderId="9" xfId="1" applyFont="1" applyFill="1" applyBorder="1" applyAlignment="1">
      <alignment horizontal="center" vertical="top" wrapText="1"/>
    </xf>
    <xf numFmtId="0" fontId="9" fillId="2" borderId="10" xfId="1" applyFont="1" applyFill="1" applyBorder="1" applyAlignment="1">
      <alignment horizontal="center" vertical="top" wrapText="1"/>
    </xf>
    <xf numFmtId="0" fontId="9" fillId="2" borderId="7" xfId="1" applyFont="1" applyFill="1" applyBorder="1" applyAlignment="1">
      <alignment horizontal="center" vertical="top" wrapText="1"/>
    </xf>
    <xf numFmtId="0" fontId="2" fillId="2" borderId="0" xfId="0" applyFont="1" applyFill="1" applyAlignment="1">
      <alignment horizontal="center"/>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2" borderId="13" xfId="0" applyFill="1" applyBorder="1" applyAlignment="1">
      <alignment horizontal="center"/>
    </xf>
    <xf numFmtId="0" fontId="0" fillId="2" borderId="57" xfId="0" applyFill="1" applyBorder="1" applyAlignment="1" applyProtection="1">
      <alignment horizontal="center"/>
      <protection hidden="1"/>
    </xf>
    <xf numFmtId="0" fontId="56" fillId="0" borderId="0" xfId="498" applyFont="1" applyFill="1" applyBorder="1" applyAlignment="1" applyProtection="1">
      <alignment horizontal="center" vertical="center" wrapText="1"/>
      <protection hidden="1"/>
    </xf>
    <xf numFmtId="0" fontId="62" fillId="2" borderId="11" xfId="0" applyFont="1" applyFill="1" applyBorder="1" applyAlignment="1" applyProtection="1">
      <alignment horizontal="center" vertical="center"/>
      <protection hidden="1"/>
    </xf>
    <xf numFmtId="0" fontId="62" fillId="2" borderId="12" xfId="0" applyFont="1" applyFill="1" applyBorder="1" applyAlignment="1" applyProtection="1">
      <alignment horizontal="center" vertical="center"/>
      <protection hidden="1"/>
    </xf>
    <xf numFmtId="49" fontId="17" fillId="2" borderId="53" xfId="0" applyNumberFormat="1" applyFont="1" applyFill="1" applyBorder="1" applyAlignment="1" applyProtection="1">
      <alignment horizontal="left" vertical="center" wrapText="1"/>
      <protection locked="0"/>
    </xf>
    <xf numFmtId="49" fontId="17" fillId="2" borderId="54" xfId="0" applyNumberFormat="1" applyFont="1" applyFill="1" applyBorder="1" applyAlignment="1" applyProtection="1">
      <alignment horizontal="left" vertical="center" wrapText="1"/>
      <protection locked="0"/>
    </xf>
    <xf numFmtId="49" fontId="17" fillId="2" borderId="55" xfId="0" applyNumberFormat="1" applyFont="1" applyFill="1" applyBorder="1" applyAlignment="1" applyProtection="1">
      <alignment horizontal="left" vertical="center" wrapText="1"/>
      <protection locked="0"/>
    </xf>
    <xf numFmtId="0" fontId="4" fillId="2" borderId="53" xfId="0" applyFont="1" applyFill="1" applyBorder="1" applyAlignment="1" applyProtection="1">
      <alignment horizontal="left" vertical="center" wrapText="1"/>
      <protection locked="0"/>
    </xf>
    <xf numFmtId="0" fontId="4" fillId="2" borderId="54" xfId="0" applyFont="1" applyFill="1" applyBorder="1" applyAlignment="1" applyProtection="1">
      <alignment horizontal="left" vertical="center" wrapText="1"/>
      <protection locked="0"/>
    </xf>
    <xf numFmtId="0" fontId="4" fillId="2" borderId="55" xfId="0" applyFont="1" applyFill="1" applyBorder="1" applyAlignment="1" applyProtection="1">
      <alignment horizontal="left" vertical="center" wrapText="1"/>
      <protection locked="0"/>
    </xf>
    <xf numFmtId="0" fontId="17" fillId="2" borderId="53" xfId="0" applyFont="1" applyFill="1" applyBorder="1" applyAlignment="1" applyProtection="1">
      <alignment horizontal="left" vertical="center"/>
      <protection locked="0"/>
    </xf>
    <xf numFmtId="0" fontId="17" fillId="2" borderId="55" xfId="0" applyFont="1" applyFill="1" applyBorder="1" applyAlignment="1" applyProtection="1">
      <alignment horizontal="left" vertical="center"/>
      <protection locked="0"/>
    </xf>
    <xf numFmtId="0" fontId="17" fillId="2" borderId="53" xfId="0" applyFont="1" applyFill="1" applyBorder="1" applyAlignment="1" applyProtection="1">
      <alignment horizontal="left" vertical="center" wrapText="1"/>
      <protection locked="0"/>
    </xf>
    <xf numFmtId="0" fontId="17" fillId="2" borderId="55" xfId="0" applyFont="1" applyFill="1" applyBorder="1" applyAlignment="1" applyProtection="1">
      <alignment horizontal="left" vertical="center" wrapText="1"/>
      <protection locked="0"/>
    </xf>
    <xf numFmtId="0" fontId="85" fillId="2" borderId="53" xfId="498" applyFont="1" applyFill="1" applyBorder="1" applyAlignment="1">
      <alignment horizontal="left" vertical="center" wrapText="1"/>
      <protection locked="0"/>
    </xf>
    <xf numFmtId="0" fontId="86" fillId="2" borderId="54" xfId="0" applyFont="1" applyFill="1" applyBorder="1" applyAlignment="1" applyProtection="1">
      <alignment horizontal="left" vertical="center" wrapText="1"/>
      <protection locked="0"/>
    </xf>
    <xf numFmtId="0" fontId="86" fillId="2" borderId="55" xfId="0" applyFont="1" applyFill="1" applyBorder="1" applyAlignment="1" applyProtection="1">
      <alignment horizontal="left" vertical="center" wrapText="1"/>
      <protection locked="0"/>
    </xf>
    <xf numFmtId="0" fontId="17" fillId="0" borderId="53" xfId="0" applyFont="1" applyBorder="1" applyAlignment="1" applyProtection="1">
      <alignment horizontal="left" wrapText="1"/>
      <protection locked="0"/>
    </xf>
    <xf numFmtId="0" fontId="17" fillId="0" borderId="54" xfId="0" applyFont="1" applyBorder="1" applyAlignment="1" applyProtection="1">
      <alignment horizontal="left" wrapText="1"/>
      <protection locked="0"/>
    </xf>
    <xf numFmtId="0" fontId="17" fillId="0" borderId="55" xfId="0" applyFont="1" applyBorder="1" applyAlignment="1" applyProtection="1">
      <alignment horizontal="left" wrapText="1"/>
      <protection locked="0"/>
    </xf>
    <xf numFmtId="0" fontId="62" fillId="2" borderId="0" xfId="0" applyFont="1" applyFill="1" applyAlignment="1">
      <alignment horizontal="center" wrapText="1"/>
    </xf>
    <xf numFmtId="0" fontId="3" fillId="2" borderId="54" xfId="0" applyFont="1" applyFill="1" applyBorder="1" applyAlignment="1" applyProtection="1">
      <alignment horizontal="left" wrapText="1"/>
      <protection hidden="1"/>
    </xf>
    <xf numFmtId="0" fontId="3" fillId="2" borderId="17" xfId="0" applyFont="1" applyFill="1" applyBorder="1" applyAlignment="1" applyProtection="1">
      <alignment horizontal="left" wrapText="1"/>
      <protection hidden="1"/>
    </xf>
    <xf numFmtId="0" fontId="18" fillId="0" borderId="17" xfId="498" applyFont="1" applyFill="1" applyBorder="1" applyAlignment="1" applyProtection="1">
      <alignment horizontal="center" wrapText="1"/>
      <protection hidden="1"/>
    </xf>
    <xf numFmtId="0" fontId="3" fillId="2" borderId="17" xfId="0" applyFont="1" applyFill="1" applyBorder="1" applyAlignment="1" applyProtection="1">
      <alignment horizontal="center" wrapText="1"/>
      <protection hidden="1"/>
    </xf>
    <xf numFmtId="0" fontId="65" fillId="0" borderId="17" xfId="498" applyFont="1" applyFill="1" applyBorder="1" applyAlignment="1" applyProtection="1">
      <alignment horizontal="center"/>
      <protection hidden="1"/>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53" fillId="2" borderId="53" xfId="0" applyFont="1" applyFill="1" applyBorder="1" applyAlignment="1" applyProtection="1">
      <alignment horizontal="center" vertical="center"/>
      <protection hidden="1"/>
    </xf>
    <xf numFmtId="0" fontId="53" fillId="2" borderId="54" xfId="0" applyFont="1" applyFill="1" applyBorder="1" applyAlignment="1" applyProtection="1">
      <alignment horizontal="center" vertical="center"/>
      <protection hidden="1"/>
    </xf>
    <xf numFmtId="0" fontId="53" fillId="2" borderId="55" xfId="0" applyFont="1" applyFill="1" applyBorder="1" applyAlignment="1" applyProtection="1">
      <alignment horizontal="center" vertical="center"/>
      <protection hidden="1"/>
    </xf>
    <xf numFmtId="49" fontId="17" fillId="2" borderId="38" xfId="0" applyNumberFormat="1" applyFont="1" applyFill="1" applyBorder="1" applyAlignment="1" applyProtection="1">
      <alignment horizontal="left" vertical="center" wrapText="1"/>
      <protection locked="0"/>
    </xf>
    <xf numFmtId="49" fontId="17" fillId="2" borderId="17" xfId="0" applyNumberFormat="1" applyFont="1" applyFill="1" applyBorder="1" applyAlignment="1" applyProtection="1">
      <alignment horizontal="left" vertical="center" wrapText="1"/>
      <protection locked="0"/>
    </xf>
    <xf numFmtId="49" fontId="17" fillId="2" borderId="39" xfId="0" applyNumberFormat="1" applyFont="1" applyFill="1" applyBorder="1" applyAlignment="1" applyProtection="1">
      <alignment horizontal="left" vertical="center" wrapText="1"/>
      <protection locked="0"/>
    </xf>
    <xf numFmtId="0" fontId="3" fillId="2" borderId="0" xfId="0" applyFont="1" applyFill="1" applyAlignment="1" applyProtection="1">
      <alignment horizontal="center" vertical="center" wrapText="1"/>
      <protection hidden="1"/>
    </xf>
    <xf numFmtId="0" fontId="17" fillId="2" borderId="59" xfId="0" applyFont="1" applyFill="1" applyBorder="1" applyAlignment="1" applyProtection="1">
      <alignment horizontal="left" vertical="center" wrapText="1"/>
      <protection locked="0"/>
    </xf>
    <xf numFmtId="0" fontId="17" fillId="2" borderId="57" xfId="0" applyFont="1" applyFill="1" applyBorder="1" applyAlignment="1" applyProtection="1">
      <alignment horizontal="left" vertical="center" wrapText="1"/>
      <protection locked="0"/>
    </xf>
    <xf numFmtId="0" fontId="17" fillId="2" borderId="60" xfId="0" applyFont="1" applyFill="1" applyBorder="1" applyAlignment="1" applyProtection="1">
      <alignment horizontal="left" vertical="center" wrapText="1"/>
      <protection locked="0"/>
    </xf>
    <xf numFmtId="49" fontId="83" fillId="2" borderId="53" xfId="498" applyNumberFormat="1" applyFont="1" applyFill="1" applyBorder="1" applyAlignment="1">
      <alignment horizontal="left" vertical="center" wrapText="1"/>
      <protection locked="0"/>
    </xf>
    <xf numFmtId="49" fontId="83" fillId="2" borderId="54" xfId="498" applyNumberFormat="1" applyFont="1" applyFill="1" applyBorder="1" applyAlignment="1">
      <alignment horizontal="left" vertical="center" wrapText="1"/>
      <protection locked="0"/>
    </xf>
    <xf numFmtId="49" fontId="83" fillId="2" borderId="55" xfId="498" applyNumberFormat="1" applyFont="1" applyFill="1" applyBorder="1" applyAlignment="1">
      <alignment horizontal="left" vertical="center" wrapText="1"/>
      <protection locked="0"/>
    </xf>
    <xf numFmtId="0" fontId="3" fillId="2" borderId="17" xfId="0" applyFont="1" applyFill="1" applyBorder="1" applyAlignment="1" applyProtection="1">
      <alignment horizontal="center" vertical="top" wrapText="1"/>
      <protection hidden="1"/>
    </xf>
    <xf numFmtId="0" fontId="84" fillId="0" borderId="38" xfId="498" applyFont="1" applyFill="1" applyBorder="1" applyAlignment="1" applyProtection="1">
      <alignment horizontal="left" vertical="center" wrapText="1"/>
    </xf>
    <xf numFmtId="0" fontId="84" fillId="0" borderId="17" xfId="498" applyFont="1" applyFill="1" applyBorder="1" applyAlignment="1" applyProtection="1">
      <alignment horizontal="left" vertical="center" wrapText="1"/>
    </xf>
    <xf numFmtId="0" fontId="84" fillId="0" borderId="39" xfId="498" applyFont="1" applyFill="1" applyBorder="1" applyAlignment="1" applyProtection="1">
      <alignment horizontal="left" vertical="center" wrapText="1"/>
    </xf>
    <xf numFmtId="0" fontId="56" fillId="2" borderId="0" xfId="498" applyFont="1" applyFill="1" applyBorder="1" applyAlignment="1">
      <alignment horizontal="center"/>
      <protection locked="0"/>
    </xf>
    <xf numFmtId="0" fontId="56" fillId="0" borderId="57" xfId="498" applyFont="1" applyFill="1" applyBorder="1" applyAlignment="1" applyProtection="1">
      <alignment horizontal="center" vertical="center" wrapText="1"/>
      <protection hidden="1"/>
    </xf>
    <xf numFmtId="0" fontId="3" fillId="2" borderId="52" xfId="0" applyFont="1" applyFill="1" applyBorder="1" applyAlignment="1" applyProtection="1">
      <alignment horizontal="right" vertical="center"/>
      <protection hidden="1"/>
    </xf>
    <xf numFmtId="0" fontId="3" fillId="2" borderId="35" xfId="0" applyFont="1" applyFill="1" applyBorder="1" applyAlignment="1" applyProtection="1">
      <alignment horizontal="right" vertical="center"/>
      <protection hidden="1"/>
    </xf>
    <xf numFmtId="49" fontId="84" fillId="2" borderId="53" xfId="498" applyNumberFormat="1" applyFont="1" applyFill="1" applyBorder="1" applyAlignment="1">
      <alignment horizontal="left" vertical="center" wrapText="1"/>
      <protection locked="0"/>
    </xf>
    <xf numFmtId="49" fontId="83" fillId="2" borderId="54" xfId="0" applyNumberFormat="1" applyFont="1" applyFill="1" applyBorder="1" applyAlignment="1" applyProtection="1">
      <alignment horizontal="left" vertical="center" wrapText="1"/>
      <protection locked="0"/>
    </xf>
    <xf numFmtId="49" fontId="83" fillId="2" borderId="55" xfId="0" applyNumberFormat="1" applyFont="1" applyFill="1" applyBorder="1" applyAlignment="1" applyProtection="1">
      <alignment horizontal="left" vertical="center" wrapText="1"/>
      <protection locked="0"/>
    </xf>
    <xf numFmtId="166" fontId="3" fillId="2" borderId="38" xfId="0" applyNumberFormat="1" applyFont="1" applyFill="1" applyBorder="1" applyAlignment="1" applyProtection="1">
      <alignment horizontal="center" wrapText="1"/>
      <protection locked="0"/>
    </xf>
    <xf numFmtId="166" fontId="3" fillId="2" borderId="39" xfId="0" applyNumberFormat="1" applyFont="1" applyFill="1" applyBorder="1" applyAlignment="1" applyProtection="1">
      <alignment horizontal="center" wrapText="1"/>
      <protection locked="0"/>
    </xf>
    <xf numFmtId="49" fontId="17" fillId="0" borderId="53" xfId="0" applyNumberFormat="1" applyFont="1" applyBorder="1" applyAlignment="1" applyProtection="1">
      <alignment horizontal="left" vertical="center" wrapText="1"/>
      <protection locked="0"/>
    </xf>
    <xf numFmtId="49" fontId="17" fillId="0" borderId="54" xfId="0" applyNumberFormat="1" applyFont="1" applyBorder="1" applyAlignment="1" applyProtection="1">
      <alignment horizontal="left" vertical="center" wrapText="1"/>
      <protection locked="0"/>
    </xf>
    <xf numFmtId="49" fontId="17" fillId="0" borderId="55" xfId="0" applyNumberFormat="1" applyFont="1" applyBorder="1" applyAlignment="1" applyProtection="1">
      <alignment horizontal="left" vertical="center" wrapText="1"/>
      <protection locked="0"/>
    </xf>
    <xf numFmtId="0" fontId="17" fillId="0" borderId="53" xfId="0" applyFont="1" applyBorder="1" applyAlignment="1" applyProtection="1">
      <alignment horizontal="left" vertical="center"/>
      <protection locked="0"/>
    </xf>
    <xf numFmtId="0" fontId="17" fillId="0" borderId="55" xfId="0" applyFont="1" applyBorder="1" applyAlignment="1" applyProtection="1">
      <alignment horizontal="left" vertical="center"/>
      <protection locked="0"/>
    </xf>
    <xf numFmtId="9" fontId="17" fillId="2" borderId="53" xfId="0" applyNumberFormat="1" applyFont="1" applyFill="1" applyBorder="1" applyAlignment="1" applyProtection="1">
      <alignment horizontal="left" vertical="center"/>
      <protection locked="0"/>
    </xf>
    <xf numFmtId="9" fontId="17" fillId="2" borderId="55" xfId="0" applyNumberFormat="1" applyFont="1" applyFill="1" applyBorder="1" applyAlignment="1" applyProtection="1">
      <alignment horizontal="left" vertical="center"/>
      <protection locked="0"/>
    </xf>
    <xf numFmtId="0" fontId="2" fillId="2" borderId="17" xfId="0" applyFont="1" applyFill="1" applyBorder="1" applyAlignment="1" applyProtection="1">
      <alignment horizontal="center" wrapText="1"/>
      <protection hidden="1"/>
    </xf>
    <xf numFmtId="0" fontId="17" fillId="2" borderId="54" xfId="0" applyFont="1" applyFill="1" applyBorder="1" applyAlignment="1">
      <alignment horizontal="center" vertical="center"/>
    </xf>
    <xf numFmtId="0" fontId="4" fillId="2" borderId="54" xfId="0" applyFont="1" applyFill="1" applyBorder="1" applyAlignment="1">
      <alignment horizontal="left" vertical="center" wrapText="1"/>
    </xf>
    <xf numFmtId="0" fontId="72" fillId="2" borderId="41" xfId="498" applyFont="1" applyFill="1" applyBorder="1" applyAlignment="1" applyProtection="1">
      <alignment horizontal="center" vertical="center" wrapText="1"/>
      <protection hidden="1"/>
    </xf>
    <xf numFmtId="0" fontId="72" fillId="2" borderId="0" xfId="498" applyFont="1" applyFill="1" applyBorder="1" applyAlignment="1" applyProtection="1">
      <alignment horizontal="center" vertical="center" wrapText="1"/>
      <protection hidden="1"/>
    </xf>
    <xf numFmtId="0" fontId="74" fillId="0" borderId="6" xfId="0" applyFont="1" applyBorder="1" applyAlignment="1" applyProtection="1">
      <alignment horizontal="left" vertical="center" wrapText="1"/>
      <protection hidden="1"/>
    </xf>
    <xf numFmtId="0" fontId="4" fillId="2" borderId="17" xfId="0" applyFont="1" applyFill="1" applyBorder="1" applyAlignment="1" applyProtection="1">
      <alignment horizontal="center" vertical="center" wrapText="1"/>
      <protection hidden="1"/>
    </xf>
    <xf numFmtId="0" fontId="4" fillId="2" borderId="39" xfId="0" applyFont="1" applyFill="1" applyBorder="1" applyAlignment="1" applyProtection="1">
      <alignment horizontal="center" vertical="center" wrapText="1"/>
      <protection hidden="1"/>
    </xf>
    <xf numFmtId="0" fontId="0" fillId="0" borderId="0" xfId="0" applyAlignment="1" applyProtection="1">
      <alignment horizontal="center" wrapText="1"/>
      <protection hidden="1"/>
    </xf>
    <xf numFmtId="0" fontId="20" fillId="2" borderId="1" xfId="0" applyFont="1"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18" fillId="2" borderId="0" xfId="498" applyFont="1" applyFill="1" applyBorder="1" applyAlignment="1">
      <alignment horizontal="center" vertical="center"/>
      <protection locked="0"/>
    </xf>
    <xf numFmtId="0" fontId="10" fillId="2" borderId="20" xfId="0" applyFont="1" applyFill="1" applyBorder="1" applyAlignment="1" applyProtection="1">
      <alignment horizontal="center" wrapText="1"/>
      <protection locked="0"/>
    </xf>
    <xf numFmtId="0" fontId="0" fillId="0" borderId="0" xfId="0" applyAlignment="1" applyProtection="1">
      <alignment horizontal="left" vertical="center" wrapText="1"/>
      <protection hidden="1"/>
    </xf>
    <xf numFmtId="0" fontId="0" fillId="0" borderId="0" xfId="0" applyAlignment="1">
      <alignment horizontal="center" vertical="center"/>
    </xf>
  </cellXfs>
  <cellStyles count="666">
    <cellStyle name="_x0002_._x0011__x0002_._x001b__x0002_ _x0015_%_x0018__x0001_" xfId="655" xr:uid="{00000000-0005-0000-0000-000000000000}"/>
    <cellStyle name="20% - Accent1 2" xfId="6" xr:uid="{00000000-0005-0000-0000-000001000000}"/>
    <cellStyle name="20% - Accent1 2 2" xfId="596" xr:uid="{00000000-0005-0000-0000-000002000000}"/>
    <cellStyle name="20% - Accent2 2" xfId="7" xr:uid="{00000000-0005-0000-0000-000003000000}"/>
    <cellStyle name="20% - Accent2 2 2" xfId="597" xr:uid="{00000000-0005-0000-0000-000004000000}"/>
    <cellStyle name="20% - Accent3 2" xfId="8" xr:uid="{00000000-0005-0000-0000-000005000000}"/>
    <cellStyle name="20% - Accent3 2 2" xfId="598" xr:uid="{00000000-0005-0000-0000-000006000000}"/>
    <cellStyle name="20% - Accent4 2" xfId="9" xr:uid="{00000000-0005-0000-0000-000007000000}"/>
    <cellStyle name="20% - Accent4 2 2" xfId="599" xr:uid="{00000000-0005-0000-0000-000008000000}"/>
    <cellStyle name="20% - Accent5 2" xfId="10" xr:uid="{00000000-0005-0000-0000-000009000000}"/>
    <cellStyle name="20% - Accent5 2 2" xfId="600" xr:uid="{00000000-0005-0000-0000-00000A000000}"/>
    <cellStyle name="20% - Accent6 2" xfId="11" xr:uid="{00000000-0005-0000-0000-00000B000000}"/>
    <cellStyle name="20% - Accent6 2 2" xfId="601" xr:uid="{00000000-0005-0000-0000-00000C000000}"/>
    <cellStyle name="40% - Accent1 2" xfId="12" xr:uid="{00000000-0005-0000-0000-00000D000000}"/>
    <cellStyle name="40% - Accent1 2 2" xfId="602" xr:uid="{00000000-0005-0000-0000-00000E000000}"/>
    <cellStyle name="40% - Accent2 2" xfId="13" xr:uid="{00000000-0005-0000-0000-00000F000000}"/>
    <cellStyle name="40% - Accent2 2 2" xfId="603" xr:uid="{00000000-0005-0000-0000-000010000000}"/>
    <cellStyle name="40% - Accent3 2" xfId="14" xr:uid="{00000000-0005-0000-0000-000011000000}"/>
    <cellStyle name="40% - Accent3 2 2" xfId="604" xr:uid="{00000000-0005-0000-0000-000012000000}"/>
    <cellStyle name="40% - Accent4 2" xfId="15" xr:uid="{00000000-0005-0000-0000-000013000000}"/>
    <cellStyle name="40% - Accent4 2 2" xfId="605" xr:uid="{00000000-0005-0000-0000-000014000000}"/>
    <cellStyle name="40% - Accent5 2" xfId="16" xr:uid="{00000000-0005-0000-0000-000015000000}"/>
    <cellStyle name="40% - Accent5 2 2" xfId="606" xr:uid="{00000000-0005-0000-0000-000016000000}"/>
    <cellStyle name="40% - Accent6 2" xfId="17" xr:uid="{00000000-0005-0000-0000-000017000000}"/>
    <cellStyle name="40% - Accent6 2 2" xfId="607" xr:uid="{00000000-0005-0000-0000-000018000000}"/>
    <cellStyle name="60% - Accent1 2" xfId="18" xr:uid="{00000000-0005-0000-0000-000019000000}"/>
    <cellStyle name="60% - Accent1 2 2" xfId="608" xr:uid="{00000000-0005-0000-0000-00001A000000}"/>
    <cellStyle name="60% - Accent2 2" xfId="19" xr:uid="{00000000-0005-0000-0000-00001B000000}"/>
    <cellStyle name="60% - Accent2 2 2" xfId="609" xr:uid="{00000000-0005-0000-0000-00001C000000}"/>
    <cellStyle name="60% - Accent3 2" xfId="20" xr:uid="{00000000-0005-0000-0000-00001D000000}"/>
    <cellStyle name="60% - Accent3 2 2" xfId="610" xr:uid="{00000000-0005-0000-0000-00001E000000}"/>
    <cellStyle name="60% - Accent4 2" xfId="21" xr:uid="{00000000-0005-0000-0000-00001F000000}"/>
    <cellStyle name="60% - Accent4 2 2" xfId="611" xr:uid="{00000000-0005-0000-0000-000020000000}"/>
    <cellStyle name="60% - Accent5 2" xfId="22" xr:uid="{00000000-0005-0000-0000-000021000000}"/>
    <cellStyle name="60% - Accent5 2 2" xfId="612" xr:uid="{00000000-0005-0000-0000-000022000000}"/>
    <cellStyle name="60% - Accent6 2" xfId="23" xr:uid="{00000000-0005-0000-0000-000023000000}"/>
    <cellStyle name="60% - Accent6 2 2" xfId="613" xr:uid="{00000000-0005-0000-0000-000024000000}"/>
    <cellStyle name="Accent1 2" xfId="24" xr:uid="{00000000-0005-0000-0000-000025000000}"/>
    <cellStyle name="Accent1 2 2" xfId="614" xr:uid="{00000000-0005-0000-0000-000026000000}"/>
    <cellStyle name="Accent2 2" xfId="25" xr:uid="{00000000-0005-0000-0000-000027000000}"/>
    <cellStyle name="Accent2 2 2" xfId="615" xr:uid="{00000000-0005-0000-0000-000028000000}"/>
    <cellStyle name="Accent3 2" xfId="26" xr:uid="{00000000-0005-0000-0000-000029000000}"/>
    <cellStyle name="Accent3 2 2" xfId="616" xr:uid="{00000000-0005-0000-0000-00002A000000}"/>
    <cellStyle name="Accent4 2" xfId="27" xr:uid="{00000000-0005-0000-0000-00002B000000}"/>
    <cellStyle name="Accent4 2 2" xfId="617" xr:uid="{00000000-0005-0000-0000-00002C000000}"/>
    <cellStyle name="Accent5 2" xfId="28" xr:uid="{00000000-0005-0000-0000-00002D000000}"/>
    <cellStyle name="Accent5 2 2" xfId="618" xr:uid="{00000000-0005-0000-0000-00002E000000}"/>
    <cellStyle name="Accent6 2" xfId="29" xr:uid="{00000000-0005-0000-0000-00002F000000}"/>
    <cellStyle name="Accent6 2 2" xfId="619" xr:uid="{00000000-0005-0000-0000-000030000000}"/>
    <cellStyle name="Bad 2" xfId="30" xr:uid="{00000000-0005-0000-0000-000031000000}"/>
    <cellStyle name="Bad 2 2" xfId="620" xr:uid="{00000000-0005-0000-0000-000032000000}"/>
    <cellStyle name="Bad 3" xfId="31" xr:uid="{00000000-0005-0000-0000-000033000000}"/>
    <cellStyle name="Bad 3 2" xfId="621" xr:uid="{00000000-0005-0000-0000-000034000000}"/>
    <cellStyle name="Calculation 2" xfId="32" xr:uid="{00000000-0005-0000-0000-000035000000}"/>
    <cellStyle name="Calculation 2 2" xfId="622" xr:uid="{00000000-0005-0000-0000-000036000000}"/>
    <cellStyle name="Check Cell 2" xfId="33" xr:uid="{00000000-0005-0000-0000-000037000000}"/>
    <cellStyle name="Check Cell 2 2" xfId="623" xr:uid="{00000000-0005-0000-0000-000038000000}"/>
    <cellStyle name="Comma [0] 2" xfId="34" xr:uid="{00000000-0005-0000-0000-000039000000}"/>
    <cellStyle name="Comma [0] 3" xfId="35" xr:uid="{00000000-0005-0000-0000-00003A000000}"/>
    <cellStyle name="Comma [0] 4" xfId="36" xr:uid="{00000000-0005-0000-0000-00003B000000}"/>
    <cellStyle name="Comma 10" xfId="37" xr:uid="{00000000-0005-0000-0000-00003C000000}"/>
    <cellStyle name="Comma 100" xfId="38" xr:uid="{00000000-0005-0000-0000-00003D000000}"/>
    <cellStyle name="Comma 101" xfId="39" xr:uid="{00000000-0005-0000-0000-00003E000000}"/>
    <cellStyle name="Comma 102" xfId="40" xr:uid="{00000000-0005-0000-0000-00003F000000}"/>
    <cellStyle name="Comma 103" xfId="41" xr:uid="{00000000-0005-0000-0000-000040000000}"/>
    <cellStyle name="Comma 104" xfId="42" xr:uid="{00000000-0005-0000-0000-000041000000}"/>
    <cellStyle name="Comma 105" xfId="43" xr:uid="{00000000-0005-0000-0000-000042000000}"/>
    <cellStyle name="Comma 106" xfId="44" xr:uid="{00000000-0005-0000-0000-000043000000}"/>
    <cellStyle name="Comma 107" xfId="45" xr:uid="{00000000-0005-0000-0000-000044000000}"/>
    <cellStyle name="Comma 108" xfId="46" xr:uid="{00000000-0005-0000-0000-000045000000}"/>
    <cellStyle name="Comma 109" xfId="47" xr:uid="{00000000-0005-0000-0000-000046000000}"/>
    <cellStyle name="Comma 11" xfId="48" xr:uid="{00000000-0005-0000-0000-000047000000}"/>
    <cellStyle name="Comma 110" xfId="49" xr:uid="{00000000-0005-0000-0000-000048000000}"/>
    <cellStyle name="Comma 111" xfId="50" xr:uid="{00000000-0005-0000-0000-000049000000}"/>
    <cellStyle name="Comma 112" xfId="51" xr:uid="{00000000-0005-0000-0000-00004A000000}"/>
    <cellStyle name="Comma 113" xfId="52" xr:uid="{00000000-0005-0000-0000-00004B000000}"/>
    <cellStyle name="Comma 114" xfId="53" xr:uid="{00000000-0005-0000-0000-00004C000000}"/>
    <cellStyle name="Comma 115" xfId="54" xr:uid="{00000000-0005-0000-0000-00004D000000}"/>
    <cellStyle name="Comma 116" xfId="55" xr:uid="{00000000-0005-0000-0000-00004E000000}"/>
    <cellStyle name="Comma 117" xfId="56" xr:uid="{00000000-0005-0000-0000-00004F000000}"/>
    <cellStyle name="Comma 118" xfId="57" xr:uid="{00000000-0005-0000-0000-000050000000}"/>
    <cellStyle name="Comma 119" xfId="58" xr:uid="{00000000-0005-0000-0000-000051000000}"/>
    <cellStyle name="Comma 12" xfId="59" xr:uid="{00000000-0005-0000-0000-000052000000}"/>
    <cellStyle name="Comma 120" xfId="60" xr:uid="{00000000-0005-0000-0000-000053000000}"/>
    <cellStyle name="Comma 121" xfId="61" xr:uid="{00000000-0005-0000-0000-000054000000}"/>
    <cellStyle name="Comma 122" xfId="62" xr:uid="{00000000-0005-0000-0000-000055000000}"/>
    <cellStyle name="Comma 123" xfId="63" xr:uid="{00000000-0005-0000-0000-000056000000}"/>
    <cellStyle name="Comma 124" xfId="64" xr:uid="{00000000-0005-0000-0000-000057000000}"/>
    <cellStyle name="Comma 125" xfId="65" xr:uid="{00000000-0005-0000-0000-000058000000}"/>
    <cellStyle name="Comma 126" xfId="66" xr:uid="{00000000-0005-0000-0000-000059000000}"/>
    <cellStyle name="Comma 127" xfId="67" xr:uid="{00000000-0005-0000-0000-00005A000000}"/>
    <cellStyle name="Comma 128" xfId="68" xr:uid="{00000000-0005-0000-0000-00005B000000}"/>
    <cellStyle name="Comma 129" xfId="69" xr:uid="{00000000-0005-0000-0000-00005C000000}"/>
    <cellStyle name="Comma 13" xfId="70" xr:uid="{00000000-0005-0000-0000-00005D000000}"/>
    <cellStyle name="Comma 130" xfId="71" xr:uid="{00000000-0005-0000-0000-00005E000000}"/>
    <cellStyle name="Comma 131" xfId="72" xr:uid="{00000000-0005-0000-0000-00005F000000}"/>
    <cellStyle name="Comma 132" xfId="73" xr:uid="{00000000-0005-0000-0000-000060000000}"/>
    <cellStyle name="Comma 133" xfId="74" xr:uid="{00000000-0005-0000-0000-000061000000}"/>
    <cellStyle name="Comma 134" xfId="75" xr:uid="{00000000-0005-0000-0000-000062000000}"/>
    <cellStyle name="Comma 135" xfId="76" xr:uid="{00000000-0005-0000-0000-000063000000}"/>
    <cellStyle name="Comma 136" xfId="77" xr:uid="{00000000-0005-0000-0000-000064000000}"/>
    <cellStyle name="Comma 137" xfId="78" xr:uid="{00000000-0005-0000-0000-000065000000}"/>
    <cellStyle name="Comma 138" xfId="79" xr:uid="{00000000-0005-0000-0000-000066000000}"/>
    <cellStyle name="Comma 139" xfId="80" xr:uid="{00000000-0005-0000-0000-000067000000}"/>
    <cellStyle name="Comma 14" xfId="81" xr:uid="{00000000-0005-0000-0000-000068000000}"/>
    <cellStyle name="Comma 140" xfId="82" xr:uid="{00000000-0005-0000-0000-000069000000}"/>
    <cellStyle name="Comma 141" xfId="83" xr:uid="{00000000-0005-0000-0000-00006A000000}"/>
    <cellStyle name="Comma 142" xfId="84" xr:uid="{00000000-0005-0000-0000-00006B000000}"/>
    <cellStyle name="Comma 143" xfId="85" xr:uid="{00000000-0005-0000-0000-00006C000000}"/>
    <cellStyle name="Comma 144" xfId="86" xr:uid="{00000000-0005-0000-0000-00006D000000}"/>
    <cellStyle name="Comma 145" xfId="87" xr:uid="{00000000-0005-0000-0000-00006E000000}"/>
    <cellStyle name="Comma 146" xfId="88" xr:uid="{00000000-0005-0000-0000-00006F000000}"/>
    <cellStyle name="Comma 147" xfId="89" xr:uid="{00000000-0005-0000-0000-000070000000}"/>
    <cellStyle name="Comma 148" xfId="90" xr:uid="{00000000-0005-0000-0000-000071000000}"/>
    <cellStyle name="Comma 149" xfId="91" xr:uid="{00000000-0005-0000-0000-000072000000}"/>
    <cellStyle name="Comma 15" xfId="92" xr:uid="{00000000-0005-0000-0000-000073000000}"/>
    <cellStyle name="Comma 150" xfId="93" xr:uid="{00000000-0005-0000-0000-000074000000}"/>
    <cellStyle name="Comma 151" xfId="94" xr:uid="{00000000-0005-0000-0000-000075000000}"/>
    <cellStyle name="Comma 152" xfId="95" xr:uid="{00000000-0005-0000-0000-000076000000}"/>
    <cellStyle name="Comma 153" xfId="96" xr:uid="{00000000-0005-0000-0000-000077000000}"/>
    <cellStyle name="Comma 154" xfId="97" xr:uid="{00000000-0005-0000-0000-000078000000}"/>
    <cellStyle name="Comma 155" xfId="98" xr:uid="{00000000-0005-0000-0000-000079000000}"/>
    <cellStyle name="Comma 156" xfId="99" xr:uid="{00000000-0005-0000-0000-00007A000000}"/>
    <cellStyle name="Comma 157" xfId="100" xr:uid="{00000000-0005-0000-0000-00007B000000}"/>
    <cellStyle name="Comma 158" xfId="101" xr:uid="{00000000-0005-0000-0000-00007C000000}"/>
    <cellStyle name="Comma 159" xfId="102" xr:uid="{00000000-0005-0000-0000-00007D000000}"/>
    <cellStyle name="Comma 16" xfId="103" xr:uid="{00000000-0005-0000-0000-00007E000000}"/>
    <cellStyle name="Comma 160" xfId="104" xr:uid="{00000000-0005-0000-0000-00007F000000}"/>
    <cellStyle name="Comma 161" xfId="105" xr:uid="{00000000-0005-0000-0000-000080000000}"/>
    <cellStyle name="Comma 162" xfId="106" xr:uid="{00000000-0005-0000-0000-000081000000}"/>
    <cellStyle name="Comma 163" xfId="107" xr:uid="{00000000-0005-0000-0000-000082000000}"/>
    <cellStyle name="Comma 164" xfId="108" xr:uid="{00000000-0005-0000-0000-000083000000}"/>
    <cellStyle name="Comma 165" xfId="109" xr:uid="{00000000-0005-0000-0000-000084000000}"/>
    <cellStyle name="Comma 166" xfId="110" xr:uid="{00000000-0005-0000-0000-000085000000}"/>
    <cellStyle name="Comma 167" xfId="111" xr:uid="{00000000-0005-0000-0000-000086000000}"/>
    <cellStyle name="Comma 168" xfId="112" xr:uid="{00000000-0005-0000-0000-000087000000}"/>
    <cellStyle name="Comma 169" xfId="113" xr:uid="{00000000-0005-0000-0000-000088000000}"/>
    <cellStyle name="Comma 17" xfId="114" xr:uid="{00000000-0005-0000-0000-000089000000}"/>
    <cellStyle name="Comma 170" xfId="115" xr:uid="{00000000-0005-0000-0000-00008A000000}"/>
    <cellStyle name="Comma 171" xfId="116" xr:uid="{00000000-0005-0000-0000-00008B000000}"/>
    <cellStyle name="Comma 172" xfId="117" xr:uid="{00000000-0005-0000-0000-00008C000000}"/>
    <cellStyle name="Comma 173" xfId="118" xr:uid="{00000000-0005-0000-0000-00008D000000}"/>
    <cellStyle name="Comma 174" xfId="119" xr:uid="{00000000-0005-0000-0000-00008E000000}"/>
    <cellStyle name="Comma 175" xfId="120" xr:uid="{00000000-0005-0000-0000-00008F000000}"/>
    <cellStyle name="Comma 176" xfId="121" xr:uid="{00000000-0005-0000-0000-000090000000}"/>
    <cellStyle name="Comma 177" xfId="122" xr:uid="{00000000-0005-0000-0000-000091000000}"/>
    <cellStyle name="Comma 178" xfId="123" xr:uid="{00000000-0005-0000-0000-000092000000}"/>
    <cellStyle name="Comma 179" xfId="124" xr:uid="{00000000-0005-0000-0000-000093000000}"/>
    <cellStyle name="Comma 18" xfId="125" xr:uid="{00000000-0005-0000-0000-000094000000}"/>
    <cellStyle name="Comma 180" xfId="126" xr:uid="{00000000-0005-0000-0000-000095000000}"/>
    <cellStyle name="Comma 181" xfId="127" xr:uid="{00000000-0005-0000-0000-000096000000}"/>
    <cellStyle name="Comma 182" xfId="128" xr:uid="{00000000-0005-0000-0000-000097000000}"/>
    <cellStyle name="Comma 183" xfId="129" xr:uid="{00000000-0005-0000-0000-000098000000}"/>
    <cellStyle name="Comma 184" xfId="130" xr:uid="{00000000-0005-0000-0000-000099000000}"/>
    <cellStyle name="Comma 185" xfId="131" xr:uid="{00000000-0005-0000-0000-00009A000000}"/>
    <cellStyle name="Comma 186" xfId="132" xr:uid="{00000000-0005-0000-0000-00009B000000}"/>
    <cellStyle name="Comma 187" xfId="133" xr:uid="{00000000-0005-0000-0000-00009C000000}"/>
    <cellStyle name="Comma 188" xfId="134" xr:uid="{00000000-0005-0000-0000-00009D000000}"/>
    <cellStyle name="Comma 189" xfId="135" xr:uid="{00000000-0005-0000-0000-00009E000000}"/>
    <cellStyle name="Comma 19" xfId="136" xr:uid="{00000000-0005-0000-0000-00009F000000}"/>
    <cellStyle name="Comma 190" xfId="137" xr:uid="{00000000-0005-0000-0000-0000A0000000}"/>
    <cellStyle name="Comma 191" xfId="138" xr:uid="{00000000-0005-0000-0000-0000A1000000}"/>
    <cellStyle name="Comma 192" xfId="139" xr:uid="{00000000-0005-0000-0000-0000A2000000}"/>
    <cellStyle name="Comma 193" xfId="140" xr:uid="{00000000-0005-0000-0000-0000A3000000}"/>
    <cellStyle name="Comma 194" xfId="141" xr:uid="{00000000-0005-0000-0000-0000A4000000}"/>
    <cellStyle name="Comma 195" xfId="142" xr:uid="{00000000-0005-0000-0000-0000A5000000}"/>
    <cellStyle name="Comma 196" xfId="143" xr:uid="{00000000-0005-0000-0000-0000A6000000}"/>
    <cellStyle name="Comma 197" xfId="144" xr:uid="{00000000-0005-0000-0000-0000A7000000}"/>
    <cellStyle name="Comma 198" xfId="145" xr:uid="{00000000-0005-0000-0000-0000A8000000}"/>
    <cellStyle name="Comma 199" xfId="146" xr:uid="{00000000-0005-0000-0000-0000A9000000}"/>
    <cellStyle name="Comma 2" xfId="147" xr:uid="{00000000-0005-0000-0000-0000AA000000}"/>
    <cellStyle name="Comma 20" xfId="148" xr:uid="{00000000-0005-0000-0000-0000AB000000}"/>
    <cellStyle name="Comma 200" xfId="149" xr:uid="{00000000-0005-0000-0000-0000AC000000}"/>
    <cellStyle name="Comma 201" xfId="150" xr:uid="{00000000-0005-0000-0000-0000AD000000}"/>
    <cellStyle name="Comma 202" xfId="151" xr:uid="{00000000-0005-0000-0000-0000AE000000}"/>
    <cellStyle name="Comma 203" xfId="152" xr:uid="{00000000-0005-0000-0000-0000AF000000}"/>
    <cellStyle name="Comma 204" xfId="153" xr:uid="{00000000-0005-0000-0000-0000B0000000}"/>
    <cellStyle name="Comma 205" xfId="154" xr:uid="{00000000-0005-0000-0000-0000B1000000}"/>
    <cellStyle name="Comma 206" xfId="155" xr:uid="{00000000-0005-0000-0000-0000B2000000}"/>
    <cellStyle name="Comma 207" xfId="156" xr:uid="{00000000-0005-0000-0000-0000B3000000}"/>
    <cellStyle name="Comma 208" xfId="157" xr:uid="{00000000-0005-0000-0000-0000B4000000}"/>
    <cellStyle name="Comma 209" xfId="158" xr:uid="{00000000-0005-0000-0000-0000B5000000}"/>
    <cellStyle name="Comma 21" xfId="159" xr:uid="{00000000-0005-0000-0000-0000B6000000}"/>
    <cellStyle name="Comma 210" xfId="160" xr:uid="{00000000-0005-0000-0000-0000B7000000}"/>
    <cellStyle name="Comma 211" xfId="161" xr:uid="{00000000-0005-0000-0000-0000B8000000}"/>
    <cellStyle name="Comma 212" xfId="162" xr:uid="{00000000-0005-0000-0000-0000B9000000}"/>
    <cellStyle name="Comma 213" xfId="163" xr:uid="{00000000-0005-0000-0000-0000BA000000}"/>
    <cellStyle name="Comma 214" xfId="164" xr:uid="{00000000-0005-0000-0000-0000BB000000}"/>
    <cellStyle name="Comma 215" xfId="165" xr:uid="{00000000-0005-0000-0000-0000BC000000}"/>
    <cellStyle name="Comma 216" xfId="166" xr:uid="{00000000-0005-0000-0000-0000BD000000}"/>
    <cellStyle name="Comma 217" xfId="167" xr:uid="{00000000-0005-0000-0000-0000BE000000}"/>
    <cellStyle name="Comma 218" xfId="168" xr:uid="{00000000-0005-0000-0000-0000BF000000}"/>
    <cellStyle name="Comma 219" xfId="169" xr:uid="{00000000-0005-0000-0000-0000C0000000}"/>
    <cellStyle name="Comma 22" xfId="170" xr:uid="{00000000-0005-0000-0000-0000C1000000}"/>
    <cellStyle name="Comma 220" xfId="171" xr:uid="{00000000-0005-0000-0000-0000C2000000}"/>
    <cellStyle name="Comma 221" xfId="172" xr:uid="{00000000-0005-0000-0000-0000C3000000}"/>
    <cellStyle name="Comma 222" xfId="173" xr:uid="{00000000-0005-0000-0000-0000C4000000}"/>
    <cellStyle name="Comma 223" xfId="174" xr:uid="{00000000-0005-0000-0000-0000C5000000}"/>
    <cellStyle name="Comma 23" xfId="175" xr:uid="{00000000-0005-0000-0000-0000C6000000}"/>
    <cellStyle name="Comma 24" xfId="176" xr:uid="{00000000-0005-0000-0000-0000C7000000}"/>
    <cellStyle name="Comma 25" xfId="177" xr:uid="{00000000-0005-0000-0000-0000C8000000}"/>
    <cellStyle name="Comma 26" xfId="178" xr:uid="{00000000-0005-0000-0000-0000C9000000}"/>
    <cellStyle name="Comma 27" xfId="179" xr:uid="{00000000-0005-0000-0000-0000CA000000}"/>
    <cellStyle name="Comma 28" xfId="180" xr:uid="{00000000-0005-0000-0000-0000CB000000}"/>
    <cellStyle name="Comma 29" xfId="181" xr:uid="{00000000-0005-0000-0000-0000CC000000}"/>
    <cellStyle name="Comma 3" xfId="182" xr:uid="{00000000-0005-0000-0000-0000CD000000}"/>
    <cellStyle name="Comma 30" xfId="183" xr:uid="{00000000-0005-0000-0000-0000CE000000}"/>
    <cellStyle name="Comma 31" xfId="184" xr:uid="{00000000-0005-0000-0000-0000CF000000}"/>
    <cellStyle name="Comma 32" xfId="185" xr:uid="{00000000-0005-0000-0000-0000D0000000}"/>
    <cellStyle name="Comma 33" xfId="186" xr:uid="{00000000-0005-0000-0000-0000D1000000}"/>
    <cellStyle name="Comma 34" xfId="187" xr:uid="{00000000-0005-0000-0000-0000D2000000}"/>
    <cellStyle name="Comma 35" xfId="188" xr:uid="{00000000-0005-0000-0000-0000D3000000}"/>
    <cellStyle name="Comma 36" xfId="189" xr:uid="{00000000-0005-0000-0000-0000D4000000}"/>
    <cellStyle name="Comma 37" xfId="190" xr:uid="{00000000-0005-0000-0000-0000D5000000}"/>
    <cellStyle name="Comma 38" xfId="191" xr:uid="{00000000-0005-0000-0000-0000D6000000}"/>
    <cellStyle name="Comma 39" xfId="192" xr:uid="{00000000-0005-0000-0000-0000D7000000}"/>
    <cellStyle name="Comma 4" xfId="193" xr:uid="{00000000-0005-0000-0000-0000D8000000}"/>
    <cellStyle name="Comma 40" xfId="194" xr:uid="{00000000-0005-0000-0000-0000D9000000}"/>
    <cellStyle name="Comma 41" xfId="195" xr:uid="{00000000-0005-0000-0000-0000DA000000}"/>
    <cellStyle name="Comma 42" xfId="196" xr:uid="{00000000-0005-0000-0000-0000DB000000}"/>
    <cellStyle name="Comma 43" xfId="197" xr:uid="{00000000-0005-0000-0000-0000DC000000}"/>
    <cellStyle name="Comma 44" xfId="198" xr:uid="{00000000-0005-0000-0000-0000DD000000}"/>
    <cellStyle name="Comma 45" xfId="199" xr:uid="{00000000-0005-0000-0000-0000DE000000}"/>
    <cellStyle name="Comma 46" xfId="200" xr:uid="{00000000-0005-0000-0000-0000DF000000}"/>
    <cellStyle name="Comma 47" xfId="201" xr:uid="{00000000-0005-0000-0000-0000E0000000}"/>
    <cellStyle name="Comma 48" xfId="202" xr:uid="{00000000-0005-0000-0000-0000E1000000}"/>
    <cellStyle name="Comma 49" xfId="203" xr:uid="{00000000-0005-0000-0000-0000E2000000}"/>
    <cellStyle name="Comma 5" xfId="204" xr:uid="{00000000-0005-0000-0000-0000E3000000}"/>
    <cellStyle name="Comma 50" xfId="205" xr:uid="{00000000-0005-0000-0000-0000E4000000}"/>
    <cellStyle name="Comma 51" xfId="206" xr:uid="{00000000-0005-0000-0000-0000E5000000}"/>
    <cellStyle name="Comma 52" xfId="207" xr:uid="{00000000-0005-0000-0000-0000E6000000}"/>
    <cellStyle name="Comma 53" xfId="208" xr:uid="{00000000-0005-0000-0000-0000E7000000}"/>
    <cellStyle name="Comma 54" xfId="209" xr:uid="{00000000-0005-0000-0000-0000E8000000}"/>
    <cellStyle name="Comma 55" xfId="210" xr:uid="{00000000-0005-0000-0000-0000E9000000}"/>
    <cellStyle name="Comma 56" xfId="211" xr:uid="{00000000-0005-0000-0000-0000EA000000}"/>
    <cellStyle name="Comma 57" xfId="212" xr:uid="{00000000-0005-0000-0000-0000EB000000}"/>
    <cellStyle name="Comma 58" xfId="213" xr:uid="{00000000-0005-0000-0000-0000EC000000}"/>
    <cellStyle name="Comma 59" xfId="214" xr:uid="{00000000-0005-0000-0000-0000ED000000}"/>
    <cellStyle name="Comma 6" xfId="215" xr:uid="{00000000-0005-0000-0000-0000EE000000}"/>
    <cellStyle name="Comma 60" xfId="216" xr:uid="{00000000-0005-0000-0000-0000EF000000}"/>
    <cellStyle name="Comma 61" xfId="217" xr:uid="{00000000-0005-0000-0000-0000F0000000}"/>
    <cellStyle name="Comma 62" xfId="218" xr:uid="{00000000-0005-0000-0000-0000F1000000}"/>
    <cellStyle name="Comma 63" xfId="219" xr:uid="{00000000-0005-0000-0000-0000F2000000}"/>
    <cellStyle name="Comma 64" xfId="220" xr:uid="{00000000-0005-0000-0000-0000F3000000}"/>
    <cellStyle name="Comma 65" xfId="221" xr:uid="{00000000-0005-0000-0000-0000F4000000}"/>
    <cellStyle name="Comma 66" xfId="222" xr:uid="{00000000-0005-0000-0000-0000F5000000}"/>
    <cellStyle name="Comma 67" xfId="223" xr:uid="{00000000-0005-0000-0000-0000F6000000}"/>
    <cellStyle name="Comma 68" xfId="224" xr:uid="{00000000-0005-0000-0000-0000F7000000}"/>
    <cellStyle name="Comma 69" xfId="225" xr:uid="{00000000-0005-0000-0000-0000F8000000}"/>
    <cellStyle name="Comma 7" xfId="226" xr:uid="{00000000-0005-0000-0000-0000F9000000}"/>
    <cellStyle name="Comma 70" xfId="227" xr:uid="{00000000-0005-0000-0000-0000FA000000}"/>
    <cellStyle name="Comma 71" xfId="228" xr:uid="{00000000-0005-0000-0000-0000FB000000}"/>
    <cellStyle name="Comma 72" xfId="229" xr:uid="{00000000-0005-0000-0000-0000FC000000}"/>
    <cellStyle name="Comma 73" xfId="230" xr:uid="{00000000-0005-0000-0000-0000FD000000}"/>
    <cellStyle name="Comma 74" xfId="231" xr:uid="{00000000-0005-0000-0000-0000FE000000}"/>
    <cellStyle name="Comma 75" xfId="232" xr:uid="{00000000-0005-0000-0000-0000FF000000}"/>
    <cellStyle name="Comma 76" xfId="233" xr:uid="{00000000-0005-0000-0000-000000010000}"/>
    <cellStyle name="Comma 77" xfId="234" xr:uid="{00000000-0005-0000-0000-000001010000}"/>
    <cellStyle name="Comma 78" xfId="235" xr:uid="{00000000-0005-0000-0000-000002010000}"/>
    <cellStyle name="Comma 79" xfId="236" xr:uid="{00000000-0005-0000-0000-000003010000}"/>
    <cellStyle name="Comma 8" xfId="237" xr:uid="{00000000-0005-0000-0000-000004010000}"/>
    <cellStyle name="Comma 80" xfId="238" xr:uid="{00000000-0005-0000-0000-000005010000}"/>
    <cellStyle name="Comma 81" xfId="239" xr:uid="{00000000-0005-0000-0000-000006010000}"/>
    <cellStyle name="Comma 82" xfId="240" xr:uid="{00000000-0005-0000-0000-000007010000}"/>
    <cellStyle name="Comma 83" xfId="241" xr:uid="{00000000-0005-0000-0000-000008010000}"/>
    <cellStyle name="Comma 84" xfId="242" xr:uid="{00000000-0005-0000-0000-000009010000}"/>
    <cellStyle name="Comma 85" xfId="243" xr:uid="{00000000-0005-0000-0000-00000A010000}"/>
    <cellStyle name="Comma 86" xfId="244" xr:uid="{00000000-0005-0000-0000-00000B010000}"/>
    <cellStyle name="Comma 87" xfId="245" xr:uid="{00000000-0005-0000-0000-00000C010000}"/>
    <cellStyle name="Comma 88" xfId="246" xr:uid="{00000000-0005-0000-0000-00000D010000}"/>
    <cellStyle name="Comma 89" xfId="247" xr:uid="{00000000-0005-0000-0000-00000E010000}"/>
    <cellStyle name="Comma 9" xfId="248" xr:uid="{00000000-0005-0000-0000-00000F010000}"/>
    <cellStyle name="Comma 90" xfId="249" xr:uid="{00000000-0005-0000-0000-000010010000}"/>
    <cellStyle name="Comma 91" xfId="250" xr:uid="{00000000-0005-0000-0000-000011010000}"/>
    <cellStyle name="Comma 92" xfId="251" xr:uid="{00000000-0005-0000-0000-000012010000}"/>
    <cellStyle name="Comma 93" xfId="252" xr:uid="{00000000-0005-0000-0000-000013010000}"/>
    <cellStyle name="Comma 94" xfId="253" xr:uid="{00000000-0005-0000-0000-000014010000}"/>
    <cellStyle name="Comma 95" xfId="254" xr:uid="{00000000-0005-0000-0000-000015010000}"/>
    <cellStyle name="Comma 96" xfId="255" xr:uid="{00000000-0005-0000-0000-000016010000}"/>
    <cellStyle name="Comma 97" xfId="256" xr:uid="{00000000-0005-0000-0000-000017010000}"/>
    <cellStyle name="Comma 98" xfId="257" xr:uid="{00000000-0005-0000-0000-000018010000}"/>
    <cellStyle name="Comma 99" xfId="258" xr:uid="{00000000-0005-0000-0000-000019010000}"/>
    <cellStyle name="Currency [0] 2" xfId="259" xr:uid="{00000000-0005-0000-0000-00001A010000}"/>
    <cellStyle name="Currency [0] 3" xfId="260" xr:uid="{00000000-0005-0000-0000-00001B010000}"/>
    <cellStyle name="Currency [0] 4" xfId="261" xr:uid="{00000000-0005-0000-0000-00001C010000}"/>
    <cellStyle name="Currency [0] 5" xfId="262" xr:uid="{00000000-0005-0000-0000-00001D010000}"/>
    <cellStyle name="Currency 10" xfId="263" xr:uid="{00000000-0005-0000-0000-00001E010000}"/>
    <cellStyle name="Currency 100" xfId="264" xr:uid="{00000000-0005-0000-0000-00001F010000}"/>
    <cellStyle name="Currency 101" xfId="265" xr:uid="{00000000-0005-0000-0000-000020010000}"/>
    <cellStyle name="Currency 102" xfId="266" xr:uid="{00000000-0005-0000-0000-000021010000}"/>
    <cellStyle name="Currency 103" xfId="267" xr:uid="{00000000-0005-0000-0000-000022010000}"/>
    <cellStyle name="Currency 104" xfId="268" xr:uid="{00000000-0005-0000-0000-000023010000}"/>
    <cellStyle name="Currency 105" xfId="269" xr:uid="{00000000-0005-0000-0000-000024010000}"/>
    <cellStyle name="Currency 106" xfId="270" xr:uid="{00000000-0005-0000-0000-000025010000}"/>
    <cellStyle name="Currency 107" xfId="271" xr:uid="{00000000-0005-0000-0000-000026010000}"/>
    <cellStyle name="Currency 108" xfId="272" xr:uid="{00000000-0005-0000-0000-000027010000}"/>
    <cellStyle name="Currency 109" xfId="273" xr:uid="{00000000-0005-0000-0000-000028010000}"/>
    <cellStyle name="Currency 11" xfId="274" xr:uid="{00000000-0005-0000-0000-000029010000}"/>
    <cellStyle name="Currency 110" xfId="275" xr:uid="{00000000-0005-0000-0000-00002A010000}"/>
    <cellStyle name="Currency 111" xfId="276" xr:uid="{00000000-0005-0000-0000-00002B010000}"/>
    <cellStyle name="Currency 112" xfId="277" xr:uid="{00000000-0005-0000-0000-00002C010000}"/>
    <cellStyle name="Currency 113" xfId="278" xr:uid="{00000000-0005-0000-0000-00002D010000}"/>
    <cellStyle name="Currency 114" xfId="279" xr:uid="{00000000-0005-0000-0000-00002E010000}"/>
    <cellStyle name="Currency 115" xfId="280" xr:uid="{00000000-0005-0000-0000-00002F010000}"/>
    <cellStyle name="Currency 116" xfId="281" xr:uid="{00000000-0005-0000-0000-000030010000}"/>
    <cellStyle name="Currency 117" xfId="282" xr:uid="{00000000-0005-0000-0000-000031010000}"/>
    <cellStyle name="Currency 118" xfId="283" xr:uid="{00000000-0005-0000-0000-000032010000}"/>
    <cellStyle name="Currency 119" xfId="284" xr:uid="{00000000-0005-0000-0000-000033010000}"/>
    <cellStyle name="Currency 12" xfId="285" xr:uid="{00000000-0005-0000-0000-000034010000}"/>
    <cellStyle name="Currency 120" xfId="286" xr:uid="{00000000-0005-0000-0000-000035010000}"/>
    <cellStyle name="Currency 121" xfId="287" xr:uid="{00000000-0005-0000-0000-000036010000}"/>
    <cellStyle name="Currency 122" xfId="288" xr:uid="{00000000-0005-0000-0000-000037010000}"/>
    <cellStyle name="Currency 123" xfId="289" xr:uid="{00000000-0005-0000-0000-000038010000}"/>
    <cellStyle name="Currency 124" xfId="290" xr:uid="{00000000-0005-0000-0000-000039010000}"/>
    <cellStyle name="Currency 125" xfId="291" xr:uid="{00000000-0005-0000-0000-00003A010000}"/>
    <cellStyle name="Currency 126" xfId="292" xr:uid="{00000000-0005-0000-0000-00003B010000}"/>
    <cellStyle name="Currency 127" xfId="293" xr:uid="{00000000-0005-0000-0000-00003C010000}"/>
    <cellStyle name="Currency 128" xfId="294" xr:uid="{00000000-0005-0000-0000-00003D010000}"/>
    <cellStyle name="Currency 129" xfId="295" xr:uid="{00000000-0005-0000-0000-00003E010000}"/>
    <cellStyle name="Currency 13" xfId="296" xr:uid="{00000000-0005-0000-0000-00003F010000}"/>
    <cellStyle name="Currency 130" xfId="297" xr:uid="{00000000-0005-0000-0000-000040010000}"/>
    <cellStyle name="Currency 131" xfId="298" xr:uid="{00000000-0005-0000-0000-000041010000}"/>
    <cellStyle name="Currency 132" xfId="299" xr:uid="{00000000-0005-0000-0000-000042010000}"/>
    <cellStyle name="Currency 133" xfId="300" xr:uid="{00000000-0005-0000-0000-000043010000}"/>
    <cellStyle name="Currency 134" xfId="301" xr:uid="{00000000-0005-0000-0000-000044010000}"/>
    <cellStyle name="Currency 135" xfId="302" xr:uid="{00000000-0005-0000-0000-000045010000}"/>
    <cellStyle name="Currency 136" xfId="303" xr:uid="{00000000-0005-0000-0000-000046010000}"/>
    <cellStyle name="Currency 137" xfId="304" xr:uid="{00000000-0005-0000-0000-000047010000}"/>
    <cellStyle name="Currency 138" xfId="305" xr:uid="{00000000-0005-0000-0000-000048010000}"/>
    <cellStyle name="Currency 139" xfId="306" xr:uid="{00000000-0005-0000-0000-000049010000}"/>
    <cellStyle name="Currency 14" xfId="307" xr:uid="{00000000-0005-0000-0000-00004A010000}"/>
    <cellStyle name="Currency 140" xfId="308" xr:uid="{00000000-0005-0000-0000-00004B010000}"/>
    <cellStyle name="Currency 141" xfId="309" xr:uid="{00000000-0005-0000-0000-00004C010000}"/>
    <cellStyle name="Currency 142" xfId="310" xr:uid="{00000000-0005-0000-0000-00004D010000}"/>
    <cellStyle name="Currency 143" xfId="311" xr:uid="{00000000-0005-0000-0000-00004E010000}"/>
    <cellStyle name="Currency 144" xfId="312" xr:uid="{00000000-0005-0000-0000-00004F010000}"/>
    <cellStyle name="Currency 145" xfId="313" xr:uid="{00000000-0005-0000-0000-000050010000}"/>
    <cellStyle name="Currency 146" xfId="314" xr:uid="{00000000-0005-0000-0000-000051010000}"/>
    <cellStyle name="Currency 147" xfId="315" xr:uid="{00000000-0005-0000-0000-000052010000}"/>
    <cellStyle name="Currency 148" xfId="316" xr:uid="{00000000-0005-0000-0000-000053010000}"/>
    <cellStyle name="Currency 149" xfId="317" xr:uid="{00000000-0005-0000-0000-000054010000}"/>
    <cellStyle name="Currency 15" xfId="318" xr:uid="{00000000-0005-0000-0000-000055010000}"/>
    <cellStyle name="Currency 150" xfId="319" xr:uid="{00000000-0005-0000-0000-000056010000}"/>
    <cellStyle name="Currency 151" xfId="320" xr:uid="{00000000-0005-0000-0000-000057010000}"/>
    <cellStyle name="Currency 152" xfId="321" xr:uid="{00000000-0005-0000-0000-000058010000}"/>
    <cellStyle name="Currency 153" xfId="322" xr:uid="{00000000-0005-0000-0000-000059010000}"/>
    <cellStyle name="Currency 154" xfId="323" xr:uid="{00000000-0005-0000-0000-00005A010000}"/>
    <cellStyle name="Currency 155" xfId="324" xr:uid="{00000000-0005-0000-0000-00005B010000}"/>
    <cellStyle name="Currency 156" xfId="325" xr:uid="{00000000-0005-0000-0000-00005C010000}"/>
    <cellStyle name="Currency 157" xfId="326" xr:uid="{00000000-0005-0000-0000-00005D010000}"/>
    <cellStyle name="Currency 158" xfId="327" xr:uid="{00000000-0005-0000-0000-00005E010000}"/>
    <cellStyle name="Currency 159" xfId="328" xr:uid="{00000000-0005-0000-0000-00005F010000}"/>
    <cellStyle name="Currency 16" xfId="329" xr:uid="{00000000-0005-0000-0000-000060010000}"/>
    <cellStyle name="Currency 160" xfId="330" xr:uid="{00000000-0005-0000-0000-000061010000}"/>
    <cellStyle name="Currency 161" xfId="331" xr:uid="{00000000-0005-0000-0000-000062010000}"/>
    <cellStyle name="Currency 162" xfId="332" xr:uid="{00000000-0005-0000-0000-000063010000}"/>
    <cellStyle name="Currency 163" xfId="333" xr:uid="{00000000-0005-0000-0000-000064010000}"/>
    <cellStyle name="Currency 164" xfId="334" xr:uid="{00000000-0005-0000-0000-000065010000}"/>
    <cellStyle name="Currency 165" xfId="335" xr:uid="{00000000-0005-0000-0000-000066010000}"/>
    <cellStyle name="Currency 166" xfId="336" xr:uid="{00000000-0005-0000-0000-000067010000}"/>
    <cellStyle name="Currency 167" xfId="337" xr:uid="{00000000-0005-0000-0000-000068010000}"/>
    <cellStyle name="Currency 168" xfId="338" xr:uid="{00000000-0005-0000-0000-000069010000}"/>
    <cellStyle name="Currency 169" xfId="339" xr:uid="{00000000-0005-0000-0000-00006A010000}"/>
    <cellStyle name="Currency 17" xfId="340" xr:uid="{00000000-0005-0000-0000-00006B010000}"/>
    <cellStyle name="Currency 170" xfId="341" xr:uid="{00000000-0005-0000-0000-00006C010000}"/>
    <cellStyle name="Currency 171" xfId="342" xr:uid="{00000000-0005-0000-0000-00006D010000}"/>
    <cellStyle name="Currency 172" xfId="343" xr:uid="{00000000-0005-0000-0000-00006E010000}"/>
    <cellStyle name="Currency 173" xfId="344" xr:uid="{00000000-0005-0000-0000-00006F010000}"/>
    <cellStyle name="Currency 174" xfId="345" xr:uid="{00000000-0005-0000-0000-000070010000}"/>
    <cellStyle name="Currency 175" xfId="346" xr:uid="{00000000-0005-0000-0000-000071010000}"/>
    <cellStyle name="Currency 176" xfId="347" xr:uid="{00000000-0005-0000-0000-000072010000}"/>
    <cellStyle name="Currency 177" xfId="348" xr:uid="{00000000-0005-0000-0000-000073010000}"/>
    <cellStyle name="Currency 178" xfId="349" xr:uid="{00000000-0005-0000-0000-000074010000}"/>
    <cellStyle name="Currency 179" xfId="350" xr:uid="{00000000-0005-0000-0000-000075010000}"/>
    <cellStyle name="Currency 18" xfId="351" xr:uid="{00000000-0005-0000-0000-000076010000}"/>
    <cellStyle name="Currency 180" xfId="352" xr:uid="{00000000-0005-0000-0000-000077010000}"/>
    <cellStyle name="Currency 181" xfId="353" xr:uid="{00000000-0005-0000-0000-000078010000}"/>
    <cellStyle name="Currency 182" xfId="354" xr:uid="{00000000-0005-0000-0000-000079010000}"/>
    <cellStyle name="Currency 183" xfId="355" xr:uid="{00000000-0005-0000-0000-00007A010000}"/>
    <cellStyle name="Currency 184" xfId="356" xr:uid="{00000000-0005-0000-0000-00007B010000}"/>
    <cellStyle name="Currency 185" xfId="357" xr:uid="{00000000-0005-0000-0000-00007C010000}"/>
    <cellStyle name="Currency 186" xfId="358" xr:uid="{00000000-0005-0000-0000-00007D010000}"/>
    <cellStyle name="Currency 187" xfId="359" xr:uid="{00000000-0005-0000-0000-00007E010000}"/>
    <cellStyle name="Currency 188" xfId="360" xr:uid="{00000000-0005-0000-0000-00007F010000}"/>
    <cellStyle name="Currency 189" xfId="361" xr:uid="{00000000-0005-0000-0000-000080010000}"/>
    <cellStyle name="Currency 19" xfId="362" xr:uid="{00000000-0005-0000-0000-000081010000}"/>
    <cellStyle name="Currency 190" xfId="363" xr:uid="{00000000-0005-0000-0000-000082010000}"/>
    <cellStyle name="Currency 191" xfId="364" xr:uid="{00000000-0005-0000-0000-000083010000}"/>
    <cellStyle name="Currency 192" xfId="365" xr:uid="{00000000-0005-0000-0000-000084010000}"/>
    <cellStyle name="Currency 193" xfId="366" xr:uid="{00000000-0005-0000-0000-000085010000}"/>
    <cellStyle name="Currency 194" xfId="367" xr:uid="{00000000-0005-0000-0000-000086010000}"/>
    <cellStyle name="Currency 195" xfId="368" xr:uid="{00000000-0005-0000-0000-000087010000}"/>
    <cellStyle name="Currency 196" xfId="369" xr:uid="{00000000-0005-0000-0000-000088010000}"/>
    <cellStyle name="Currency 197" xfId="370" xr:uid="{00000000-0005-0000-0000-000089010000}"/>
    <cellStyle name="Currency 198" xfId="371" xr:uid="{00000000-0005-0000-0000-00008A010000}"/>
    <cellStyle name="Currency 199" xfId="372" xr:uid="{00000000-0005-0000-0000-00008B010000}"/>
    <cellStyle name="Currency 2" xfId="373" xr:uid="{00000000-0005-0000-0000-00008C010000}"/>
    <cellStyle name="Currency 20" xfId="374" xr:uid="{00000000-0005-0000-0000-00008D010000}"/>
    <cellStyle name="Currency 200" xfId="375" xr:uid="{00000000-0005-0000-0000-00008E010000}"/>
    <cellStyle name="Currency 201" xfId="376" xr:uid="{00000000-0005-0000-0000-00008F010000}"/>
    <cellStyle name="Currency 202" xfId="377" xr:uid="{00000000-0005-0000-0000-000090010000}"/>
    <cellStyle name="Currency 203" xfId="378" xr:uid="{00000000-0005-0000-0000-000091010000}"/>
    <cellStyle name="Currency 204" xfId="379" xr:uid="{00000000-0005-0000-0000-000092010000}"/>
    <cellStyle name="Currency 205" xfId="380" xr:uid="{00000000-0005-0000-0000-000093010000}"/>
    <cellStyle name="Currency 206" xfId="381" xr:uid="{00000000-0005-0000-0000-000094010000}"/>
    <cellStyle name="Currency 207" xfId="382" xr:uid="{00000000-0005-0000-0000-000095010000}"/>
    <cellStyle name="Currency 208" xfId="383" xr:uid="{00000000-0005-0000-0000-000096010000}"/>
    <cellStyle name="Currency 209" xfId="384" xr:uid="{00000000-0005-0000-0000-000097010000}"/>
    <cellStyle name="Currency 21" xfId="385" xr:uid="{00000000-0005-0000-0000-000098010000}"/>
    <cellStyle name="Currency 210" xfId="386" xr:uid="{00000000-0005-0000-0000-000099010000}"/>
    <cellStyle name="Currency 211" xfId="387" xr:uid="{00000000-0005-0000-0000-00009A010000}"/>
    <cellStyle name="Currency 212" xfId="388" xr:uid="{00000000-0005-0000-0000-00009B010000}"/>
    <cellStyle name="Currency 213" xfId="389" xr:uid="{00000000-0005-0000-0000-00009C010000}"/>
    <cellStyle name="Currency 214" xfId="390" xr:uid="{00000000-0005-0000-0000-00009D010000}"/>
    <cellStyle name="Currency 215" xfId="391" xr:uid="{00000000-0005-0000-0000-00009E010000}"/>
    <cellStyle name="Currency 216" xfId="392" xr:uid="{00000000-0005-0000-0000-00009F010000}"/>
    <cellStyle name="Currency 217" xfId="393" xr:uid="{00000000-0005-0000-0000-0000A0010000}"/>
    <cellStyle name="Currency 218" xfId="394" xr:uid="{00000000-0005-0000-0000-0000A1010000}"/>
    <cellStyle name="Currency 219" xfId="395" xr:uid="{00000000-0005-0000-0000-0000A2010000}"/>
    <cellStyle name="Currency 22" xfId="396" xr:uid="{00000000-0005-0000-0000-0000A3010000}"/>
    <cellStyle name="Currency 220" xfId="397" xr:uid="{00000000-0005-0000-0000-0000A4010000}"/>
    <cellStyle name="Currency 221" xfId="398" xr:uid="{00000000-0005-0000-0000-0000A5010000}"/>
    <cellStyle name="Currency 222" xfId="399" xr:uid="{00000000-0005-0000-0000-0000A6010000}"/>
    <cellStyle name="Currency 223" xfId="400" xr:uid="{00000000-0005-0000-0000-0000A7010000}"/>
    <cellStyle name="Currency 23" xfId="401" xr:uid="{00000000-0005-0000-0000-0000A8010000}"/>
    <cellStyle name="Currency 24" xfId="402" xr:uid="{00000000-0005-0000-0000-0000A9010000}"/>
    <cellStyle name="Currency 25" xfId="403" xr:uid="{00000000-0005-0000-0000-0000AA010000}"/>
    <cellStyle name="Currency 26" xfId="404" xr:uid="{00000000-0005-0000-0000-0000AB010000}"/>
    <cellStyle name="Currency 27" xfId="405" xr:uid="{00000000-0005-0000-0000-0000AC010000}"/>
    <cellStyle name="Currency 28" xfId="406" xr:uid="{00000000-0005-0000-0000-0000AD010000}"/>
    <cellStyle name="Currency 29" xfId="407" xr:uid="{00000000-0005-0000-0000-0000AE010000}"/>
    <cellStyle name="Currency 3" xfId="408" xr:uid="{00000000-0005-0000-0000-0000AF010000}"/>
    <cellStyle name="Currency 30" xfId="409" xr:uid="{00000000-0005-0000-0000-0000B0010000}"/>
    <cellStyle name="Currency 31" xfId="410" xr:uid="{00000000-0005-0000-0000-0000B1010000}"/>
    <cellStyle name="Currency 32" xfId="411" xr:uid="{00000000-0005-0000-0000-0000B2010000}"/>
    <cellStyle name="Currency 33" xfId="412" xr:uid="{00000000-0005-0000-0000-0000B3010000}"/>
    <cellStyle name="Currency 34" xfId="413" xr:uid="{00000000-0005-0000-0000-0000B4010000}"/>
    <cellStyle name="Currency 35" xfId="414" xr:uid="{00000000-0005-0000-0000-0000B5010000}"/>
    <cellStyle name="Currency 36" xfId="415" xr:uid="{00000000-0005-0000-0000-0000B6010000}"/>
    <cellStyle name="Currency 37" xfId="416" xr:uid="{00000000-0005-0000-0000-0000B7010000}"/>
    <cellStyle name="Currency 38" xfId="417" xr:uid="{00000000-0005-0000-0000-0000B8010000}"/>
    <cellStyle name="Currency 39" xfId="418" xr:uid="{00000000-0005-0000-0000-0000B9010000}"/>
    <cellStyle name="Currency 4" xfId="419" xr:uid="{00000000-0005-0000-0000-0000BA010000}"/>
    <cellStyle name="Currency 40" xfId="420" xr:uid="{00000000-0005-0000-0000-0000BB010000}"/>
    <cellStyle name="Currency 41" xfId="421" xr:uid="{00000000-0005-0000-0000-0000BC010000}"/>
    <cellStyle name="Currency 42" xfId="422" xr:uid="{00000000-0005-0000-0000-0000BD010000}"/>
    <cellStyle name="Currency 43" xfId="423" xr:uid="{00000000-0005-0000-0000-0000BE010000}"/>
    <cellStyle name="Currency 44" xfId="424" xr:uid="{00000000-0005-0000-0000-0000BF010000}"/>
    <cellStyle name="Currency 45" xfId="425" xr:uid="{00000000-0005-0000-0000-0000C0010000}"/>
    <cellStyle name="Currency 46" xfId="426" xr:uid="{00000000-0005-0000-0000-0000C1010000}"/>
    <cellStyle name="Currency 47" xfId="427" xr:uid="{00000000-0005-0000-0000-0000C2010000}"/>
    <cellStyle name="Currency 48" xfId="428" xr:uid="{00000000-0005-0000-0000-0000C3010000}"/>
    <cellStyle name="Currency 49" xfId="429" xr:uid="{00000000-0005-0000-0000-0000C4010000}"/>
    <cellStyle name="Currency 5" xfId="430" xr:uid="{00000000-0005-0000-0000-0000C5010000}"/>
    <cellStyle name="Currency 50" xfId="431" xr:uid="{00000000-0005-0000-0000-0000C6010000}"/>
    <cellStyle name="Currency 51" xfId="432" xr:uid="{00000000-0005-0000-0000-0000C7010000}"/>
    <cellStyle name="Currency 52" xfId="433" xr:uid="{00000000-0005-0000-0000-0000C8010000}"/>
    <cellStyle name="Currency 53" xfId="434" xr:uid="{00000000-0005-0000-0000-0000C9010000}"/>
    <cellStyle name="Currency 54" xfId="435" xr:uid="{00000000-0005-0000-0000-0000CA010000}"/>
    <cellStyle name="Currency 55" xfId="436" xr:uid="{00000000-0005-0000-0000-0000CB010000}"/>
    <cellStyle name="Currency 56" xfId="437" xr:uid="{00000000-0005-0000-0000-0000CC010000}"/>
    <cellStyle name="Currency 57" xfId="438" xr:uid="{00000000-0005-0000-0000-0000CD010000}"/>
    <cellStyle name="Currency 58" xfId="439" xr:uid="{00000000-0005-0000-0000-0000CE010000}"/>
    <cellStyle name="Currency 59" xfId="440" xr:uid="{00000000-0005-0000-0000-0000CF010000}"/>
    <cellStyle name="Currency 6" xfId="441" xr:uid="{00000000-0005-0000-0000-0000D0010000}"/>
    <cellStyle name="Currency 60" xfId="442" xr:uid="{00000000-0005-0000-0000-0000D1010000}"/>
    <cellStyle name="Currency 61" xfId="443" xr:uid="{00000000-0005-0000-0000-0000D2010000}"/>
    <cellStyle name="Currency 62" xfId="444" xr:uid="{00000000-0005-0000-0000-0000D3010000}"/>
    <cellStyle name="Currency 63" xfId="445" xr:uid="{00000000-0005-0000-0000-0000D4010000}"/>
    <cellStyle name="Currency 64" xfId="446" xr:uid="{00000000-0005-0000-0000-0000D5010000}"/>
    <cellStyle name="Currency 65" xfId="447" xr:uid="{00000000-0005-0000-0000-0000D6010000}"/>
    <cellStyle name="Currency 66" xfId="448" xr:uid="{00000000-0005-0000-0000-0000D7010000}"/>
    <cellStyle name="Currency 67" xfId="449" xr:uid="{00000000-0005-0000-0000-0000D8010000}"/>
    <cellStyle name="Currency 68" xfId="450" xr:uid="{00000000-0005-0000-0000-0000D9010000}"/>
    <cellStyle name="Currency 69" xfId="451" xr:uid="{00000000-0005-0000-0000-0000DA010000}"/>
    <cellStyle name="Currency 7" xfId="452" xr:uid="{00000000-0005-0000-0000-0000DB010000}"/>
    <cellStyle name="Currency 70" xfId="453" xr:uid="{00000000-0005-0000-0000-0000DC010000}"/>
    <cellStyle name="Currency 71" xfId="454" xr:uid="{00000000-0005-0000-0000-0000DD010000}"/>
    <cellStyle name="Currency 72" xfId="455" xr:uid="{00000000-0005-0000-0000-0000DE010000}"/>
    <cellStyle name="Currency 73" xfId="456" xr:uid="{00000000-0005-0000-0000-0000DF010000}"/>
    <cellStyle name="Currency 74" xfId="457" xr:uid="{00000000-0005-0000-0000-0000E0010000}"/>
    <cellStyle name="Currency 75" xfId="458" xr:uid="{00000000-0005-0000-0000-0000E1010000}"/>
    <cellStyle name="Currency 76" xfId="459" xr:uid="{00000000-0005-0000-0000-0000E2010000}"/>
    <cellStyle name="Currency 77" xfId="460" xr:uid="{00000000-0005-0000-0000-0000E3010000}"/>
    <cellStyle name="Currency 78" xfId="461" xr:uid="{00000000-0005-0000-0000-0000E4010000}"/>
    <cellStyle name="Currency 79" xfId="462" xr:uid="{00000000-0005-0000-0000-0000E5010000}"/>
    <cellStyle name="Currency 8" xfId="463" xr:uid="{00000000-0005-0000-0000-0000E6010000}"/>
    <cellStyle name="Currency 80" xfId="464" xr:uid="{00000000-0005-0000-0000-0000E7010000}"/>
    <cellStyle name="Currency 81" xfId="465" xr:uid="{00000000-0005-0000-0000-0000E8010000}"/>
    <cellStyle name="Currency 82" xfId="466" xr:uid="{00000000-0005-0000-0000-0000E9010000}"/>
    <cellStyle name="Currency 83" xfId="467" xr:uid="{00000000-0005-0000-0000-0000EA010000}"/>
    <cellStyle name="Currency 84" xfId="468" xr:uid="{00000000-0005-0000-0000-0000EB010000}"/>
    <cellStyle name="Currency 85" xfId="469" xr:uid="{00000000-0005-0000-0000-0000EC010000}"/>
    <cellStyle name="Currency 86" xfId="470" xr:uid="{00000000-0005-0000-0000-0000ED010000}"/>
    <cellStyle name="Currency 87" xfId="471" xr:uid="{00000000-0005-0000-0000-0000EE010000}"/>
    <cellStyle name="Currency 88" xfId="472" xr:uid="{00000000-0005-0000-0000-0000EF010000}"/>
    <cellStyle name="Currency 89" xfId="473" xr:uid="{00000000-0005-0000-0000-0000F0010000}"/>
    <cellStyle name="Currency 9" xfId="474" xr:uid="{00000000-0005-0000-0000-0000F1010000}"/>
    <cellStyle name="Currency 90" xfId="475" xr:uid="{00000000-0005-0000-0000-0000F2010000}"/>
    <cellStyle name="Currency 91" xfId="476" xr:uid="{00000000-0005-0000-0000-0000F3010000}"/>
    <cellStyle name="Currency 92" xfId="477" xr:uid="{00000000-0005-0000-0000-0000F4010000}"/>
    <cellStyle name="Currency 93" xfId="478" xr:uid="{00000000-0005-0000-0000-0000F5010000}"/>
    <cellStyle name="Currency 94" xfId="479" xr:uid="{00000000-0005-0000-0000-0000F6010000}"/>
    <cellStyle name="Currency 95" xfId="480" xr:uid="{00000000-0005-0000-0000-0000F7010000}"/>
    <cellStyle name="Currency 96" xfId="481" xr:uid="{00000000-0005-0000-0000-0000F8010000}"/>
    <cellStyle name="Currency 97" xfId="482" xr:uid="{00000000-0005-0000-0000-0000F9010000}"/>
    <cellStyle name="Currency 98" xfId="483" xr:uid="{00000000-0005-0000-0000-0000FA010000}"/>
    <cellStyle name="Currency 99" xfId="484" xr:uid="{00000000-0005-0000-0000-0000FB010000}"/>
    <cellStyle name="Excel Built-in Normal" xfId="485" xr:uid="{00000000-0005-0000-0000-0000FC010000}"/>
    <cellStyle name="Excel Built-in Normal 2" xfId="651" xr:uid="{00000000-0005-0000-0000-0000FD010000}"/>
    <cellStyle name="Explanatory Text 2" xfId="486" xr:uid="{00000000-0005-0000-0000-0000FE010000}"/>
    <cellStyle name="Good 2" xfId="487" xr:uid="{00000000-0005-0000-0000-0000FF010000}"/>
    <cellStyle name="Good 2 2" xfId="624" xr:uid="{00000000-0005-0000-0000-000000020000}"/>
    <cellStyle name="Heading 1 2" xfId="488" xr:uid="{00000000-0005-0000-0000-000001020000}"/>
    <cellStyle name="Heading 2 2" xfId="489" xr:uid="{00000000-0005-0000-0000-000002020000}"/>
    <cellStyle name="Heading 2 2 2" xfId="625" xr:uid="{00000000-0005-0000-0000-000003020000}"/>
    <cellStyle name="Heading 3 2" xfId="490" xr:uid="{00000000-0005-0000-0000-000004020000}"/>
    <cellStyle name="Heading 4 2" xfId="491" xr:uid="{00000000-0005-0000-0000-000005020000}"/>
    <cellStyle name="Hyperlink 2" xfId="3" xr:uid="{00000000-0005-0000-0000-000006020000}"/>
    <cellStyle name="Hyperlink 2 2" xfId="627" xr:uid="{00000000-0005-0000-0000-000007020000}"/>
    <cellStyle name="Hyperlink 2 3" xfId="493" xr:uid="{00000000-0005-0000-0000-000008020000}"/>
    <cellStyle name="Hyperlink 3" xfId="494" xr:uid="{00000000-0005-0000-0000-000009020000}"/>
    <cellStyle name="Hyperlink 4" xfId="495" xr:uid="{00000000-0005-0000-0000-00000A020000}"/>
    <cellStyle name="Hyperlink 4 2" xfId="628" xr:uid="{00000000-0005-0000-0000-00000B020000}"/>
    <cellStyle name="Hyperlink 5" xfId="496" xr:uid="{00000000-0005-0000-0000-00000C020000}"/>
    <cellStyle name="Hyperlink 5 2" xfId="497" xr:uid="{00000000-0005-0000-0000-00000D020000}"/>
    <cellStyle name="Hyperlink 5 3" xfId="629" xr:uid="{00000000-0005-0000-0000-00000E020000}"/>
    <cellStyle name="Hyperlink 6" xfId="498" xr:uid="{00000000-0005-0000-0000-00000F020000}"/>
    <cellStyle name="Hyperlink 6 2" xfId="4" xr:uid="{00000000-0005-0000-0000-000010020000}"/>
    <cellStyle name="Hyperlink 7" xfId="499" xr:uid="{00000000-0005-0000-0000-000011020000}"/>
    <cellStyle name="Hyperlink 7 2" xfId="630" xr:uid="{00000000-0005-0000-0000-000012020000}"/>
    <cellStyle name="Hyperlink 8" xfId="626" xr:uid="{00000000-0005-0000-0000-000013020000}"/>
    <cellStyle name="Hyperlink 9" xfId="492" xr:uid="{00000000-0005-0000-0000-000014020000}"/>
    <cellStyle name="Input 2" xfId="500" xr:uid="{00000000-0005-0000-0000-000015020000}"/>
    <cellStyle name="Input 2 2" xfId="631" xr:uid="{00000000-0005-0000-0000-000016020000}"/>
    <cellStyle name="Link 2" xfId="648" xr:uid="{00000000-0005-0000-0000-000017020000}"/>
    <cellStyle name="Linked Cell 2" xfId="501" xr:uid="{00000000-0005-0000-0000-000018020000}"/>
    <cellStyle name="Neutral 2" xfId="502" xr:uid="{00000000-0005-0000-0000-000019020000}"/>
    <cellStyle name="Neutral 2 2" xfId="632" xr:uid="{00000000-0005-0000-0000-00001A020000}"/>
    <cellStyle name="Normal" xfId="0" builtinId="0"/>
    <cellStyle name="Normal 10" xfId="503" xr:uid="{00000000-0005-0000-0000-00001C020000}"/>
    <cellStyle name="Normal 100" xfId="5" xr:uid="{00000000-0005-0000-0000-00001D020000}"/>
    <cellStyle name="Normal 100 2" xfId="662" xr:uid="{00000000-0005-0000-0000-00001E020000}"/>
    <cellStyle name="Normal 11" xfId="642" xr:uid="{00000000-0005-0000-0000-00001F020000}"/>
    <cellStyle name="Normal 11 2" xfId="647" xr:uid="{00000000-0005-0000-0000-000020020000}"/>
    <cellStyle name="Normal 118" xfId="504" xr:uid="{00000000-0005-0000-0000-000021020000}"/>
    <cellStyle name="Normal 12" xfId="505" xr:uid="{00000000-0005-0000-0000-000022020000}"/>
    <cellStyle name="Normal 13" xfId="506" xr:uid="{00000000-0005-0000-0000-000023020000}"/>
    <cellStyle name="Normal 13 2" xfId="507" xr:uid="{00000000-0005-0000-0000-000024020000}"/>
    <cellStyle name="Normal 13 2 2" xfId="508" xr:uid="{00000000-0005-0000-0000-000025020000}"/>
    <cellStyle name="Normal 13 2 2 2" xfId="509" xr:uid="{00000000-0005-0000-0000-000026020000}"/>
    <cellStyle name="Normal 13 2 2 2 2" xfId="510" xr:uid="{00000000-0005-0000-0000-000027020000}"/>
    <cellStyle name="Normal 13 2 2 2 3" xfId="511" xr:uid="{00000000-0005-0000-0000-000028020000}"/>
    <cellStyle name="Normal 13 2 3" xfId="512" xr:uid="{00000000-0005-0000-0000-000029020000}"/>
    <cellStyle name="Normal 13 3" xfId="513" xr:uid="{00000000-0005-0000-0000-00002A020000}"/>
    <cellStyle name="Normal 13 3 2" xfId="514" xr:uid="{00000000-0005-0000-0000-00002B020000}"/>
    <cellStyle name="Normal 13 4" xfId="515" xr:uid="{00000000-0005-0000-0000-00002C020000}"/>
    <cellStyle name="Normal 13 6" xfId="516" xr:uid="{00000000-0005-0000-0000-00002D020000}"/>
    <cellStyle name="Normal 14" xfId="663" xr:uid="{00000000-0005-0000-0000-00002E020000}"/>
    <cellStyle name="Normal 15" xfId="517" xr:uid="{00000000-0005-0000-0000-00002F020000}"/>
    <cellStyle name="Normal 16" xfId="518" xr:uid="{00000000-0005-0000-0000-000030020000}"/>
    <cellStyle name="Normal 17" xfId="519" xr:uid="{00000000-0005-0000-0000-000031020000}"/>
    <cellStyle name="Normal 19" xfId="520" xr:uid="{00000000-0005-0000-0000-000032020000}"/>
    <cellStyle name="Normal 2" xfId="2" xr:uid="{00000000-0005-0000-0000-000033020000}"/>
    <cellStyle name="Normal 2 2" xfId="522" xr:uid="{00000000-0005-0000-0000-000034020000}"/>
    <cellStyle name="Normal 2 2 2" xfId="523" xr:uid="{00000000-0005-0000-0000-000035020000}"/>
    <cellStyle name="Normal 2 2 3" xfId="524" xr:uid="{00000000-0005-0000-0000-000036020000}"/>
    <cellStyle name="Normal 2 3" xfId="525" xr:uid="{00000000-0005-0000-0000-000037020000}"/>
    <cellStyle name="Normal 2 3 2" xfId="526" xr:uid="{00000000-0005-0000-0000-000038020000}"/>
    <cellStyle name="Normal 2 4" xfId="527" xr:uid="{00000000-0005-0000-0000-000039020000}"/>
    <cellStyle name="Normal 2 4 2" xfId="528" xr:uid="{00000000-0005-0000-0000-00003A020000}"/>
    <cellStyle name="Normal 2 5" xfId="529" xr:uid="{00000000-0005-0000-0000-00003B020000}"/>
    <cellStyle name="Normal 2 6" xfId="521" xr:uid="{00000000-0005-0000-0000-00003C020000}"/>
    <cellStyle name="Normal 23" xfId="530" xr:uid="{00000000-0005-0000-0000-00003D020000}"/>
    <cellStyle name="Normal 3" xfId="531" xr:uid="{00000000-0005-0000-0000-00003E020000}"/>
    <cellStyle name="Normal 3 2" xfId="532" xr:uid="{00000000-0005-0000-0000-00003F020000}"/>
    <cellStyle name="Normal 3 2 11" xfId="533" xr:uid="{00000000-0005-0000-0000-000040020000}"/>
    <cellStyle name="Normal 3 3" xfId="534" xr:uid="{00000000-0005-0000-0000-000041020000}"/>
    <cellStyle name="Normal 3 4" xfId="535" xr:uid="{00000000-0005-0000-0000-000042020000}"/>
    <cellStyle name="Normal 3 8" xfId="536" xr:uid="{00000000-0005-0000-0000-000043020000}"/>
    <cellStyle name="Normal 3 8 2" xfId="537" xr:uid="{00000000-0005-0000-0000-000044020000}"/>
    <cellStyle name="Normal 3 8 2 2" xfId="538" xr:uid="{00000000-0005-0000-0000-000045020000}"/>
    <cellStyle name="Normal 3 8 3" xfId="539" xr:uid="{00000000-0005-0000-0000-000046020000}"/>
    <cellStyle name="Normal 4" xfId="540" xr:uid="{00000000-0005-0000-0000-000047020000}"/>
    <cellStyle name="Normal 4 2" xfId="541" xr:uid="{00000000-0005-0000-0000-000048020000}"/>
    <cellStyle name="Normal 4 3" xfId="542" xr:uid="{00000000-0005-0000-0000-000049020000}"/>
    <cellStyle name="Normal 4 4" xfId="543" xr:uid="{00000000-0005-0000-0000-00004A020000}"/>
    <cellStyle name="Normal 416" xfId="544" xr:uid="{00000000-0005-0000-0000-00004B020000}"/>
    <cellStyle name="Normal 417" xfId="545" xr:uid="{00000000-0005-0000-0000-00004C020000}"/>
    <cellStyle name="Normal 428" xfId="546" xr:uid="{00000000-0005-0000-0000-00004D020000}"/>
    <cellStyle name="Normal 429" xfId="547" xr:uid="{00000000-0005-0000-0000-00004E020000}"/>
    <cellStyle name="Normal 486" xfId="548" xr:uid="{00000000-0005-0000-0000-00004F020000}"/>
    <cellStyle name="Normal 487" xfId="549" xr:uid="{00000000-0005-0000-0000-000050020000}"/>
    <cellStyle name="Normal 489" xfId="550" xr:uid="{00000000-0005-0000-0000-000051020000}"/>
    <cellStyle name="Normal 490" xfId="551" xr:uid="{00000000-0005-0000-0000-000052020000}"/>
    <cellStyle name="Normal 5" xfId="552" xr:uid="{00000000-0005-0000-0000-000053020000}"/>
    <cellStyle name="Normal 5 2" xfId="553" xr:uid="{00000000-0005-0000-0000-000054020000}"/>
    <cellStyle name="Normal 5 3" xfId="554" xr:uid="{00000000-0005-0000-0000-000055020000}"/>
    <cellStyle name="Normal 506" xfId="555" xr:uid="{00000000-0005-0000-0000-000056020000}"/>
    <cellStyle name="Normal 516" xfId="556" xr:uid="{00000000-0005-0000-0000-000057020000}"/>
    <cellStyle name="Normal 517" xfId="557" xr:uid="{00000000-0005-0000-0000-000058020000}"/>
    <cellStyle name="Normal 53" xfId="558" xr:uid="{00000000-0005-0000-0000-000059020000}"/>
    <cellStyle name="Normal 54" xfId="559" xr:uid="{00000000-0005-0000-0000-00005A020000}"/>
    <cellStyle name="Normal 542" xfId="560" xr:uid="{00000000-0005-0000-0000-00005B020000}"/>
    <cellStyle name="Normal 543" xfId="561" xr:uid="{00000000-0005-0000-0000-00005C020000}"/>
    <cellStyle name="Normal 544" xfId="562" xr:uid="{00000000-0005-0000-0000-00005D020000}"/>
    <cellStyle name="Normal 547" xfId="563" xr:uid="{00000000-0005-0000-0000-00005E020000}"/>
    <cellStyle name="Normal 548" xfId="564" xr:uid="{00000000-0005-0000-0000-00005F020000}"/>
    <cellStyle name="Normal 550" xfId="565" xr:uid="{00000000-0005-0000-0000-000060020000}"/>
    <cellStyle name="Normal 571" xfId="566" xr:uid="{00000000-0005-0000-0000-000061020000}"/>
    <cellStyle name="Normal 572" xfId="567" xr:uid="{00000000-0005-0000-0000-000062020000}"/>
    <cellStyle name="Normal 6" xfId="568" xr:uid="{00000000-0005-0000-0000-000063020000}"/>
    <cellStyle name="Normal 6 2" xfId="569" xr:uid="{00000000-0005-0000-0000-000064020000}"/>
    <cellStyle name="Normal 6 3" xfId="570" xr:uid="{00000000-0005-0000-0000-000065020000}"/>
    <cellStyle name="Normal 7" xfId="571" xr:uid="{00000000-0005-0000-0000-000066020000}"/>
    <cellStyle name="Normal 7 2" xfId="572" xr:uid="{00000000-0005-0000-0000-000067020000}"/>
    <cellStyle name="Normal 8" xfId="573" xr:uid="{00000000-0005-0000-0000-000068020000}"/>
    <cellStyle name="Normal 8 2" xfId="635" xr:uid="{00000000-0005-0000-0000-000069020000}"/>
    <cellStyle name="Normal 9" xfId="595" xr:uid="{00000000-0005-0000-0000-00006A020000}"/>
    <cellStyle name="Normal 9 2" xfId="658" xr:uid="{00000000-0005-0000-0000-00006B020000}"/>
    <cellStyle name="Normal_Sheet1" xfId="1" xr:uid="{00000000-0005-0000-0000-00006C020000}"/>
    <cellStyle name="Normale 3" xfId="656" xr:uid="{00000000-0005-0000-0000-00006D020000}"/>
    <cellStyle name="Note 2" xfId="574" xr:uid="{00000000-0005-0000-0000-00006E020000}"/>
    <cellStyle name="Note 2 2" xfId="633" xr:uid="{00000000-0005-0000-0000-00006F020000}"/>
    <cellStyle name="Output 2" xfId="575" xr:uid="{00000000-0005-0000-0000-000070020000}"/>
    <cellStyle name="Output 2 2" xfId="634" xr:uid="{00000000-0005-0000-0000-000071020000}"/>
    <cellStyle name="Percent 2" xfId="576" xr:uid="{00000000-0005-0000-0000-000072020000}"/>
    <cellStyle name="Standard 2" xfId="643" xr:uid="{00000000-0005-0000-0000-000073020000}"/>
    <cellStyle name="Standard 2 2" xfId="645" xr:uid="{00000000-0005-0000-0000-000074020000}"/>
    <cellStyle name="Standard 3" xfId="577" xr:uid="{00000000-0005-0000-0000-000075020000}"/>
    <cellStyle name="Standard 4" xfId="578" xr:uid="{00000000-0005-0000-0000-000076020000}"/>
    <cellStyle name="Standard 4 2" xfId="579" xr:uid="{00000000-0005-0000-0000-000077020000}"/>
    <cellStyle name="Standard 4 2 2" xfId="580" xr:uid="{00000000-0005-0000-0000-000078020000}"/>
    <cellStyle name="Standard 4 2 2 2" xfId="581" xr:uid="{00000000-0005-0000-0000-000079020000}"/>
    <cellStyle name="Standard 4 2 3" xfId="582" xr:uid="{00000000-0005-0000-0000-00007A020000}"/>
    <cellStyle name="Standard 4 3" xfId="583" xr:uid="{00000000-0005-0000-0000-00007B020000}"/>
    <cellStyle name="Standard 4 3 2" xfId="584" xr:uid="{00000000-0005-0000-0000-00007C020000}"/>
    <cellStyle name="Standard 4 4" xfId="585" xr:uid="{00000000-0005-0000-0000-00007D020000}"/>
    <cellStyle name="Standard 5" xfId="646" xr:uid="{00000000-0005-0000-0000-00007E020000}"/>
    <cellStyle name="Standard 6" xfId="586" xr:uid="{00000000-0005-0000-0000-00007F020000}"/>
    <cellStyle name="Standard_Tabelle1" xfId="657" xr:uid="{00000000-0005-0000-0000-000080020000}"/>
    <cellStyle name="Title 2" xfId="587" xr:uid="{00000000-0005-0000-0000-000081020000}"/>
    <cellStyle name="Total 2" xfId="588" xr:uid="{00000000-0005-0000-0000-000082020000}"/>
    <cellStyle name="Warning Text 2" xfId="589" xr:uid="{00000000-0005-0000-0000-000083020000}"/>
    <cellStyle name="표준 2" xfId="590" xr:uid="{00000000-0005-0000-0000-000084020000}"/>
    <cellStyle name="一般 11 2" xfId="639" xr:uid="{00000000-0005-0000-0000-000085020000}"/>
    <cellStyle name="一般 2 2" xfId="638" xr:uid="{00000000-0005-0000-0000-000086020000}"/>
    <cellStyle name="一般 3 2" xfId="641" xr:uid="{00000000-0005-0000-0000-000087020000}"/>
    <cellStyle name="一般 6" xfId="640" xr:uid="{00000000-0005-0000-0000-000088020000}"/>
    <cellStyle name="一般 7" xfId="591" xr:uid="{00000000-0005-0000-0000-000089020000}"/>
    <cellStyle name="一般 8" xfId="637" xr:uid="{00000000-0005-0000-0000-00008A020000}"/>
    <cellStyle name="一般_Sheet1" xfId="652" xr:uid="{00000000-0005-0000-0000-00008B020000}"/>
    <cellStyle name="常规 10" xfId="654" xr:uid="{00000000-0005-0000-0000-00008C020000}"/>
    <cellStyle name="常规 12" xfId="665" xr:uid="{00000000-0005-0000-0000-00008D020000}"/>
    <cellStyle name="常规 2" xfId="664" xr:uid="{00000000-0005-0000-0000-00008E020000}"/>
    <cellStyle name="常规 8" xfId="653" xr:uid="{00000000-0005-0000-0000-00008F020000}"/>
    <cellStyle name="常规 9" xfId="659" xr:uid="{00000000-0005-0000-0000-000090020000}"/>
    <cellStyle name="標準 2" xfId="592" xr:uid="{00000000-0005-0000-0000-000091020000}"/>
    <cellStyle name="標準 2 2" xfId="593" xr:uid="{00000000-0005-0000-0000-000092020000}"/>
    <cellStyle name="標準 2 3" xfId="594" xr:uid="{00000000-0005-0000-0000-000093020000}"/>
    <cellStyle name="標準 3" xfId="644" xr:uid="{00000000-0005-0000-0000-000094020000}"/>
    <cellStyle name="標準 4" xfId="636" xr:uid="{00000000-0005-0000-0000-000095020000}"/>
    <cellStyle name="標準 5" xfId="649" xr:uid="{00000000-0005-0000-0000-000096020000}"/>
    <cellStyle name="標準 5 2" xfId="650" xr:uid="{00000000-0005-0000-0000-000097020000}"/>
    <cellStyle name="超連結 4" xfId="661" xr:uid="{00000000-0005-0000-0000-000098020000}"/>
    <cellStyle name="超链接 2" xfId="660" xr:uid="{00000000-0005-0000-0000-000099020000}"/>
  </cellStyles>
  <dxfs count="80">
    <dxf>
      <fill>
        <patternFill>
          <bgColor rgb="FFFF0000"/>
        </patternFill>
      </fill>
    </dxf>
    <dxf>
      <font>
        <color indexed="9"/>
      </font>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ill>
        <patternFill>
          <bgColor rgb="FFFF0000"/>
        </patternFill>
      </fill>
    </dxf>
    <dxf>
      <font>
        <color auto="1"/>
      </font>
      <fill>
        <patternFill>
          <bgColor indexed="50"/>
        </patternFill>
      </fill>
    </dxf>
    <dxf>
      <font>
        <strike val="0"/>
        <color theme="0" tint="-4.9958800012207406E-2"/>
      </font>
      <fill>
        <patternFill patternType="none"/>
      </fill>
    </dxf>
    <dxf>
      <font>
        <color auto="1"/>
      </font>
      <fill>
        <patternFill>
          <bgColor rgb="FFFF0000"/>
        </patternFill>
      </fill>
    </dxf>
    <dxf>
      <font>
        <color auto="1"/>
      </font>
      <fill>
        <patternFill>
          <bgColor indexed="50"/>
        </patternFill>
      </fill>
    </dxf>
    <dxf>
      <font>
        <strike val="0"/>
        <color indexed="22"/>
      </font>
      <fill>
        <patternFill patternType="none"/>
      </fill>
    </dxf>
    <dxf>
      <font>
        <color indexed="10"/>
      </font>
    </dxf>
    <dxf>
      <fill>
        <patternFill>
          <bgColor rgb="FFFF0000"/>
        </patternFill>
      </fill>
    </dxf>
    <dxf>
      <font>
        <color auto="1"/>
      </font>
      <fill>
        <patternFill>
          <bgColor indexed="10"/>
        </patternFill>
      </fill>
    </dxf>
    <dxf>
      <fill>
        <patternFill>
          <bgColor rgb="FFFFFF00"/>
        </patternFill>
      </fill>
    </dxf>
    <dxf>
      <font>
        <color auto="1"/>
      </font>
      <fill>
        <patternFill>
          <bgColor indexed="10"/>
        </patternFill>
      </fill>
    </dxf>
    <dxf>
      <fill>
        <patternFill>
          <bgColor rgb="FFFFFF00"/>
        </patternFill>
      </fill>
    </dxf>
    <dxf>
      <fill>
        <patternFill>
          <bgColor theme="0" tint="-0.34995574816125979"/>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indexed="23"/>
        </patternFill>
      </fill>
    </dxf>
    <dxf>
      <fill>
        <patternFill>
          <bgColor rgb="FFFFFF00"/>
        </patternFill>
      </fill>
    </dxf>
    <dxf>
      <fill>
        <patternFill>
          <bgColor theme="0" tint="-0.49995422223578601"/>
        </patternFill>
      </fill>
    </dxf>
    <dxf>
      <fill>
        <patternFill>
          <bgColor indexed="23"/>
        </patternFill>
      </fill>
    </dxf>
    <dxf>
      <fill>
        <patternFill>
          <bgColor rgb="FFFFFF00"/>
        </patternFill>
      </fill>
    </dxf>
    <dxf>
      <fill>
        <patternFill>
          <bgColor indexed="23"/>
        </patternFill>
      </fill>
    </dxf>
    <dxf>
      <fill>
        <patternFill>
          <bgColor theme="0" tint="-0.49995422223578601"/>
        </patternFill>
      </fill>
    </dxf>
    <dxf>
      <fill>
        <patternFill>
          <bgColor rgb="FFFFFF00"/>
        </patternFill>
      </fill>
    </dxf>
    <dxf>
      <fill>
        <patternFill patternType="solid">
          <fgColor theme="1" tint="0.49995422223578601"/>
          <bgColor theme="0" tint="-0.49995422223578601"/>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theme="0" tint="-0.49995422223578601"/>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4.png"/><Relationship Id="rId3" Type="http://schemas.openxmlformats.org/officeDocument/2006/relationships/image" Target="../media/image9.png"/><Relationship Id="rId21" Type="http://schemas.openxmlformats.org/officeDocument/2006/relationships/image" Target="../media/image27.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3.png"/><Relationship Id="rId25" Type="http://schemas.openxmlformats.org/officeDocument/2006/relationships/image" Target="../media/image31.png"/><Relationship Id="rId2" Type="http://schemas.openxmlformats.org/officeDocument/2006/relationships/image" Target="../media/image8.png"/><Relationship Id="rId16" Type="http://schemas.openxmlformats.org/officeDocument/2006/relationships/image" Target="../media/image22.png"/><Relationship Id="rId20" Type="http://schemas.openxmlformats.org/officeDocument/2006/relationships/image" Target="../media/image26.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24" Type="http://schemas.openxmlformats.org/officeDocument/2006/relationships/image" Target="../media/image30.png"/><Relationship Id="rId5" Type="http://schemas.openxmlformats.org/officeDocument/2006/relationships/image" Target="../media/image11.png"/><Relationship Id="rId15" Type="http://schemas.openxmlformats.org/officeDocument/2006/relationships/image" Target="../media/image21.png"/><Relationship Id="rId23" Type="http://schemas.openxmlformats.org/officeDocument/2006/relationships/image" Target="../media/image29.png"/><Relationship Id="rId10" Type="http://schemas.openxmlformats.org/officeDocument/2006/relationships/image" Target="../media/image16.png"/><Relationship Id="rId19" Type="http://schemas.openxmlformats.org/officeDocument/2006/relationships/image" Target="../media/image25.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 Id="rId22" Type="http://schemas.openxmlformats.org/officeDocument/2006/relationships/image" Target="../media/image28.png"/></Relationships>
</file>

<file path=xl/drawings/_rels/drawing5.xml.rels><?xml version="1.0" encoding="UTF-8" standalone="yes"?>
<Relationships xmlns="http://schemas.openxmlformats.org/package/2006/relationships"><Relationship Id="rId8" Type="http://schemas.openxmlformats.org/officeDocument/2006/relationships/image" Target="../media/image39.png"/><Relationship Id="rId13" Type="http://schemas.openxmlformats.org/officeDocument/2006/relationships/image" Target="../media/image44.png"/><Relationship Id="rId18" Type="http://schemas.openxmlformats.org/officeDocument/2006/relationships/image" Target="../media/image49.png"/><Relationship Id="rId26" Type="http://schemas.openxmlformats.org/officeDocument/2006/relationships/image" Target="../media/image57.png"/><Relationship Id="rId39" Type="http://schemas.openxmlformats.org/officeDocument/2006/relationships/image" Target="../media/image69.png"/><Relationship Id="rId3" Type="http://schemas.openxmlformats.org/officeDocument/2006/relationships/image" Target="../media/image34.png"/><Relationship Id="rId21" Type="http://schemas.openxmlformats.org/officeDocument/2006/relationships/image" Target="../media/image52.png"/><Relationship Id="rId34" Type="http://schemas.openxmlformats.org/officeDocument/2006/relationships/image" Target="../media/image64.png"/><Relationship Id="rId42" Type="http://schemas.openxmlformats.org/officeDocument/2006/relationships/image" Target="../media/image72.png"/><Relationship Id="rId7" Type="http://schemas.openxmlformats.org/officeDocument/2006/relationships/image" Target="../media/image38.png"/><Relationship Id="rId12" Type="http://schemas.openxmlformats.org/officeDocument/2006/relationships/image" Target="../media/image43.png"/><Relationship Id="rId17" Type="http://schemas.openxmlformats.org/officeDocument/2006/relationships/image" Target="../media/image48.png"/><Relationship Id="rId25" Type="http://schemas.openxmlformats.org/officeDocument/2006/relationships/image" Target="../media/image56.png"/><Relationship Id="rId33" Type="http://schemas.openxmlformats.org/officeDocument/2006/relationships/image" Target="../media/image27.png"/><Relationship Id="rId38" Type="http://schemas.openxmlformats.org/officeDocument/2006/relationships/image" Target="../media/image68.png"/><Relationship Id="rId2" Type="http://schemas.openxmlformats.org/officeDocument/2006/relationships/image" Target="../media/image33.png"/><Relationship Id="rId16" Type="http://schemas.openxmlformats.org/officeDocument/2006/relationships/image" Target="../media/image47.png"/><Relationship Id="rId20" Type="http://schemas.openxmlformats.org/officeDocument/2006/relationships/image" Target="../media/image51.png"/><Relationship Id="rId29" Type="http://schemas.openxmlformats.org/officeDocument/2006/relationships/image" Target="../media/image60.png"/><Relationship Id="rId41" Type="http://schemas.openxmlformats.org/officeDocument/2006/relationships/image" Target="../media/image71.png"/><Relationship Id="rId1" Type="http://schemas.openxmlformats.org/officeDocument/2006/relationships/image" Target="../media/image32.png"/><Relationship Id="rId6" Type="http://schemas.openxmlformats.org/officeDocument/2006/relationships/image" Target="../media/image37.png"/><Relationship Id="rId11" Type="http://schemas.openxmlformats.org/officeDocument/2006/relationships/image" Target="../media/image42.png"/><Relationship Id="rId24" Type="http://schemas.openxmlformats.org/officeDocument/2006/relationships/image" Target="../media/image55.png"/><Relationship Id="rId32" Type="http://schemas.openxmlformats.org/officeDocument/2006/relationships/image" Target="../media/image63.png"/><Relationship Id="rId37" Type="http://schemas.openxmlformats.org/officeDocument/2006/relationships/image" Target="../media/image67.png"/><Relationship Id="rId40" Type="http://schemas.openxmlformats.org/officeDocument/2006/relationships/image" Target="../media/image70.png"/><Relationship Id="rId5" Type="http://schemas.openxmlformats.org/officeDocument/2006/relationships/image" Target="../media/image36.png"/><Relationship Id="rId15" Type="http://schemas.openxmlformats.org/officeDocument/2006/relationships/image" Target="../media/image46.png"/><Relationship Id="rId23" Type="http://schemas.openxmlformats.org/officeDocument/2006/relationships/image" Target="../media/image54.png"/><Relationship Id="rId28" Type="http://schemas.openxmlformats.org/officeDocument/2006/relationships/image" Target="../media/image59.png"/><Relationship Id="rId36" Type="http://schemas.openxmlformats.org/officeDocument/2006/relationships/image" Target="../media/image66.png"/><Relationship Id="rId10" Type="http://schemas.openxmlformats.org/officeDocument/2006/relationships/image" Target="../media/image41.png"/><Relationship Id="rId19" Type="http://schemas.openxmlformats.org/officeDocument/2006/relationships/image" Target="../media/image50.png"/><Relationship Id="rId31" Type="http://schemas.openxmlformats.org/officeDocument/2006/relationships/image" Target="../media/image62.png"/><Relationship Id="rId4" Type="http://schemas.openxmlformats.org/officeDocument/2006/relationships/image" Target="../media/image35.png"/><Relationship Id="rId9" Type="http://schemas.openxmlformats.org/officeDocument/2006/relationships/image" Target="../media/image40.png"/><Relationship Id="rId14" Type="http://schemas.openxmlformats.org/officeDocument/2006/relationships/image" Target="../media/image45.png"/><Relationship Id="rId22" Type="http://schemas.openxmlformats.org/officeDocument/2006/relationships/image" Target="../media/image53.png"/><Relationship Id="rId27" Type="http://schemas.openxmlformats.org/officeDocument/2006/relationships/image" Target="../media/image58.png"/><Relationship Id="rId30" Type="http://schemas.openxmlformats.org/officeDocument/2006/relationships/image" Target="../media/image61.png"/><Relationship Id="rId35" Type="http://schemas.openxmlformats.org/officeDocument/2006/relationships/image" Target="../media/image65.png"/></Relationships>
</file>

<file path=xl/drawings/_rels/drawing6.xml.rels><?xml version="1.0" encoding="UTF-8" standalone="yes"?>
<Relationships xmlns="http://schemas.openxmlformats.org/package/2006/relationships"><Relationship Id="rId8" Type="http://schemas.openxmlformats.org/officeDocument/2006/relationships/image" Target="../media/image79.png"/><Relationship Id="rId3" Type="http://schemas.openxmlformats.org/officeDocument/2006/relationships/image" Target="../media/image75.png"/><Relationship Id="rId7" Type="http://schemas.openxmlformats.org/officeDocument/2006/relationships/image" Target="../media/image27.png"/><Relationship Id="rId2" Type="http://schemas.openxmlformats.org/officeDocument/2006/relationships/image" Target="../media/image74.png"/><Relationship Id="rId1" Type="http://schemas.openxmlformats.org/officeDocument/2006/relationships/image" Target="../media/image73.png"/><Relationship Id="rId6" Type="http://schemas.openxmlformats.org/officeDocument/2006/relationships/image" Target="../media/image78.png"/><Relationship Id="rId5" Type="http://schemas.openxmlformats.org/officeDocument/2006/relationships/image" Target="../media/image77.png"/><Relationship Id="rId10" Type="http://schemas.openxmlformats.org/officeDocument/2006/relationships/image" Target="../media/image81.png"/><Relationship Id="rId4" Type="http://schemas.openxmlformats.org/officeDocument/2006/relationships/image" Target="../media/image76.png"/><Relationship Id="rId9" Type="http://schemas.openxmlformats.org/officeDocument/2006/relationships/image" Target="../media/image80.png"/></Relationships>
</file>

<file path=xl/drawings/_rels/drawing7.xml.rels><?xml version="1.0" encoding="UTF-8" standalone="yes"?>
<Relationships xmlns="http://schemas.openxmlformats.org/package/2006/relationships"><Relationship Id="rId3" Type="http://schemas.openxmlformats.org/officeDocument/2006/relationships/image" Target="../media/image84.png"/><Relationship Id="rId2" Type="http://schemas.openxmlformats.org/officeDocument/2006/relationships/image" Target="../media/image83.png"/><Relationship Id="rId1" Type="http://schemas.openxmlformats.org/officeDocument/2006/relationships/image" Target="../media/image82.png"/><Relationship Id="rId6" Type="http://schemas.openxmlformats.org/officeDocument/2006/relationships/image" Target="../media/image87.png"/><Relationship Id="rId5" Type="http://schemas.openxmlformats.org/officeDocument/2006/relationships/image" Target="../media/image86.png"/><Relationship Id="rId4"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5</xdr:col>
      <xdr:colOff>4340225</xdr:colOff>
      <xdr:row>5</xdr:row>
      <xdr:rowOff>132080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972550" y="215900"/>
          <a:ext cx="647700" cy="859155"/>
        </a:xfrm>
        <a:prstGeom prst="rect">
          <a:avLst/>
        </a:prstGeom>
        <a:noFill/>
        <a:ln>
          <a:noFill/>
        </a:ln>
      </xdr:spPr>
    </xdr:pic>
    <xdr:clientData/>
  </xdr:twoCellAnchor>
  <xdr:twoCellAnchor editAs="oneCell">
    <xdr:from>
      <xdr:col>5</xdr:col>
      <xdr:colOff>3419475</xdr:colOff>
      <xdr:row>1</xdr:row>
      <xdr:rowOff>44450</xdr:rowOff>
    </xdr:from>
    <xdr:to>
      <xdr:col>5</xdr:col>
      <xdr:colOff>4340225</xdr:colOff>
      <xdr:row>5</xdr:row>
      <xdr:rowOff>132080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972550" y="244475"/>
          <a:ext cx="723900" cy="859155"/>
        </a:xfrm>
        <a:prstGeom prst="rect">
          <a:avLst/>
        </a:prstGeom>
        <a:noFill/>
        <a:ln>
          <a:noFill/>
        </a:ln>
      </xdr:spPr>
    </xdr:pic>
    <xdr:clientData/>
  </xdr:twoCellAnchor>
  <xdr:twoCellAnchor editAs="oneCell">
    <xdr:from>
      <xdr:col>5</xdr:col>
      <xdr:colOff>3467100</xdr:colOff>
      <xdr:row>1</xdr:row>
      <xdr:rowOff>25400</xdr:rowOff>
    </xdr:from>
    <xdr:to>
      <xdr:col>5</xdr:col>
      <xdr:colOff>4308475</xdr:colOff>
      <xdr:row>5</xdr:row>
      <xdr:rowOff>113030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020175" y="225425"/>
          <a:ext cx="647700" cy="859155"/>
        </a:xfrm>
        <a:prstGeom prst="rect">
          <a:avLst/>
        </a:prstGeom>
        <a:noFill/>
        <a:ln>
          <a:noFill/>
        </a:ln>
      </xdr:spPr>
    </xdr:pic>
    <xdr:clientData/>
  </xdr:twoCellAnchor>
  <xdr:twoCellAnchor editAs="oneCell">
    <xdr:from>
      <xdr:col>5</xdr:col>
      <xdr:colOff>3419475</xdr:colOff>
      <xdr:row>1</xdr:row>
      <xdr:rowOff>44450</xdr:rowOff>
    </xdr:from>
    <xdr:to>
      <xdr:col>5</xdr:col>
      <xdr:colOff>4260850</xdr:colOff>
      <xdr:row>5</xdr:row>
      <xdr:rowOff>135890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8972550" y="215900"/>
          <a:ext cx="647700" cy="862965"/>
        </a:xfrm>
        <a:prstGeom prst="rect">
          <a:avLst/>
        </a:prstGeom>
        <a:noFill/>
        <a:ln>
          <a:noFill/>
        </a:ln>
      </xdr:spPr>
    </xdr:pic>
    <xdr:clientData/>
  </xdr:twoCellAnchor>
  <xdr:twoCellAnchor editAs="oneCell">
    <xdr:from>
      <xdr:col>5</xdr:col>
      <xdr:colOff>3419475</xdr:colOff>
      <xdr:row>1</xdr:row>
      <xdr:rowOff>44450</xdr:rowOff>
    </xdr:from>
    <xdr:to>
      <xdr:col>6</xdr:col>
      <xdr:colOff>0</xdr:colOff>
      <xdr:row>6</xdr:row>
      <xdr:rowOff>2540</xdr:rowOff>
    </xdr:to>
    <xdr:pic>
      <xdr:nvPicPr>
        <xdr:cNvPr id="6" name="Picture 5">
          <a:extLst>
            <a:ext uri="{FF2B5EF4-FFF2-40B4-BE49-F238E27FC236}">
              <a16:creationId xmlns:a16="http://schemas.microsoft.com/office/drawing/2014/main" id="{112ACAA8-7F23-4F88-BD09-B6289A554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9432925" y="222250"/>
          <a:ext cx="987425" cy="8915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3" name="Picture 2">
          <a:extLst>
            <a:ext uri="{FF2B5EF4-FFF2-40B4-BE49-F238E27FC236}">
              <a16:creationId xmlns:a16="http://schemas.microsoft.com/office/drawing/2014/main" id="{E574A01E-9654-4617-AB76-F65F77516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29875" y="0"/>
          <a:ext cx="1374775"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22701</xdr:rowOff>
    </xdr:to>
    <xdr:pic>
      <xdr:nvPicPr>
        <xdr:cNvPr id="3" name="Picture 2">
          <a:extLst>
            <a:ext uri="{FF2B5EF4-FFF2-40B4-BE49-F238E27FC236}">
              <a16:creationId xmlns:a16="http://schemas.microsoft.com/office/drawing/2014/main" id="{0CF8C8AB-DDED-42E1-A9CA-64D60D0D5F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788650" y="186531"/>
          <a:ext cx="1003300" cy="91567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2588986</xdr:colOff>
      <xdr:row>2</xdr:row>
      <xdr:rowOff>1355874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2571750</xdr:colOff>
      <xdr:row>2</xdr:row>
      <xdr:rowOff>1355874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01411" y="445634"/>
          <a:ext cx="2313214" cy="2158795"/>
        </a:xfrm>
        <a:prstGeom prst="rect">
          <a:avLst/>
        </a:prstGeom>
        <a:noFill/>
        <a:ln>
          <a:noFill/>
        </a:ln>
      </xdr:spPr>
    </xdr:pic>
    <xdr:clientData/>
  </xdr:twoCellAnchor>
  <xdr:twoCellAnchor editAs="oneCell">
    <xdr:from>
      <xdr:col>1</xdr:col>
      <xdr:colOff>258536</xdr:colOff>
      <xdr:row>1</xdr:row>
      <xdr:rowOff>231321</xdr:rowOff>
    </xdr:from>
    <xdr:to>
      <xdr:col>1</xdr:col>
      <xdr:colOff>2566148</xdr:colOff>
      <xdr:row>2</xdr:row>
      <xdr:rowOff>1355874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404212" y="444233"/>
          <a:ext cx="2307612" cy="2165099"/>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1354151</xdr:rowOff>
    </xdr:to>
    <xdr:pic>
      <xdr:nvPicPr>
        <xdr:cNvPr id="6" name="Picture 3">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0050" y="428625"/>
          <a:ext cx="21336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258536</xdr:colOff>
      <xdr:row>1</xdr:row>
      <xdr:rowOff>231321</xdr:rowOff>
    </xdr:from>
    <xdr:to>
      <xdr:col>1</xdr:col>
      <xdr:colOff>2554942</xdr:colOff>
      <xdr:row>2</xdr:row>
      <xdr:rowOff>1355874</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404212" y="444233"/>
          <a:ext cx="2296406" cy="2165099"/>
        </a:xfrm>
        <a:prstGeom prst="rect">
          <a:avLst/>
        </a:prstGeom>
        <a:noFill/>
        <a:ln>
          <a:noFill/>
        </a:ln>
      </xdr:spPr>
    </xdr:pic>
    <xdr:clientData/>
  </xdr:twoCellAnchor>
  <xdr:twoCellAnchor editAs="oneCell">
    <xdr:from>
      <xdr:col>1</xdr:col>
      <xdr:colOff>258536</xdr:colOff>
      <xdr:row>1</xdr:row>
      <xdr:rowOff>231321</xdr:rowOff>
    </xdr:from>
    <xdr:to>
      <xdr:col>1</xdr:col>
      <xdr:colOff>2543736</xdr:colOff>
      <xdr:row>2</xdr:row>
      <xdr:rowOff>1355874</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404212" y="444233"/>
          <a:ext cx="2285200" cy="2165099"/>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2521324</xdr:colOff>
      <xdr:row>2</xdr:row>
      <xdr:rowOff>1355874</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404212" y="444233"/>
          <a:ext cx="2262788" cy="2165099"/>
        </a:xfrm>
        <a:prstGeom prst="rect">
          <a:avLst/>
        </a:prstGeom>
        <a:noFill/>
        <a:ln>
          <a:noFill/>
        </a:ln>
      </xdr:spPr>
    </xdr:pic>
    <xdr:clientData/>
  </xdr:twoCellAnchor>
  <xdr:twoCellAnchor editAs="oneCell">
    <xdr:from>
      <xdr:col>1</xdr:col>
      <xdr:colOff>258536</xdr:colOff>
      <xdr:row>1</xdr:row>
      <xdr:rowOff>231321</xdr:rowOff>
    </xdr:from>
    <xdr:to>
      <xdr:col>1</xdr:col>
      <xdr:colOff>2521324</xdr:colOff>
      <xdr:row>2</xdr:row>
      <xdr:rowOff>1355874</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404212" y="444233"/>
          <a:ext cx="2262788" cy="2165099"/>
        </a:xfrm>
        <a:prstGeom prst="rect">
          <a:avLst/>
        </a:prstGeom>
        <a:noFill/>
        <a:ln>
          <a:noFill/>
        </a:ln>
      </xdr:spPr>
    </xdr:pic>
    <xdr:clientData/>
  </xdr:twoCellAnchor>
  <xdr:twoCellAnchor editAs="oneCell">
    <xdr:from>
      <xdr:col>1</xdr:col>
      <xdr:colOff>258536</xdr:colOff>
      <xdr:row>1</xdr:row>
      <xdr:rowOff>231321</xdr:rowOff>
    </xdr:from>
    <xdr:to>
      <xdr:col>1</xdr:col>
      <xdr:colOff>2554942</xdr:colOff>
      <xdr:row>2</xdr:row>
      <xdr:rowOff>1355874</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404212" y="444233"/>
          <a:ext cx="2296406" cy="2165099"/>
        </a:xfrm>
        <a:prstGeom prst="rect">
          <a:avLst/>
        </a:prstGeom>
        <a:noFill/>
        <a:ln>
          <a:noFill/>
        </a:ln>
      </xdr:spPr>
    </xdr:pic>
    <xdr:clientData/>
  </xdr:twoCellAnchor>
  <xdr:twoCellAnchor editAs="oneCell">
    <xdr:from>
      <xdr:col>1</xdr:col>
      <xdr:colOff>258536</xdr:colOff>
      <xdr:row>1</xdr:row>
      <xdr:rowOff>231321</xdr:rowOff>
    </xdr:from>
    <xdr:to>
      <xdr:col>1</xdr:col>
      <xdr:colOff>2543736</xdr:colOff>
      <xdr:row>2</xdr:row>
      <xdr:rowOff>1355874</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404212" y="444233"/>
          <a:ext cx="2285200" cy="2165099"/>
        </a:xfrm>
        <a:prstGeom prst="rect">
          <a:avLst/>
        </a:prstGeom>
        <a:noFill/>
        <a:ln>
          <a:noFill/>
        </a:ln>
      </xdr:spPr>
    </xdr:pic>
    <xdr:clientData/>
  </xdr:twoCellAnchor>
  <xdr:twoCellAnchor editAs="oneCell">
    <xdr:from>
      <xdr:col>1</xdr:col>
      <xdr:colOff>258536</xdr:colOff>
      <xdr:row>1</xdr:row>
      <xdr:rowOff>231321</xdr:rowOff>
    </xdr:from>
    <xdr:to>
      <xdr:col>1</xdr:col>
      <xdr:colOff>2521324</xdr:colOff>
      <xdr:row>2</xdr:row>
      <xdr:rowOff>1355874</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404212" y="444233"/>
          <a:ext cx="2262788" cy="2165099"/>
        </a:xfrm>
        <a:prstGeom prst="rect">
          <a:avLst/>
        </a:prstGeom>
        <a:noFill/>
        <a:ln>
          <a:noFill/>
        </a:ln>
      </xdr:spPr>
    </xdr:pic>
    <xdr:clientData/>
  </xdr:twoCellAnchor>
  <xdr:twoCellAnchor editAs="oneCell">
    <xdr:from>
      <xdr:col>1</xdr:col>
      <xdr:colOff>258536</xdr:colOff>
      <xdr:row>1</xdr:row>
      <xdr:rowOff>231321</xdr:rowOff>
    </xdr:from>
    <xdr:to>
      <xdr:col>1</xdr:col>
      <xdr:colOff>2554942</xdr:colOff>
      <xdr:row>2</xdr:row>
      <xdr:rowOff>1355874</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404212" y="444233"/>
          <a:ext cx="2296406" cy="2165099"/>
        </a:xfrm>
        <a:prstGeom prst="rect">
          <a:avLst/>
        </a:prstGeom>
        <a:noFill/>
        <a:ln>
          <a:noFill/>
        </a:ln>
      </xdr:spPr>
    </xdr:pic>
    <xdr:clientData/>
  </xdr:twoCellAnchor>
  <xdr:twoCellAnchor editAs="oneCell">
    <xdr:from>
      <xdr:col>1</xdr:col>
      <xdr:colOff>258536</xdr:colOff>
      <xdr:row>1</xdr:row>
      <xdr:rowOff>231321</xdr:rowOff>
    </xdr:from>
    <xdr:to>
      <xdr:col>1</xdr:col>
      <xdr:colOff>2543736</xdr:colOff>
      <xdr:row>2</xdr:row>
      <xdr:rowOff>1355874</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04212" y="444233"/>
          <a:ext cx="2285200" cy="2165099"/>
        </a:xfrm>
        <a:prstGeom prst="rect">
          <a:avLst/>
        </a:prstGeom>
        <a:noFill/>
        <a:ln>
          <a:noFill/>
        </a:ln>
      </xdr:spPr>
    </xdr:pic>
    <xdr:clientData/>
  </xdr:twoCellAnchor>
  <xdr:twoCellAnchor editAs="oneCell">
    <xdr:from>
      <xdr:col>1</xdr:col>
      <xdr:colOff>258536</xdr:colOff>
      <xdr:row>1</xdr:row>
      <xdr:rowOff>231321</xdr:rowOff>
    </xdr:from>
    <xdr:to>
      <xdr:col>1</xdr:col>
      <xdr:colOff>2510118</xdr:colOff>
      <xdr:row>2</xdr:row>
      <xdr:rowOff>1355874</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404212" y="444233"/>
          <a:ext cx="2251582" cy="2165099"/>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6" name="Picture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7" name="Picture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8" name="Picture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29" name="Picture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0" name="Picture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2383246</xdr:colOff>
      <xdr:row>2</xdr:row>
      <xdr:rowOff>1355874</xdr:rowOff>
    </xdr:to>
    <xdr:pic>
      <xdr:nvPicPr>
        <xdr:cNvPr id="33" name="Picture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471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6" name="Picture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7" name="Picture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8" name="Picture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39" name="Picture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40" name="Picture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41" name="Picture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42" name="Picture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43" name="Picture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44" name="Picture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oneCellAnchor>
    <xdr:from>
      <xdr:col>1</xdr:col>
      <xdr:colOff>258536</xdr:colOff>
      <xdr:row>1</xdr:row>
      <xdr:rowOff>231321</xdr:rowOff>
    </xdr:from>
    <xdr:ext cx="2133600" cy="2162175"/>
    <xdr:pic>
      <xdr:nvPicPr>
        <xdr:cNvPr id="45" name="Picture 44">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411" y="421821"/>
          <a:ext cx="2133600" cy="2162175"/>
        </a:xfrm>
        <a:prstGeom prst="rect">
          <a:avLst/>
        </a:prstGeom>
      </xdr:spPr>
    </xdr:pic>
    <xdr:clientData/>
  </xdr:oneCellAnchor>
  <xdr:twoCellAnchor editAs="oneCell">
    <xdr:from>
      <xdr:col>1</xdr:col>
      <xdr:colOff>258536</xdr:colOff>
      <xdr:row>1</xdr:row>
      <xdr:rowOff>231321</xdr:rowOff>
    </xdr:from>
    <xdr:to>
      <xdr:col>1</xdr:col>
      <xdr:colOff>2388961</xdr:colOff>
      <xdr:row>2</xdr:row>
      <xdr:rowOff>1355874</xdr:rowOff>
    </xdr:to>
    <xdr:pic>
      <xdr:nvPicPr>
        <xdr:cNvPr id="46" name="Picture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47" name="Picture 4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48" name="Picture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49" name="Picture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50" name="Picture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51" name="Picture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52" name="Picture 51">
          <a:extLst>
            <a:ext uri="{FF2B5EF4-FFF2-40B4-BE49-F238E27FC236}">
              <a16:creationId xmlns:a16="http://schemas.microsoft.com/office/drawing/2014/main" id="{00000000-0008-0000-0400-00003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53" name="Picture 52">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54" name="Picture 53">
          <a:extLst>
            <a:ext uri="{FF2B5EF4-FFF2-40B4-BE49-F238E27FC236}">
              <a16:creationId xmlns:a16="http://schemas.microsoft.com/office/drawing/2014/main" id="{00000000-0008-0000-0400-00003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55" name="Picture 54">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56" name="Picture 55">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57" name="Picture 56">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391886"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58" name="Picture 57">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oneCellAnchor>
    <xdr:from>
      <xdr:col>1</xdr:col>
      <xdr:colOff>258536</xdr:colOff>
      <xdr:row>1</xdr:row>
      <xdr:rowOff>231321</xdr:rowOff>
    </xdr:from>
    <xdr:ext cx="2133600" cy="2162175"/>
    <xdr:pic>
      <xdr:nvPicPr>
        <xdr:cNvPr id="59" name="Picture 58">
          <a:extLst>
            <a:ext uri="{FF2B5EF4-FFF2-40B4-BE49-F238E27FC236}">
              <a16:creationId xmlns:a16="http://schemas.microsoft.com/office/drawing/2014/main" id="{00000000-0008-0000-0400-00003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411" y="421821"/>
          <a:ext cx="2133600" cy="2162175"/>
        </a:xfrm>
        <a:prstGeom prst="rect">
          <a:avLst/>
        </a:prstGeom>
      </xdr:spPr>
    </xdr:pic>
    <xdr:clientData/>
  </xdr:oneCellAnchor>
  <xdr:twoCellAnchor editAs="oneCell">
    <xdr:from>
      <xdr:col>1</xdr:col>
      <xdr:colOff>258536</xdr:colOff>
      <xdr:row>1</xdr:row>
      <xdr:rowOff>231321</xdr:rowOff>
    </xdr:from>
    <xdr:to>
      <xdr:col>1</xdr:col>
      <xdr:colOff>2388961</xdr:colOff>
      <xdr:row>2</xdr:row>
      <xdr:rowOff>1355874</xdr:rowOff>
    </xdr:to>
    <xdr:pic>
      <xdr:nvPicPr>
        <xdr:cNvPr id="60" name="Picture 59">
          <a:extLst>
            <a:ext uri="{FF2B5EF4-FFF2-40B4-BE49-F238E27FC236}">
              <a16:creationId xmlns:a16="http://schemas.microsoft.com/office/drawing/2014/main" id="{00000000-0008-0000-0400-00003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61" name="Picture 60">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62" name="Picture 61">
          <a:extLst>
            <a:ext uri="{FF2B5EF4-FFF2-40B4-BE49-F238E27FC236}">
              <a16:creationId xmlns:a16="http://schemas.microsoft.com/office/drawing/2014/main" id="{00000000-0008-0000-0400-00003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63" name="Picture 62">
          <a:extLst>
            <a:ext uri="{FF2B5EF4-FFF2-40B4-BE49-F238E27FC236}">
              <a16:creationId xmlns:a16="http://schemas.microsoft.com/office/drawing/2014/main" id="{00000000-0008-0000-0400-00003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64" name="Picture 63">
          <a:extLst>
            <a:ext uri="{FF2B5EF4-FFF2-40B4-BE49-F238E27FC236}">
              <a16:creationId xmlns:a16="http://schemas.microsoft.com/office/drawing/2014/main" id="{00000000-0008-0000-0400-00004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65" name="Picture 64">
          <a:extLst>
            <a:ext uri="{FF2B5EF4-FFF2-40B4-BE49-F238E27FC236}">
              <a16:creationId xmlns:a16="http://schemas.microsoft.com/office/drawing/2014/main" id="{00000000-0008-0000-0400-00004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66" name="Picture 65">
          <a:extLst>
            <a:ext uri="{FF2B5EF4-FFF2-40B4-BE49-F238E27FC236}">
              <a16:creationId xmlns:a16="http://schemas.microsoft.com/office/drawing/2014/main" id="{00000000-0008-0000-0400-00004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67" name="Picture 66">
          <a:extLst>
            <a:ext uri="{FF2B5EF4-FFF2-40B4-BE49-F238E27FC236}">
              <a16:creationId xmlns:a16="http://schemas.microsoft.com/office/drawing/2014/main" id="{00000000-0008-0000-0400-00004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68" name="Picture 67">
          <a:extLst>
            <a:ext uri="{FF2B5EF4-FFF2-40B4-BE49-F238E27FC236}">
              <a16:creationId xmlns:a16="http://schemas.microsoft.com/office/drawing/2014/main" id="{00000000-0008-0000-0400-00004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1354151</xdr:rowOff>
    </xdr:to>
    <xdr:pic>
      <xdr:nvPicPr>
        <xdr:cNvPr id="69" name="Picture 3">
          <a:extLst>
            <a:ext uri="{FF2B5EF4-FFF2-40B4-BE49-F238E27FC236}">
              <a16:creationId xmlns:a16="http://schemas.microsoft.com/office/drawing/2014/main" id="{00000000-0008-0000-0400-00004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0050" y="428625"/>
          <a:ext cx="21336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70" name="Picture 69">
          <a:extLst>
            <a:ext uri="{FF2B5EF4-FFF2-40B4-BE49-F238E27FC236}">
              <a16:creationId xmlns:a16="http://schemas.microsoft.com/office/drawing/2014/main" id="{00000000-0008-0000-0400-00004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71" name="Picture 70">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72" name="Picture 71">
          <a:extLst>
            <a:ext uri="{FF2B5EF4-FFF2-40B4-BE49-F238E27FC236}">
              <a16:creationId xmlns:a16="http://schemas.microsoft.com/office/drawing/2014/main" id="{00000000-0008-0000-0400-00004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73" name="Picture 72">
          <a:extLst>
            <a:ext uri="{FF2B5EF4-FFF2-40B4-BE49-F238E27FC236}">
              <a16:creationId xmlns:a16="http://schemas.microsoft.com/office/drawing/2014/main" id="{00000000-0008-0000-0400-00004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74" name="Picture 73">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oneCellAnchor>
    <xdr:from>
      <xdr:col>1</xdr:col>
      <xdr:colOff>258536</xdr:colOff>
      <xdr:row>1</xdr:row>
      <xdr:rowOff>231321</xdr:rowOff>
    </xdr:from>
    <xdr:ext cx="2133600" cy="2162175"/>
    <xdr:pic>
      <xdr:nvPicPr>
        <xdr:cNvPr id="75" name="Picture 74">
          <a:extLst>
            <a:ext uri="{FF2B5EF4-FFF2-40B4-BE49-F238E27FC236}">
              <a16:creationId xmlns:a16="http://schemas.microsoft.com/office/drawing/2014/main" id="{00000000-0008-0000-0400-00004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411" y="421821"/>
          <a:ext cx="2133600" cy="2162175"/>
        </a:xfrm>
        <a:prstGeom prst="rect">
          <a:avLst/>
        </a:prstGeom>
      </xdr:spPr>
    </xdr:pic>
    <xdr:clientData/>
  </xdr:oneCellAnchor>
  <xdr:twoCellAnchor editAs="oneCell">
    <xdr:from>
      <xdr:col>1</xdr:col>
      <xdr:colOff>258536</xdr:colOff>
      <xdr:row>1</xdr:row>
      <xdr:rowOff>231321</xdr:rowOff>
    </xdr:from>
    <xdr:to>
      <xdr:col>1</xdr:col>
      <xdr:colOff>2388961</xdr:colOff>
      <xdr:row>2</xdr:row>
      <xdr:rowOff>1355874</xdr:rowOff>
    </xdr:to>
    <xdr:pic>
      <xdr:nvPicPr>
        <xdr:cNvPr id="76" name="Picture 75">
          <a:extLst>
            <a:ext uri="{FF2B5EF4-FFF2-40B4-BE49-F238E27FC236}">
              <a16:creationId xmlns:a16="http://schemas.microsoft.com/office/drawing/2014/main" id="{00000000-0008-0000-0400-00004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77" name="Picture 76">
          <a:extLst>
            <a:ext uri="{FF2B5EF4-FFF2-40B4-BE49-F238E27FC236}">
              <a16:creationId xmlns:a16="http://schemas.microsoft.com/office/drawing/2014/main" id="{00000000-0008-0000-0400-00004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78" name="Picture 77">
          <a:extLst>
            <a:ext uri="{FF2B5EF4-FFF2-40B4-BE49-F238E27FC236}">
              <a16:creationId xmlns:a16="http://schemas.microsoft.com/office/drawing/2014/main" id="{00000000-0008-0000-0400-00004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79" name="Picture 78">
          <a:extLst>
            <a:ext uri="{FF2B5EF4-FFF2-40B4-BE49-F238E27FC236}">
              <a16:creationId xmlns:a16="http://schemas.microsoft.com/office/drawing/2014/main" id="{00000000-0008-0000-0400-00004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0" name="Picture 79">
          <a:extLst>
            <a:ext uri="{FF2B5EF4-FFF2-40B4-BE49-F238E27FC236}">
              <a16:creationId xmlns:a16="http://schemas.microsoft.com/office/drawing/2014/main" id="{00000000-0008-0000-0400-00005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1" name="Picture 80">
          <a:extLst>
            <a:ext uri="{FF2B5EF4-FFF2-40B4-BE49-F238E27FC236}">
              <a16:creationId xmlns:a16="http://schemas.microsoft.com/office/drawing/2014/main" id="{00000000-0008-0000-0400-00005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2" name="Picture 81">
          <a:extLst>
            <a:ext uri="{FF2B5EF4-FFF2-40B4-BE49-F238E27FC236}">
              <a16:creationId xmlns:a16="http://schemas.microsoft.com/office/drawing/2014/main" id="{00000000-0008-0000-0400-00005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3" name="Picture 82">
          <a:extLst>
            <a:ext uri="{FF2B5EF4-FFF2-40B4-BE49-F238E27FC236}">
              <a16:creationId xmlns:a16="http://schemas.microsoft.com/office/drawing/2014/main" id="{00000000-0008-0000-0400-00005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4" name="Picture 83">
          <a:extLst>
            <a:ext uri="{FF2B5EF4-FFF2-40B4-BE49-F238E27FC236}">
              <a16:creationId xmlns:a16="http://schemas.microsoft.com/office/drawing/2014/main" id="{00000000-0008-0000-0400-00005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5" name="Picture 84">
          <a:extLst>
            <a:ext uri="{FF2B5EF4-FFF2-40B4-BE49-F238E27FC236}">
              <a16:creationId xmlns:a16="http://schemas.microsoft.com/office/drawing/2014/main" id="{00000000-0008-0000-0400-00005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6" name="Picture 85">
          <a:extLst>
            <a:ext uri="{FF2B5EF4-FFF2-40B4-BE49-F238E27FC236}">
              <a16:creationId xmlns:a16="http://schemas.microsoft.com/office/drawing/2014/main" id="{00000000-0008-0000-0400-00005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7" name="Picture 86">
          <a:extLst>
            <a:ext uri="{FF2B5EF4-FFF2-40B4-BE49-F238E27FC236}">
              <a16:creationId xmlns:a16="http://schemas.microsoft.com/office/drawing/2014/main" id="{00000000-0008-0000-0400-00005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8" name="Picture 87">
          <a:extLst>
            <a:ext uri="{FF2B5EF4-FFF2-40B4-BE49-F238E27FC236}">
              <a16:creationId xmlns:a16="http://schemas.microsoft.com/office/drawing/2014/main" id="{00000000-0008-0000-0400-00005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89" name="Picture 88">
          <a:extLst>
            <a:ext uri="{FF2B5EF4-FFF2-40B4-BE49-F238E27FC236}">
              <a16:creationId xmlns:a16="http://schemas.microsoft.com/office/drawing/2014/main" id="{00000000-0008-0000-0400-00005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90" name="Picture 89">
          <a:extLst>
            <a:ext uri="{FF2B5EF4-FFF2-40B4-BE49-F238E27FC236}">
              <a16:creationId xmlns:a16="http://schemas.microsoft.com/office/drawing/2014/main" id="{00000000-0008-0000-0400-00005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91" name="Picture 90">
          <a:extLst>
            <a:ext uri="{FF2B5EF4-FFF2-40B4-BE49-F238E27FC236}">
              <a16:creationId xmlns:a16="http://schemas.microsoft.com/office/drawing/2014/main" id="{00000000-0008-0000-0400-00005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92" name="Picture 91">
          <a:extLst>
            <a:ext uri="{FF2B5EF4-FFF2-40B4-BE49-F238E27FC236}">
              <a16:creationId xmlns:a16="http://schemas.microsoft.com/office/drawing/2014/main" id="{00000000-0008-0000-0400-00005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93" name="Picture 92">
          <a:extLst>
            <a:ext uri="{FF2B5EF4-FFF2-40B4-BE49-F238E27FC236}">
              <a16:creationId xmlns:a16="http://schemas.microsoft.com/office/drawing/2014/main" id="{00000000-0008-0000-0400-00005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94" name="Picture 93">
          <a:extLst>
            <a:ext uri="{FF2B5EF4-FFF2-40B4-BE49-F238E27FC236}">
              <a16:creationId xmlns:a16="http://schemas.microsoft.com/office/drawing/2014/main" id="{00000000-0008-0000-0400-00005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95" name="Picture 94">
          <a:extLst>
            <a:ext uri="{FF2B5EF4-FFF2-40B4-BE49-F238E27FC236}">
              <a16:creationId xmlns:a16="http://schemas.microsoft.com/office/drawing/2014/main" id="{00000000-0008-0000-0400-00005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96" name="Picture 95">
          <a:extLst>
            <a:ext uri="{FF2B5EF4-FFF2-40B4-BE49-F238E27FC236}">
              <a16:creationId xmlns:a16="http://schemas.microsoft.com/office/drawing/2014/main" id="{00000000-0008-0000-0400-000060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97" name="Picture 96">
          <a:extLst>
            <a:ext uri="{FF2B5EF4-FFF2-40B4-BE49-F238E27FC236}">
              <a16:creationId xmlns:a16="http://schemas.microsoft.com/office/drawing/2014/main" id="{00000000-0008-0000-0400-00006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98" name="Picture 97">
          <a:extLst>
            <a:ext uri="{FF2B5EF4-FFF2-40B4-BE49-F238E27FC236}">
              <a16:creationId xmlns:a16="http://schemas.microsoft.com/office/drawing/2014/main" id="{00000000-0008-0000-0400-00006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2395946</xdr:colOff>
      <xdr:row>2</xdr:row>
      <xdr:rowOff>1361589</xdr:rowOff>
    </xdr:to>
    <xdr:pic>
      <xdr:nvPicPr>
        <xdr:cNvPr id="99" name="Picture 98">
          <a:extLst>
            <a:ext uri="{FF2B5EF4-FFF2-40B4-BE49-F238E27FC236}">
              <a16:creationId xmlns:a16="http://schemas.microsoft.com/office/drawing/2014/main" id="{00000000-0008-0000-0400-000063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401411" y="431346"/>
          <a:ext cx="2137410" cy="2166892"/>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00" name="Picture 99">
          <a:extLst>
            <a:ext uri="{FF2B5EF4-FFF2-40B4-BE49-F238E27FC236}">
              <a16:creationId xmlns:a16="http://schemas.microsoft.com/office/drawing/2014/main" id="{00000000-0008-0000-0400-00006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01" name="Picture 100">
          <a:extLst>
            <a:ext uri="{FF2B5EF4-FFF2-40B4-BE49-F238E27FC236}">
              <a16:creationId xmlns:a16="http://schemas.microsoft.com/office/drawing/2014/main" id="{00000000-0008-0000-0400-00006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02" name="Picture 101">
          <a:extLst>
            <a:ext uri="{FF2B5EF4-FFF2-40B4-BE49-F238E27FC236}">
              <a16:creationId xmlns:a16="http://schemas.microsoft.com/office/drawing/2014/main" id="{00000000-0008-0000-0400-00006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03" name="Picture 102">
          <a:extLst>
            <a:ext uri="{FF2B5EF4-FFF2-40B4-BE49-F238E27FC236}">
              <a16:creationId xmlns:a16="http://schemas.microsoft.com/office/drawing/2014/main" id="{00000000-0008-0000-0400-00006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04" name="Picture 103">
          <a:extLst>
            <a:ext uri="{FF2B5EF4-FFF2-40B4-BE49-F238E27FC236}">
              <a16:creationId xmlns:a16="http://schemas.microsoft.com/office/drawing/2014/main" id="{00000000-0008-0000-0400-00006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05" name="Picture 104">
          <a:extLst>
            <a:ext uri="{FF2B5EF4-FFF2-40B4-BE49-F238E27FC236}">
              <a16:creationId xmlns:a16="http://schemas.microsoft.com/office/drawing/2014/main" id="{00000000-0008-0000-0400-00006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2383246</xdr:colOff>
      <xdr:row>2</xdr:row>
      <xdr:rowOff>1355874</xdr:rowOff>
    </xdr:to>
    <xdr:pic>
      <xdr:nvPicPr>
        <xdr:cNvPr id="106" name="Picture 105">
          <a:extLst>
            <a:ext uri="{FF2B5EF4-FFF2-40B4-BE49-F238E27FC236}">
              <a16:creationId xmlns:a16="http://schemas.microsoft.com/office/drawing/2014/main" id="{00000000-0008-0000-0400-00006A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471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07" name="Picture 106">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08" name="Picture 107">
          <a:extLst>
            <a:ext uri="{FF2B5EF4-FFF2-40B4-BE49-F238E27FC236}">
              <a16:creationId xmlns:a16="http://schemas.microsoft.com/office/drawing/2014/main" id="{00000000-0008-0000-0400-00006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09" name="Picture 108">
          <a:extLst>
            <a:ext uri="{FF2B5EF4-FFF2-40B4-BE49-F238E27FC236}">
              <a16:creationId xmlns:a16="http://schemas.microsoft.com/office/drawing/2014/main" id="{00000000-0008-0000-0400-00006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10" name="Picture 109">
          <a:extLst>
            <a:ext uri="{FF2B5EF4-FFF2-40B4-BE49-F238E27FC236}">
              <a16:creationId xmlns:a16="http://schemas.microsoft.com/office/drawing/2014/main" id="{00000000-0008-0000-0400-00006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11" name="Picture 110">
          <a:extLst>
            <a:ext uri="{FF2B5EF4-FFF2-40B4-BE49-F238E27FC236}">
              <a16:creationId xmlns:a16="http://schemas.microsoft.com/office/drawing/2014/main" id="{00000000-0008-0000-0400-00006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1365399</xdr:rowOff>
    </xdr:to>
    <xdr:pic>
      <xdr:nvPicPr>
        <xdr:cNvPr id="112" name="Picture 111">
          <a:extLst>
            <a:ext uri="{FF2B5EF4-FFF2-40B4-BE49-F238E27FC236}">
              <a16:creationId xmlns:a16="http://schemas.microsoft.com/office/drawing/2014/main" id="{00000000-0008-0000-0400-00007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401411" y="431346"/>
          <a:ext cx="2133600" cy="2170702"/>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1357555</xdr:rowOff>
    </xdr:to>
    <xdr:pic>
      <xdr:nvPicPr>
        <xdr:cNvPr id="113" name="Picture 112">
          <a:extLst>
            <a:ext uri="{FF2B5EF4-FFF2-40B4-BE49-F238E27FC236}">
              <a16:creationId xmlns:a16="http://schemas.microsoft.com/office/drawing/2014/main" id="{00000000-0008-0000-0400-00007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14" name="Picture 113">
          <a:extLst>
            <a:ext uri="{FF2B5EF4-FFF2-40B4-BE49-F238E27FC236}">
              <a16:creationId xmlns:a16="http://schemas.microsoft.com/office/drawing/2014/main" id="{00000000-0008-0000-0400-00007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15" name="Picture 114">
          <a:extLst>
            <a:ext uri="{FF2B5EF4-FFF2-40B4-BE49-F238E27FC236}">
              <a16:creationId xmlns:a16="http://schemas.microsoft.com/office/drawing/2014/main" id="{00000000-0008-0000-0400-00007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2390231</xdr:colOff>
      <xdr:row>2</xdr:row>
      <xdr:rowOff>1352064</xdr:rowOff>
    </xdr:to>
    <xdr:pic>
      <xdr:nvPicPr>
        <xdr:cNvPr id="116" name="Picture 115">
          <a:extLst>
            <a:ext uri="{FF2B5EF4-FFF2-40B4-BE49-F238E27FC236}">
              <a16:creationId xmlns:a16="http://schemas.microsoft.com/office/drawing/2014/main" id="{00000000-0008-0000-0400-00007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401411" y="431346"/>
          <a:ext cx="2131695" cy="215736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17" name="Picture 116">
          <a:extLst>
            <a:ext uri="{FF2B5EF4-FFF2-40B4-BE49-F238E27FC236}">
              <a16:creationId xmlns:a16="http://schemas.microsoft.com/office/drawing/2014/main" id="{00000000-0008-0000-0400-00007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18" name="Picture 117">
          <a:extLst>
            <a:ext uri="{FF2B5EF4-FFF2-40B4-BE49-F238E27FC236}">
              <a16:creationId xmlns:a16="http://schemas.microsoft.com/office/drawing/2014/main" id="{00000000-0008-0000-0400-00007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19" name="Picture 118">
          <a:extLst>
            <a:ext uri="{FF2B5EF4-FFF2-40B4-BE49-F238E27FC236}">
              <a16:creationId xmlns:a16="http://schemas.microsoft.com/office/drawing/2014/main" id="{00000000-0008-0000-0400-00007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20" name="Picture 119">
          <a:extLst>
            <a:ext uri="{FF2B5EF4-FFF2-40B4-BE49-F238E27FC236}">
              <a16:creationId xmlns:a16="http://schemas.microsoft.com/office/drawing/2014/main" id="{00000000-0008-0000-0400-00007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21" name="Picture 120">
          <a:extLst>
            <a:ext uri="{FF2B5EF4-FFF2-40B4-BE49-F238E27FC236}">
              <a16:creationId xmlns:a16="http://schemas.microsoft.com/office/drawing/2014/main" id="{00000000-0008-0000-0400-00007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22" name="Picture 121">
          <a:extLst>
            <a:ext uri="{FF2B5EF4-FFF2-40B4-BE49-F238E27FC236}">
              <a16:creationId xmlns:a16="http://schemas.microsoft.com/office/drawing/2014/main" id="{00000000-0008-0000-0400-00007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23" name="Picture 122">
          <a:extLst>
            <a:ext uri="{FF2B5EF4-FFF2-40B4-BE49-F238E27FC236}">
              <a16:creationId xmlns:a16="http://schemas.microsoft.com/office/drawing/2014/main" id="{00000000-0008-0000-0400-00007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24" name="Picture 123">
          <a:extLst>
            <a:ext uri="{FF2B5EF4-FFF2-40B4-BE49-F238E27FC236}">
              <a16:creationId xmlns:a16="http://schemas.microsoft.com/office/drawing/2014/main" id="{00000000-0008-0000-0400-00007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25" name="Picture 124">
          <a:extLst>
            <a:ext uri="{FF2B5EF4-FFF2-40B4-BE49-F238E27FC236}">
              <a16:creationId xmlns:a16="http://schemas.microsoft.com/office/drawing/2014/main" id="{00000000-0008-0000-0400-00007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26" name="Picture 125">
          <a:extLst>
            <a:ext uri="{FF2B5EF4-FFF2-40B4-BE49-F238E27FC236}">
              <a16:creationId xmlns:a16="http://schemas.microsoft.com/office/drawing/2014/main" id="{00000000-0008-0000-0400-00007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27" name="Picture 126">
          <a:extLst>
            <a:ext uri="{FF2B5EF4-FFF2-40B4-BE49-F238E27FC236}">
              <a16:creationId xmlns:a16="http://schemas.microsoft.com/office/drawing/2014/main" id="{00000000-0008-0000-0400-00007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28" name="Picture 127">
          <a:extLst>
            <a:ext uri="{FF2B5EF4-FFF2-40B4-BE49-F238E27FC236}">
              <a16:creationId xmlns:a16="http://schemas.microsoft.com/office/drawing/2014/main" id="{00000000-0008-0000-0400-00008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2394041</xdr:colOff>
      <xdr:row>2</xdr:row>
      <xdr:rowOff>1359684</xdr:rowOff>
    </xdr:to>
    <xdr:pic>
      <xdr:nvPicPr>
        <xdr:cNvPr id="129" name="Picture 128">
          <a:extLst>
            <a:ext uri="{FF2B5EF4-FFF2-40B4-BE49-F238E27FC236}">
              <a16:creationId xmlns:a16="http://schemas.microsoft.com/office/drawing/2014/main" id="{00000000-0008-0000-0400-00008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401411" y="431346"/>
          <a:ext cx="2135505" cy="216498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30" name="Picture 129">
          <a:extLst>
            <a:ext uri="{FF2B5EF4-FFF2-40B4-BE49-F238E27FC236}">
              <a16:creationId xmlns:a16="http://schemas.microsoft.com/office/drawing/2014/main" id="{00000000-0008-0000-0400-00008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31" name="Picture 130">
          <a:extLst>
            <a:ext uri="{FF2B5EF4-FFF2-40B4-BE49-F238E27FC236}">
              <a16:creationId xmlns:a16="http://schemas.microsoft.com/office/drawing/2014/main" id="{00000000-0008-0000-0400-00008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1353493</xdr:rowOff>
    </xdr:to>
    <xdr:pic>
      <xdr:nvPicPr>
        <xdr:cNvPr id="132" name="Picture 131">
          <a:extLst>
            <a:ext uri="{FF2B5EF4-FFF2-40B4-BE49-F238E27FC236}">
              <a16:creationId xmlns:a16="http://schemas.microsoft.com/office/drawing/2014/main" id="{00000000-0008-0000-0400-00008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401411" y="431346"/>
          <a:ext cx="2133600" cy="2158796"/>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33" name="Picture 132">
          <a:extLst>
            <a:ext uri="{FF2B5EF4-FFF2-40B4-BE49-F238E27FC236}">
              <a16:creationId xmlns:a16="http://schemas.microsoft.com/office/drawing/2014/main" id="{00000000-0008-0000-0400-00008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oneCellAnchor>
    <xdr:from>
      <xdr:col>1</xdr:col>
      <xdr:colOff>258536</xdr:colOff>
      <xdr:row>1</xdr:row>
      <xdr:rowOff>231321</xdr:rowOff>
    </xdr:from>
    <xdr:ext cx="2133600" cy="2169432"/>
    <xdr:pic>
      <xdr:nvPicPr>
        <xdr:cNvPr id="134" name="Picture 133">
          <a:extLst>
            <a:ext uri="{FF2B5EF4-FFF2-40B4-BE49-F238E27FC236}">
              <a16:creationId xmlns:a16="http://schemas.microsoft.com/office/drawing/2014/main" id="{00000000-0008-0000-0400-000086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01411" y="421821"/>
          <a:ext cx="2133600" cy="2169432"/>
        </a:xfrm>
        <a:prstGeom prst="rect">
          <a:avLst/>
        </a:prstGeom>
      </xdr:spPr>
    </xdr:pic>
    <xdr:clientData/>
  </xdr:oneCellAnchor>
  <xdr:twoCellAnchor editAs="oneCell">
    <xdr:from>
      <xdr:col>1</xdr:col>
      <xdr:colOff>258536</xdr:colOff>
      <xdr:row>1</xdr:row>
      <xdr:rowOff>231321</xdr:rowOff>
    </xdr:from>
    <xdr:to>
      <xdr:col>1</xdr:col>
      <xdr:colOff>2392136</xdr:colOff>
      <xdr:row>2</xdr:row>
      <xdr:rowOff>1355874</xdr:rowOff>
    </xdr:to>
    <xdr:pic>
      <xdr:nvPicPr>
        <xdr:cNvPr id="135" name="Picture 134">
          <a:extLst>
            <a:ext uri="{FF2B5EF4-FFF2-40B4-BE49-F238E27FC236}">
              <a16:creationId xmlns:a16="http://schemas.microsoft.com/office/drawing/2014/main" id="{00000000-0008-0000-0400-00008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36" name="Picture 135">
          <a:extLst>
            <a:ext uri="{FF2B5EF4-FFF2-40B4-BE49-F238E27FC236}">
              <a16:creationId xmlns:a16="http://schemas.microsoft.com/office/drawing/2014/main" id="{00000000-0008-0000-0400-00008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37" name="Picture 136">
          <a:extLst>
            <a:ext uri="{FF2B5EF4-FFF2-40B4-BE49-F238E27FC236}">
              <a16:creationId xmlns:a16="http://schemas.microsoft.com/office/drawing/2014/main" id="{00000000-0008-0000-0400-00008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38" name="Picture 137">
          <a:extLst>
            <a:ext uri="{FF2B5EF4-FFF2-40B4-BE49-F238E27FC236}">
              <a16:creationId xmlns:a16="http://schemas.microsoft.com/office/drawing/2014/main" id="{00000000-0008-0000-0400-00008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39" name="Picture 138">
          <a:extLst>
            <a:ext uri="{FF2B5EF4-FFF2-40B4-BE49-F238E27FC236}">
              <a16:creationId xmlns:a16="http://schemas.microsoft.com/office/drawing/2014/main" id="{00000000-0008-0000-0400-00008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40" name="Picture 139">
          <a:extLst>
            <a:ext uri="{FF2B5EF4-FFF2-40B4-BE49-F238E27FC236}">
              <a16:creationId xmlns:a16="http://schemas.microsoft.com/office/drawing/2014/main" id="{00000000-0008-0000-0400-00008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41" name="Picture 140">
          <a:extLst>
            <a:ext uri="{FF2B5EF4-FFF2-40B4-BE49-F238E27FC236}">
              <a16:creationId xmlns:a16="http://schemas.microsoft.com/office/drawing/2014/main" id="{00000000-0008-0000-0400-00008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42" name="Picture 141">
          <a:extLst>
            <a:ext uri="{FF2B5EF4-FFF2-40B4-BE49-F238E27FC236}">
              <a16:creationId xmlns:a16="http://schemas.microsoft.com/office/drawing/2014/main" id="{00000000-0008-0000-0400-00008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43" name="Picture 142">
          <a:extLst>
            <a:ext uri="{FF2B5EF4-FFF2-40B4-BE49-F238E27FC236}">
              <a16:creationId xmlns:a16="http://schemas.microsoft.com/office/drawing/2014/main" id="{00000000-0008-0000-0400-00008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1365399</xdr:rowOff>
    </xdr:to>
    <xdr:pic>
      <xdr:nvPicPr>
        <xdr:cNvPr id="144" name="Picture 143">
          <a:extLst>
            <a:ext uri="{FF2B5EF4-FFF2-40B4-BE49-F238E27FC236}">
              <a16:creationId xmlns:a16="http://schemas.microsoft.com/office/drawing/2014/main" id="{00000000-0008-0000-0400-00009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391886" y="431346"/>
          <a:ext cx="2133600" cy="2170702"/>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1357555</xdr:rowOff>
    </xdr:to>
    <xdr:pic>
      <xdr:nvPicPr>
        <xdr:cNvPr id="145" name="Picture 144">
          <a:extLst>
            <a:ext uri="{FF2B5EF4-FFF2-40B4-BE49-F238E27FC236}">
              <a16:creationId xmlns:a16="http://schemas.microsoft.com/office/drawing/2014/main" id="{00000000-0008-0000-0400-00009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2395946</xdr:colOff>
      <xdr:row>2</xdr:row>
      <xdr:rowOff>1369209</xdr:rowOff>
    </xdr:to>
    <xdr:pic>
      <xdr:nvPicPr>
        <xdr:cNvPr id="146" name="Picture 145">
          <a:extLst>
            <a:ext uri="{FF2B5EF4-FFF2-40B4-BE49-F238E27FC236}">
              <a16:creationId xmlns:a16="http://schemas.microsoft.com/office/drawing/2014/main" id="{00000000-0008-0000-0400-00009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401411" y="431346"/>
          <a:ext cx="2137410" cy="2174512"/>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1354151</xdr:rowOff>
    </xdr:to>
    <xdr:pic>
      <xdr:nvPicPr>
        <xdr:cNvPr id="147" name="Picture 146">
          <a:extLst>
            <a:ext uri="{FF2B5EF4-FFF2-40B4-BE49-F238E27FC236}">
              <a16:creationId xmlns:a16="http://schemas.microsoft.com/office/drawing/2014/main" id="{00000000-0008-0000-0400-00009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48" name="Picture 147">
          <a:extLst>
            <a:ext uri="{FF2B5EF4-FFF2-40B4-BE49-F238E27FC236}">
              <a16:creationId xmlns:a16="http://schemas.microsoft.com/office/drawing/2014/main" id="{00000000-0008-0000-0400-00009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49" name="Picture 148">
          <a:extLst>
            <a:ext uri="{FF2B5EF4-FFF2-40B4-BE49-F238E27FC236}">
              <a16:creationId xmlns:a16="http://schemas.microsoft.com/office/drawing/2014/main" id="{00000000-0008-0000-0400-00009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2397216</xdr:colOff>
      <xdr:row>2</xdr:row>
      <xdr:rowOff>1369844</xdr:rowOff>
    </xdr:to>
    <xdr:pic>
      <xdr:nvPicPr>
        <xdr:cNvPr id="150" name="Picture 149">
          <a:extLst>
            <a:ext uri="{FF2B5EF4-FFF2-40B4-BE49-F238E27FC236}">
              <a16:creationId xmlns:a16="http://schemas.microsoft.com/office/drawing/2014/main" id="{00000000-0008-0000-0400-000096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401411" y="431346"/>
          <a:ext cx="2138680" cy="217514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51" name="Picture 150">
          <a:extLst>
            <a:ext uri="{FF2B5EF4-FFF2-40B4-BE49-F238E27FC236}">
              <a16:creationId xmlns:a16="http://schemas.microsoft.com/office/drawing/2014/main" id="{00000000-0008-0000-0400-00009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52" name="Picture 151">
          <a:extLst>
            <a:ext uri="{FF2B5EF4-FFF2-40B4-BE49-F238E27FC236}">
              <a16:creationId xmlns:a16="http://schemas.microsoft.com/office/drawing/2014/main" id="{00000000-0008-0000-0400-00009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53" name="Picture 152">
          <a:extLst>
            <a:ext uri="{FF2B5EF4-FFF2-40B4-BE49-F238E27FC236}">
              <a16:creationId xmlns:a16="http://schemas.microsoft.com/office/drawing/2014/main" id="{00000000-0008-0000-0400-00009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54" name="Picture 153">
          <a:extLst>
            <a:ext uri="{FF2B5EF4-FFF2-40B4-BE49-F238E27FC236}">
              <a16:creationId xmlns:a16="http://schemas.microsoft.com/office/drawing/2014/main" id="{00000000-0008-0000-0400-00009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2383155</xdr:colOff>
      <xdr:row>2</xdr:row>
      <xdr:rowOff>1350341</xdr:rowOff>
    </xdr:to>
    <xdr:pic>
      <xdr:nvPicPr>
        <xdr:cNvPr id="155" name="Picture 154">
          <a:extLst>
            <a:ext uri="{FF2B5EF4-FFF2-40B4-BE49-F238E27FC236}">
              <a16:creationId xmlns:a16="http://schemas.microsoft.com/office/drawing/2014/main" id="{00000000-0008-0000-0400-00009B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21821"/>
          <a:ext cx="2124619" cy="2155644"/>
        </a:xfrm>
        <a:prstGeom prst="rect">
          <a:avLst/>
        </a:prstGeom>
        <a:noFill/>
        <a:ln>
          <a:noFill/>
        </a:ln>
      </xdr:spPr>
    </xdr:pic>
    <xdr:clientData/>
  </xdr:twoCellAnchor>
  <xdr:twoCellAnchor editAs="oneCell">
    <xdr:from>
      <xdr:col>1</xdr:col>
      <xdr:colOff>258536</xdr:colOff>
      <xdr:row>1</xdr:row>
      <xdr:rowOff>231321</xdr:rowOff>
    </xdr:from>
    <xdr:to>
      <xdr:col>1</xdr:col>
      <xdr:colOff>2388326</xdr:colOff>
      <xdr:row>2</xdr:row>
      <xdr:rowOff>1355874</xdr:rowOff>
    </xdr:to>
    <xdr:pic>
      <xdr:nvPicPr>
        <xdr:cNvPr id="156" name="Picture 155">
          <a:extLst>
            <a:ext uri="{FF2B5EF4-FFF2-40B4-BE49-F238E27FC236}">
              <a16:creationId xmlns:a16="http://schemas.microsoft.com/office/drawing/2014/main" id="{00000000-0008-0000-0400-00009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2979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57" name="Picture 156">
          <a:extLst>
            <a:ext uri="{FF2B5EF4-FFF2-40B4-BE49-F238E27FC236}">
              <a16:creationId xmlns:a16="http://schemas.microsoft.com/office/drawing/2014/main" id="{00000000-0008-0000-0400-00009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1354151</xdr:rowOff>
    </xdr:to>
    <xdr:pic>
      <xdr:nvPicPr>
        <xdr:cNvPr id="158" name="Picture 157">
          <a:extLst>
            <a:ext uri="{FF2B5EF4-FFF2-40B4-BE49-F238E27FC236}">
              <a16:creationId xmlns:a16="http://schemas.microsoft.com/office/drawing/2014/main" id="{00000000-0008-0000-0400-00009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59" name="Picture 158">
          <a:extLst>
            <a:ext uri="{FF2B5EF4-FFF2-40B4-BE49-F238E27FC236}">
              <a16:creationId xmlns:a16="http://schemas.microsoft.com/office/drawing/2014/main" id="{00000000-0008-0000-0400-00009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1354151</xdr:rowOff>
    </xdr:to>
    <xdr:pic>
      <xdr:nvPicPr>
        <xdr:cNvPr id="160" name="Picture 159">
          <a:extLst>
            <a:ext uri="{FF2B5EF4-FFF2-40B4-BE49-F238E27FC236}">
              <a16:creationId xmlns:a16="http://schemas.microsoft.com/office/drawing/2014/main" id="{00000000-0008-0000-0400-0000A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61" name="Picture 160">
          <a:extLst>
            <a:ext uri="{FF2B5EF4-FFF2-40B4-BE49-F238E27FC236}">
              <a16:creationId xmlns:a16="http://schemas.microsoft.com/office/drawing/2014/main" id="{00000000-0008-0000-0400-0000A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62" name="Picture 161">
          <a:extLst>
            <a:ext uri="{FF2B5EF4-FFF2-40B4-BE49-F238E27FC236}">
              <a16:creationId xmlns:a16="http://schemas.microsoft.com/office/drawing/2014/main" id="{00000000-0008-0000-0400-0000A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163" name="Picture 162">
          <a:extLst>
            <a:ext uri="{FF2B5EF4-FFF2-40B4-BE49-F238E27FC236}">
              <a16:creationId xmlns:a16="http://schemas.microsoft.com/office/drawing/2014/main" id="{00000000-0008-0000-0400-0000A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64" name="Picture 163">
          <a:extLst>
            <a:ext uri="{FF2B5EF4-FFF2-40B4-BE49-F238E27FC236}">
              <a16:creationId xmlns:a16="http://schemas.microsoft.com/office/drawing/2014/main" id="{00000000-0008-0000-0400-0000A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1354151</xdr:rowOff>
    </xdr:to>
    <xdr:pic>
      <xdr:nvPicPr>
        <xdr:cNvPr id="165" name="Picture 164">
          <a:extLst>
            <a:ext uri="{FF2B5EF4-FFF2-40B4-BE49-F238E27FC236}">
              <a16:creationId xmlns:a16="http://schemas.microsoft.com/office/drawing/2014/main" id="{00000000-0008-0000-0400-0000A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166" name="Picture 165">
          <a:extLst>
            <a:ext uri="{FF2B5EF4-FFF2-40B4-BE49-F238E27FC236}">
              <a16:creationId xmlns:a16="http://schemas.microsoft.com/office/drawing/2014/main" id="{00000000-0008-0000-0400-0000A6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1354151</xdr:rowOff>
    </xdr:to>
    <xdr:pic>
      <xdr:nvPicPr>
        <xdr:cNvPr id="167" name="Picture 166">
          <a:extLst>
            <a:ext uri="{FF2B5EF4-FFF2-40B4-BE49-F238E27FC236}">
              <a16:creationId xmlns:a16="http://schemas.microsoft.com/office/drawing/2014/main" id="{00000000-0008-0000-0400-0000A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68" name="Picture 167">
          <a:extLst>
            <a:ext uri="{FF2B5EF4-FFF2-40B4-BE49-F238E27FC236}">
              <a16:creationId xmlns:a16="http://schemas.microsoft.com/office/drawing/2014/main" id="{00000000-0008-0000-0400-0000A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69" name="Picture 168">
          <a:extLst>
            <a:ext uri="{FF2B5EF4-FFF2-40B4-BE49-F238E27FC236}">
              <a16:creationId xmlns:a16="http://schemas.microsoft.com/office/drawing/2014/main" id="{00000000-0008-0000-0400-0000A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1355874</xdr:rowOff>
    </xdr:to>
    <xdr:pic>
      <xdr:nvPicPr>
        <xdr:cNvPr id="170" name="Picture 169">
          <a:extLst>
            <a:ext uri="{FF2B5EF4-FFF2-40B4-BE49-F238E27FC236}">
              <a16:creationId xmlns:a16="http://schemas.microsoft.com/office/drawing/2014/main" id="{00000000-0008-0000-0400-0000A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71" name="Picture 170">
          <a:extLst>
            <a:ext uri="{FF2B5EF4-FFF2-40B4-BE49-F238E27FC236}">
              <a16:creationId xmlns:a16="http://schemas.microsoft.com/office/drawing/2014/main" id="{00000000-0008-0000-0400-0000A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72" name="Picture 171">
          <a:extLst>
            <a:ext uri="{FF2B5EF4-FFF2-40B4-BE49-F238E27FC236}">
              <a16:creationId xmlns:a16="http://schemas.microsoft.com/office/drawing/2014/main" id="{00000000-0008-0000-0400-0000A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1354151</xdr:rowOff>
    </xdr:to>
    <xdr:pic>
      <xdr:nvPicPr>
        <xdr:cNvPr id="173" name="Picture 172">
          <a:extLst>
            <a:ext uri="{FF2B5EF4-FFF2-40B4-BE49-F238E27FC236}">
              <a16:creationId xmlns:a16="http://schemas.microsoft.com/office/drawing/2014/main" id="{00000000-0008-0000-0400-0000A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1354151</xdr:rowOff>
    </xdr:to>
    <xdr:pic>
      <xdr:nvPicPr>
        <xdr:cNvPr id="174" name="Picture 3">
          <a:extLst>
            <a:ext uri="{FF2B5EF4-FFF2-40B4-BE49-F238E27FC236}">
              <a16:creationId xmlns:a16="http://schemas.microsoft.com/office/drawing/2014/main" id="{00000000-0008-0000-0400-0000AE000000}"/>
            </a:ext>
          </a:extLst>
        </xdr:cNvPr>
        <xdr:cNvPicPr>
          <a:picLocks noChangeAspect="1"/>
        </xdr:cNvPicPr>
      </xdr:nvPicPr>
      <xdr:blipFill>
        <a:blip xmlns:r="http://schemas.openxmlformats.org/officeDocument/2006/relationships" r:embed="rId21"/>
        <a:srcRect/>
        <a:stretch>
          <a:fillRect/>
        </a:stretch>
      </xdr:blipFill>
      <xdr:spPr bwMode="auto">
        <a:xfrm>
          <a:off x="400050" y="428625"/>
          <a:ext cx="2133600" cy="2162175"/>
        </a:xfrm>
        <a:prstGeom prst="rect">
          <a:avLst/>
        </a:prstGeom>
        <a:noFill/>
        <a:ln w="9525">
          <a:noFill/>
          <a:miter lim="800000"/>
          <a:headEnd/>
          <a:tailEnd/>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75" name="Picture 174">
          <a:extLst>
            <a:ext uri="{FF2B5EF4-FFF2-40B4-BE49-F238E27FC236}">
              <a16:creationId xmlns:a16="http://schemas.microsoft.com/office/drawing/2014/main" id="{00000000-0008-0000-0400-0000A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76" name="Picture 175">
          <a:extLst>
            <a:ext uri="{FF2B5EF4-FFF2-40B4-BE49-F238E27FC236}">
              <a16:creationId xmlns:a16="http://schemas.microsoft.com/office/drawing/2014/main" id="{00000000-0008-0000-0400-0000B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1354151</xdr:rowOff>
    </xdr:to>
    <xdr:pic>
      <xdr:nvPicPr>
        <xdr:cNvPr id="177" name="Picture 176">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78" name="Picture 177">
          <a:extLst>
            <a:ext uri="{FF2B5EF4-FFF2-40B4-BE49-F238E27FC236}">
              <a16:creationId xmlns:a16="http://schemas.microsoft.com/office/drawing/2014/main" id="{00000000-0008-0000-0400-0000B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79" name="Picture 178">
          <a:extLst>
            <a:ext uri="{FF2B5EF4-FFF2-40B4-BE49-F238E27FC236}">
              <a16:creationId xmlns:a16="http://schemas.microsoft.com/office/drawing/2014/main" id="{00000000-0008-0000-0400-0000B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0" name="Picture 179">
          <a:extLst>
            <a:ext uri="{FF2B5EF4-FFF2-40B4-BE49-F238E27FC236}">
              <a16:creationId xmlns:a16="http://schemas.microsoft.com/office/drawing/2014/main" id="{00000000-0008-0000-0400-0000B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1" name="Picture 180">
          <a:extLst>
            <a:ext uri="{FF2B5EF4-FFF2-40B4-BE49-F238E27FC236}">
              <a16:creationId xmlns:a16="http://schemas.microsoft.com/office/drawing/2014/main" id="{00000000-0008-0000-0400-0000B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2" name="Picture 181">
          <a:extLst>
            <a:ext uri="{FF2B5EF4-FFF2-40B4-BE49-F238E27FC236}">
              <a16:creationId xmlns:a16="http://schemas.microsoft.com/office/drawing/2014/main" id="{00000000-0008-0000-0400-0000B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3" name="Picture 182">
          <a:extLst>
            <a:ext uri="{FF2B5EF4-FFF2-40B4-BE49-F238E27FC236}">
              <a16:creationId xmlns:a16="http://schemas.microsoft.com/office/drawing/2014/main" id="{00000000-0008-0000-0400-0000B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4" name="Picture 183">
          <a:extLst>
            <a:ext uri="{FF2B5EF4-FFF2-40B4-BE49-F238E27FC236}">
              <a16:creationId xmlns:a16="http://schemas.microsoft.com/office/drawing/2014/main" id="{00000000-0008-0000-0400-0000B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5" name="Picture 184">
          <a:extLst>
            <a:ext uri="{FF2B5EF4-FFF2-40B4-BE49-F238E27FC236}">
              <a16:creationId xmlns:a16="http://schemas.microsoft.com/office/drawing/2014/main" id="{00000000-0008-0000-0400-0000B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6" name="Picture 185">
          <a:extLst>
            <a:ext uri="{FF2B5EF4-FFF2-40B4-BE49-F238E27FC236}">
              <a16:creationId xmlns:a16="http://schemas.microsoft.com/office/drawing/2014/main" id="{00000000-0008-0000-0400-0000B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7" name="Picture 186">
          <a:extLst>
            <a:ext uri="{FF2B5EF4-FFF2-40B4-BE49-F238E27FC236}">
              <a16:creationId xmlns:a16="http://schemas.microsoft.com/office/drawing/2014/main" id="{00000000-0008-0000-0400-0000B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8" name="Picture 187">
          <a:extLst>
            <a:ext uri="{FF2B5EF4-FFF2-40B4-BE49-F238E27FC236}">
              <a16:creationId xmlns:a16="http://schemas.microsoft.com/office/drawing/2014/main" id="{00000000-0008-0000-0400-0000B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89" name="Picture 188">
          <a:extLst>
            <a:ext uri="{FF2B5EF4-FFF2-40B4-BE49-F238E27FC236}">
              <a16:creationId xmlns:a16="http://schemas.microsoft.com/office/drawing/2014/main" id="{00000000-0008-0000-0400-0000B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90" name="Picture 189">
          <a:extLst>
            <a:ext uri="{FF2B5EF4-FFF2-40B4-BE49-F238E27FC236}">
              <a16:creationId xmlns:a16="http://schemas.microsoft.com/office/drawing/2014/main" id="{00000000-0008-0000-0400-0000B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91" name="Picture 190">
          <a:extLst>
            <a:ext uri="{FF2B5EF4-FFF2-40B4-BE49-F238E27FC236}">
              <a16:creationId xmlns:a16="http://schemas.microsoft.com/office/drawing/2014/main" id="{00000000-0008-0000-0400-0000B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92" name="Picture 191">
          <a:extLst>
            <a:ext uri="{FF2B5EF4-FFF2-40B4-BE49-F238E27FC236}">
              <a16:creationId xmlns:a16="http://schemas.microsoft.com/office/drawing/2014/main" id="{00000000-0008-0000-0400-0000C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93" name="Picture 192">
          <a:extLst>
            <a:ext uri="{FF2B5EF4-FFF2-40B4-BE49-F238E27FC236}">
              <a16:creationId xmlns:a16="http://schemas.microsoft.com/office/drawing/2014/main" id="{00000000-0008-0000-0400-0000C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94" name="Picture 193">
          <a:extLst>
            <a:ext uri="{FF2B5EF4-FFF2-40B4-BE49-F238E27FC236}">
              <a16:creationId xmlns:a16="http://schemas.microsoft.com/office/drawing/2014/main" id="{00000000-0008-0000-0400-0000C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oneCellAnchor>
    <xdr:from>
      <xdr:col>1</xdr:col>
      <xdr:colOff>258536</xdr:colOff>
      <xdr:row>1</xdr:row>
      <xdr:rowOff>231321</xdr:rowOff>
    </xdr:from>
    <xdr:ext cx="2133600" cy="2169432"/>
    <xdr:pic>
      <xdr:nvPicPr>
        <xdr:cNvPr id="195" name="Picture 194">
          <a:extLst>
            <a:ext uri="{FF2B5EF4-FFF2-40B4-BE49-F238E27FC236}">
              <a16:creationId xmlns:a16="http://schemas.microsoft.com/office/drawing/2014/main" id="{00000000-0008-0000-0400-0000C3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01411" y="421821"/>
          <a:ext cx="2133600" cy="2169432"/>
        </a:xfrm>
        <a:prstGeom prst="rect">
          <a:avLst/>
        </a:prstGeom>
      </xdr:spPr>
    </xdr:pic>
    <xdr:clientData/>
  </xdr:oneCellAnchor>
  <xdr:twoCellAnchor editAs="oneCell">
    <xdr:from>
      <xdr:col>1</xdr:col>
      <xdr:colOff>258536</xdr:colOff>
      <xdr:row>1</xdr:row>
      <xdr:rowOff>231321</xdr:rowOff>
    </xdr:from>
    <xdr:to>
      <xdr:col>1</xdr:col>
      <xdr:colOff>2392136</xdr:colOff>
      <xdr:row>2</xdr:row>
      <xdr:rowOff>1355874</xdr:rowOff>
    </xdr:to>
    <xdr:pic>
      <xdr:nvPicPr>
        <xdr:cNvPr id="196" name="Picture 195">
          <a:extLst>
            <a:ext uri="{FF2B5EF4-FFF2-40B4-BE49-F238E27FC236}">
              <a16:creationId xmlns:a16="http://schemas.microsoft.com/office/drawing/2014/main" id="{00000000-0008-0000-0400-0000C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197" name="Picture 196">
          <a:extLst>
            <a:ext uri="{FF2B5EF4-FFF2-40B4-BE49-F238E27FC236}">
              <a16:creationId xmlns:a16="http://schemas.microsoft.com/office/drawing/2014/main" id="{00000000-0008-0000-0400-0000C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98" name="Picture 197">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199" name="Picture 198">
          <a:extLst>
            <a:ext uri="{FF2B5EF4-FFF2-40B4-BE49-F238E27FC236}">
              <a16:creationId xmlns:a16="http://schemas.microsoft.com/office/drawing/2014/main" id="{00000000-0008-0000-0400-0000C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200" name="Picture 199">
          <a:extLst>
            <a:ext uri="{FF2B5EF4-FFF2-40B4-BE49-F238E27FC236}">
              <a16:creationId xmlns:a16="http://schemas.microsoft.com/office/drawing/2014/main" id="{00000000-0008-0000-0400-0000C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1354151</xdr:rowOff>
    </xdr:to>
    <xdr:pic>
      <xdr:nvPicPr>
        <xdr:cNvPr id="201" name="Picture 3">
          <a:extLst>
            <a:ext uri="{FF2B5EF4-FFF2-40B4-BE49-F238E27FC236}">
              <a16:creationId xmlns:a16="http://schemas.microsoft.com/office/drawing/2014/main" id="{00000000-0008-0000-0400-0000C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0050" y="428625"/>
          <a:ext cx="21336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202" name="Picture 201">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1355874</xdr:rowOff>
    </xdr:to>
    <xdr:pic>
      <xdr:nvPicPr>
        <xdr:cNvPr id="203" name="Picture 202">
          <a:extLst>
            <a:ext uri="{FF2B5EF4-FFF2-40B4-BE49-F238E27FC236}">
              <a16:creationId xmlns:a16="http://schemas.microsoft.com/office/drawing/2014/main" id="{00000000-0008-0000-0400-0000C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04" name="Picture 203">
          <a:extLst>
            <a:ext uri="{FF2B5EF4-FFF2-40B4-BE49-F238E27FC236}">
              <a16:creationId xmlns:a16="http://schemas.microsoft.com/office/drawing/2014/main" id="{00000000-0008-0000-0400-0000CC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05" name="Picture 204">
          <a:extLst>
            <a:ext uri="{FF2B5EF4-FFF2-40B4-BE49-F238E27FC236}">
              <a16:creationId xmlns:a16="http://schemas.microsoft.com/office/drawing/2014/main" id="{00000000-0008-0000-0400-0000CD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06" name="Picture 205">
          <a:extLst>
            <a:ext uri="{FF2B5EF4-FFF2-40B4-BE49-F238E27FC236}">
              <a16:creationId xmlns:a16="http://schemas.microsoft.com/office/drawing/2014/main" id="{00000000-0008-0000-0400-0000CE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07" name="Picture 206">
          <a:extLst>
            <a:ext uri="{FF2B5EF4-FFF2-40B4-BE49-F238E27FC236}">
              <a16:creationId xmlns:a16="http://schemas.microsoft.com/office/drawing/2014/main" id="{00000000-0008-0000-0400-0000CF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08" name="Picture 207">
          <a:extLst>
            <a:ext uri="{FF2B5EF4-FFF2-40B4-BE49-F238E27FC236}">
              <a16:creationId xmlns:a16="http://schemas.microsoft.com/office/drawing/2014/main" id="{00000000-0008-0000-0400-0000D0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09" name="Picture 208">
          <a:extLst>
            <a:ext uri="{FF2B5EF4-FFF2-40B4-BE49-F238E27FC236}">
              <a16:creationId xmlns:a16="http://schemas.microsoft.com/office/drawing/2014/main" id="{00000000-0008-0000-0400-0000D1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0" name="Picture 209">
          <a:extLst>
            <a:ext uri="{FF2B5EF4-FFF2-40B4-BE49-F238E27FC236}">
              <a16:creationId xmlns:a16="http://schemas.microsoft.com/office/drawing/2014/main" id="{00000000-0008-0000-0400-0000D2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1" name="Picture 210">
          <a:extLst>
            <a:ext uri="{FF2B5EF4-FFF2-40B4-BE49-F238E27FC236}">
              <a16:creationId xmlns:a16="http://schemas.microsoft.com/office/drawing/2014/main" id="{00000000-0008-0000-0400-0000D3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2" name="Picture 211">
          <a:extLst>
            <a:ext uri="{FF2B5EF4-FFF2-40B4-BE49-F238E27FC236}">
              <a16:creationId xmlns:a16="http://schemas.microsoft.com/office/drawing/2014/main" id="{00000000-0008-0000-0400-0000D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3" name="Picture 212">
          <a:extLst>
            <a:ext uri="{FF2B5EF4-FFF2-40B4-BE49-F238E27FC236}">
              <a16:creationId xmlns:a16="http://schemas.microsoft.com/office/drawing/2014/main" id="{00000000-0008-0000-0400-0000D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4" name="Picture 213">
          <a:extLst>
            <a:ext uri="{FF2B5EF4-FFF2-40B4-BE49-F238E27FC236}">
              <a16:creationId xmlns:a16="http://schemas.microsoft.com/office/drawing/2014/main" id="{00000000-0008-0000-0400-0000D6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5" name="Picture 214">
          <a:extLst>
            <a:ext uri="{FF2B5EF4-FFF2-40B4-BE49-F238E27FC236}">
              <a16:creationId xmlns:a16="http://schemas.microsoft.com/office/drawing/2014/main" id="{00000000-0008-0000-0400-0000D7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6" name="Picture 215">
          <a:extLst>
            <a:ext uri="{FF2B5EF4-FFF2-40B4-BE49-F238E27FC236}">
              <a16:creationId xmlns:a16="http://schemas.microsoft.com/office/drawing/2014/main" id="{00000000-0008-0000-0400-0000D8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7" name="Picture 216">
          <a:extLst>
            <a:ext uri="{FF2B5EF4-FFF2-40B4-BE49-F238E27FC236}">
              <a16:creationId xmlns:a16="http://schemas.microsoft.com/office/drawing/2014/main" id="{00000000-0008-0000-0400-0000D9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8" name="Picture 217">
          <a:extLst>
            <a:ext uri="{FF2B5EF4-FFF2-40B4-BE49-F238E27FC236}">
              <a16:creationId xmlns:a16="http://schemas.microsoft.com/office/drawing/2014/main" id="{00000000-0008-0000-0400-0000DA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19" name="Picture 218">
          <a:extLst>
            <a:ext uri="{FF2B5EF4-FFF2-40B4-BE49-F238E27FC236}">
              <a16:creationId xmlns:a16="http://schemas.microsoft.com/office/drawing/2014/main" id="{00000000-0008-0000-0400-0000DB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20" name="Picture 219">
          <a:extLst>
            <a:ext uri="{FF2B5EF4-FFF2-40B4-BE49-F238E27FC236}">
              <a16:creationId xmlns:a16="http://schemas.microsoft.com/office/drawing/2014/main" id="{00000000-0008-0000-0400-0000DC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21" name="Picture 220">
          <a:extLst>
            <a:ext uri="{FF2B5EF4-FFF2-40B4-BE49-F238E27FC236}">
              <a16:creationId xmlns:a16="http://schemas.microsoft.com/office/drawing/2014/main" id="{00000000-0008-0000-0400-0000DD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22" name="Picture 221">
          <a:extLst>
            <a:ext uri="{FF2B5EF4-FFF2-40B4-BE49-F238E27FC236}">
              <a16:creationId xmlns:a16="http://schemas.microsoft.com/office/drawing/2014/main" id="{00000000-0008-0000-0400-0000DE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23" name="Picture 222">
          <a:extLst>
            <a:ext uri="{FF2B5EF4-FFF2-40B4-BE49-F238E27FC236}">
              <a16:creationId xmlns:a16="http://schemas.microsoft.com/office/drawing/2014/main" id="{00000000-0008-0000-0400-0000DF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24" name="Picture 223">
          <a:extLst>
            <a:ext uri="{FF2B5EF4-FFF2-40B4-BE49-F238E27FC236}">
              <a16:creationId xmlns:a16="http://schemas.microsoft.com/office/drawing/2014/main" id="{00000000-0008-0000-0400-0000E0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25" name="Picture 224">
          <a:extLst>
            <a:ext uri="{FF2B5EF4-FFF2-40B4-BE49-F238E27FC236}">
              <a16:creationId xmlns:a16="http://schemas.microsoft.com/office/drawing/2014/main" id="{00000000-0008-0000-0400-0000E1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26" name="Picture 225">
          <a:extLst>
            <a:ext uri="{FF2B5EF4-FFF2-40B4-BE49-F238E27FC236}">
              <a16:creationId xmlns:a16="http://schemas.microsoft.com/office/drawing/2014/main" id="{00000000-0008-0000-0400-0000E2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27" name="Picture 226">
          <a:extLst>
            <a:ext uri="{FF2B5EF4-FFF2-40B4-BE49-F238E27FC236}">
              <a16:creationId xmlns:a16="http://schemas.microsoft.com/office/drawing/2014/main" id="{00000000-0008-0000-0400-0000E3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01411" y="421821"/>
          <a:ext cx="2125980" cy="2157367"/>
        </a:xfrm>
        <a:prstGeom prst="rect">
          <a:avLst/>
        </a:prstGeom>
      </xdr:spPr>
    </xdr:pic>
    <xdr:clientData/>
  </xdr:twoCellAnchor>
  <xdr:twoCellAnchor editAs="oneCell">
    <xdr:from>
      <xdr:col>1</xdr:col>
      <xdr:colOff>258536</xdr:colOff>
      <xdr:row>1</xdr:row>
      <xdr:rowOff>231321</xdr:rowOff>
    </xdr:from>
    <xdr:to>
      <xdr:col>1</xdr:col>
      <xdr:colOff>2395946</xdr:colOff>
      <xdr:row>2</xdr:row>
      <xdr:rowOff>1367304</xdr:rowOff>
    </xdr:to>
    <xdr:pic>
      <xdr:nvPicPr>
        <xdr:cNvPr id="228" name="Picture 227">
          <a:extLst>
            <a:ext uri="{FF2B5EF4-FFF2-40B4-BE49-F238E27FC236}">
              <a16:creationId xmlns:a16="http://schemas.microsoft.com/office/drawing/2014/main" id="{00000000-0008-0000-0400-0000E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401411" y="431346"/>
          <a:ext cx="2137410" cy="217260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29" name="Picture 228">
          <a:extLst>
            <a:ext uri="{FF2B5EF4-FFF2-40B4-BE49-F238E27FC236}">
              <a16:creationId xmlns:a16="http://schemas.microsoft.com/office/drawing/2014/main" id="{00000000-0008-0000-0400-0000E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30" name="Picture 229">
          <a:extLst>
            <a:ext uri="{FF2B5EF4-FFF2-40B4-BE49-F238E27FC236}">
              <a16:creationId xmlns:a16="http://schemas.microsoft.com/office/drawing/2014/main" id="{00000000-0008-0000-0400-0000E6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31" name="Picture 230">
          <a:extLst>
            <a:ext uri="{FF2B5EF4-FFF2-40B4-BE49-F238E27FC236}">
              <a16:creationId xmlns:a16="http://schemas.microsoft.com/office/drawing/2014/main" id="{00000000-0008-0000-0400-0000E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32" name="Picture 231">
          <a:extLst>
            <a:ext uri="{FF2B5EF4-FFF2-40B4-BE49-F238E27FC236}">
              <a16:creationId xmlns:a16="http://schemas.microsoft.com/office/drawing/2014/main" id="{00000000-0008-0000-0400-0000E8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33" name="Picture 232">
          <a:extLst>
            <a:ext uri="{FF2B5EF4-FFF2-40B4-BE49-F238E27FC236}">
              <a16:creationId xmlns:a16="http://schemas.microsoft.com/office/drawing/2014/main" id="{00000000-0008-0000-0400-0000E9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34" name="Picture 233">
          <a:extLst>
            <a:ext uri="{FF2B5EF4-FFF2-40B4-BE49-F238E27FC236}">
              <a16:creationId xmlns:a16="http://schemas.microsoft.com/office/drawing/2014/main" id="{00000000-0008-0000-0400-0000E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35" name="Picture 234">
          <a:extLst>
            <a:ext uri="{FF2B5EF4-FFF2-40B4-BE49-F238E27FC236}">
              <a16:creationId xmlns:a16="http://schemas.microsoft.com/office/drawing/2014/main" id="{00000000-0008-0000-0400-0000EB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36" name="Picture 235">
          <a:extLst>
            <a:ext uri="{FF2B5EF4-FFF2-40B4-BE49-F238E27FC236}">
              <a16:creationId xmlns:a16="http://schemas.microsoft.com/office/drawing/2014/main" id="{00000000-0008-0000-0400-0000EC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37" name="Picture 236">
          <a:extLst>
            <a:ext uri="{FF2B5EF4-FFF2-40B4-BE49-F238E27FC236}">
              <a16:creationId xmlns:a16="http://schemas.microsoft.com/office/drawing/2014/main" id="{00000000-0008-0000-0400-0000ED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38" name="Picture 237">
          <a:extLst>
            <a:ext uri="{FF2B5EF4-FFF2-40B4-BE49-F238E27FC236}">
              <a16:creationId xmlns:a16="http://schemas.microsoft.com/office/drawing/2014/main" id="{00000000-0008-0000-0400-0000EE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39" name="Picture 238">
          <a:extLst>
            <a:ext uri="{FF2B5EF4-FFF2-40B4-BE49-F238E27FC236}">
              <a16:creationId xmlns:a16="http://schemas.microsoft.com/office/drawing/2014/main" id="{00000000-0008-0000-0400-0000EF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40" name="Picture 239">
          <a:extLst>
            <a:ext uri="{FF2B5EF4-FFF2-40B4-BE49-F238E27FC236}">
              <a16:creationId xmlns:a16="http://schemas.microsoft.com/office/drawing/2014/main" id="{00000000-0008-0000-0400-0000F0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41" name="Picture 240">
          <a:extLst>
            <a:ext uri="{FF2B5EF4-FFF2-40B4-BE49-F238E27FC236}">
              <a16:creationId xmlns:a16="http://schemas.microsoft.com/office/drawing/2014/main" id="{00000000-0008-0000-0400-0000F1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2387056</xdr:colOff>
      <xdr:row>2</xdr:row>
      <xdr:rowOff>1349524</xdr:rowOff>
    </xdr:to>
    <xdr:pic>
      <xdr:nvPicPr>
        <xdr:cNvPr id="242" name="Picture 241">
          <a:extLst>
            <a:ext uri="{FF2B5EF4-FFF2-40B4-BE49-F238E27FC236}">
              <a16:creationId xmlns:a16="http://schemas.microsoft.com/office/drawing/2014/main" id="{00000000-0008-0000-0400-0000F2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391886" y="431346"/>
          <a:ext cx="2128520" cy="215482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43" name="Picture 242">
          <a:extLst>
            <a:ext uri="{FF2B5EF4-FFF2-40B4-BE49-F238E27FC236}">
              <a16:creationId xmlns:a16="http://schemas.microsoft.com/office/drawing/2014/main" id="{00000000-0008-0000-0400-0000F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44" name="Picture 243">
          <a:extLst>
            <a:ext uri="{FF2B5EF4-FFF2-40B4-BE49-F238E27FC236}">
              <a16:creationId xmlns:a16="http://schemas.microsoft.com/office/drawing/2014/main" id="{00000000-0008-0000-0400-0000F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45" name="Picture 244">
          <a:extLst>
            <a:ext uri="{FF2B5EF4-FFF2-40B4-BE49-F238E27FC236}">
              <a16:creationId xmlns:a16="http://schemas.microsoft.com/office/drawing/2014/main" id="{00000000-0008-0000-0400-0000F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257175</xdr:colOff>
      <xdr:row>1</xdr:row>
      <xdr:rowOff>228600</xdr:rowOff>
    </xdr:from>
    <xdr:to>
      <xdr:col>1</xdr:col>
      <xdr:colOff>2381250</xdr:colOff>
      <xdr:row>2</xdr:row>
      <xdr:rowOff>1354151</xdr:rowOff>
    </xdr:to>
    <xdr:pic>
      <xdr:nvPicPr>
        <xdr:cNvPr id="246" name="Picture 3">
          <a:extLst>
            <a:ext uri="{FF2B5EF4-FFF2-40B4-BE49-F238E27FC236}">
              <a16:creationId xmlns:a16="http://schemas.microsoft.com/office/drawing/2014/main" id="{00000000-0008-0000-0400-0000F6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00050" y="428625"/>
          <a:ext cx="2124075"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47" name="Picture 246">
          <a:extLst>
            <a:ext uri="{FF2B5EF4-FFF2-40B4-BE49-F238E27FC236}">
              <a16:creationId xmlns:a16="http://schemas.microsoft.com/office/drawing/2014/main" id="{00000000-0008-0000-0400-0000F7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48" name="Picture 247">
          <a:extLst>
            <a:ext uri="{FF2B5EF4-FFF2-40B4-BE49-F238E27FC236}">
              <a16:creationId xmlns:a16="http://schemas.microsoft.com/office/drawing/2014/main" id="{00000000-0008-0000-0400-0000F8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49" name="Picture 248">
          <a:extLst>
            <a:ext uri="{FF2B5EF4-FFF2-40B4-BE49-F238E27FC236}">
              <a16:creationId xmlns:a16="http://schemas.microsoft.com/office/drawing/2014/main" id="{00000000-0008-0000-0400-0000F9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50" name="Picture 249">
          <a:extLst>
            <a:ext uri="{FF2B5EF4-FFF2-40B4-BE49-F238E27FC236}">
              <a16:creationId xmlns:a16="http://schemas.microsoft.com/office/drawing/2014/main" id="{00000000-0008-0000-0400-0000FA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2381250</xdr:colOff>
      <xdr:row>2</xdr:row>
      <xdr:rowOff>1354151</xdr:rowOff>
    </xdr:to>
    <xdr:pic>
      <xdr:nvPicPr>
        <xdr:cNvPr id="251" name="Picture 250">
          <a:extLst>
            <a:ext uri="{FF2B5EF4-FFF2-40B4-BE49-F238E27FC236}">
              <a16:creationId xmlns:a16="http://schemas.microsoft.com/office/drawing/2014/main" id="{00000000-0008-0000-0400-0000FB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401411" y="421821"/>
          <a:ext cx="2122714" cy="2159454"/>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52" name="Picture 251">
          <a:extLst>
            <a:ext uri="{FF2B5EF4-FFF2-40B4-BE49-F238E27FC236}">
              <a16:creationId xmlns:a16="http://schemas.microsoft.com/office/drawing/2014/main" id="{00000000-0008-0000-0400-0000FC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53" name="Picture 252">
          <a:extLst>
            <a:ext uri="{FF2B5EF4-FFF2-40B4-BE49-F238E27FC236}">
              <a16:creationId xmlns:a16="http://schemas.microsoft.com/office/drawing/2014/main" id="{00000000-0008-0000-0400-0000FD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54" name="Picture 253">
          <a:extLst>
            <a:ext uri="{FF2B5EF4-FFF2-40B4-BE49-F238E27FC236}">
              <a16:creationId xmlns:a16="http://schemas.microsoft.com/office/drawing/2014/main" id="{00000000-0008-0000-0400-0000FE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55" name="Picture 254">
          <a:extLst>
            <a:ext uri="{FF2B5EF4-FFF2-40B4-BE49-F238E27FC236}">
              <a16:creationId xmlns:a16="http://schemas.microsoft.com/office/drawing/2014/main" id="{00000000-0008-0000-0400-0000FF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56" name="Picture 255">
          <a:extLst>
            <a:ext uri="{FF2B5EF4-FFF2-40B4-BE49-F238E27FC236}">
              <a16:creationId xmlns:a16="http://schemas.microsoft.com/office/drawing/2014/main" id="{00000000-0008-0000-0400-000000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57" name="Picture 256">
          <a:extLst>
            <a:ext uri="{FF2B5EF4-FFF2-40B4-BE49-F238E27FC236}">
              <a16:creationId xmlns:a16="http://schemas.microsoft.com/office/drawing/2014/main" id="{00000000-0008-0000-0400-000001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58" name="Picture 257">
          <a:extLst>
            <a:ext uri="{FF2B5EF4-FFF2-40B4-BE49-F238E27FC236}">
              <a16:creationId xmlns:a16="http://schemas.microsoft.com/office/drawing/2014/main" id="{00000000-0008-0000-0400-000002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59" name="Picture 258">
          <a:extLst>
            <a:ext uri="{FF2B5EF4-FFF2-40B4-BE49-F238E27FC236}">
              <a16:creationId xmlns:a16="http://schemas.microsoft.com/office/drawing/2014/main" id="{00000000-0008-0000-0400-000003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60" name="Picture 259">
          <a:extLst>
            <a:ext uri="{FF2B5EF4-FFF2-40B4-BE49-F238E27FC236}">
              <a16:creationId xmlns:a16="http://schemas.microsoft.com/office/drawing/2014/main" id="{00000000-0008-0000-0400-000004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61" name="Picture 260">
          <a:extLst>
            <a:ext uri="{FF2B5EF4-FFF2-40B4-BE49-F238E27FC236}">
              <a16:creationId xmlns:a16="http://schemas.microsoft.com/office/drawing/2014/main" id="{00000000-0008-0000-0400-000005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62" name="Picture 261">
          <a:extLst>
            <a:ext uri="{FF2B5EF4-FFF2-40B4-BE49-F238E27FC236}">
              <a16:creationId xmlns:a16="http://schemas.microsoft.com/office/drawing/2014/main" id="{00000000-0008-0000-0400-000006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63" name="Picture 262">
          <a:extLst>
            <a:ext uri="{FF2B5EF4-FFF2-40B4-BE49-F238E27FC236}">
              <a16:creationId xmlns:a16="http://schemas.microsoft.com/office/drawing/2014/main" id="{00000000-0008-0000-0400-000007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64" name="Picture 263">
          <a:extLst>
            <a:ext uri="{FF2B5EF4-FFF2-40B4-BE49-F238E27FC236}">
              <a16:creationId xmlns:a16="http://schemas.microsoft.com/office/drawing/2014/main" id="{00000000-0008-0000-0400-000008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65" name="Picture 264">
          <a:extLst>
            <a:ext uri="{FF2B5EF4-FFF2-40B4-BE49-F238E27FC236}">
              <a16:creationId xmlns:a16="http://schemas.microsoft.com/office/drawing/2014/main" id="{00000000-0008-0000-0400-000009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66" name="Picture 265">
          <a:extLst>
            <a:ext uri="{FF2B5EF4-FFF2-40B4-BE49-F238E27FC236}">
              <a16:creationId xmlns:a16="http://schemas.microsoft.com/office/drawing/2014/main" id="{00000000-0008-0000-0400-00000A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67" name="Picture 266">
          <a:extLst>
            <a:ext uri="{FF2B5EF4-FFF2-40B4-BE49-F238E27FC236}">
              <a16:creationId xmlns:a16="http://schemas.microsoft.com/office/drawing/2014/main" id="{00000000-0008-0000-0400-00000B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68" name="Picture 267">
          <a:extLst>
            <a:ext uri="{FF2B5EF4-FFF2-40B4-BE49-F238E27FC236}">
              <a16:creationId xmlns:a16="http://schemas.microsoft.com/office/drawing/2014/main" id="{00000000-0008-0000-0400-00000C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69" name="Picture 268">
          <a:extLst>
            <a:ext uri="{FF2B5EF4-FFF2-40B4-BE49-F238E27FC236}">
              <a16:creationId xmlns:a16="http://schemas.microsoft.com/office/drawing/2014/main" id="{00000000-0008-0000-0400-00000D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70" name="Picture 269">
          <a:extLst>
            <a:ext uri="{FF2B5EF4-FFF2-40B4-BE49-F238E27FC236}">
              <a16:creationId xmlns:a16="http://schemas.microsoft.com/office/drawing/2014/main" id="{00000000-0008-0000-0400-00000E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2381250</xdr:colOff>
      <xdr:row>2</xdr:row>
      <xdr:rowOff>1354151</xdr:rowOff>
    </xdr:to>
    <xdr:pic>
      <xdr:nvPicPr>
        <xdr:cNvPr id="271" name="Picture 270">
          <a:extLst>
            <a:ext uri="{FF2B5EF4-FFF2-40B4-BE49-F238E27FC236}">
              <a16:creationId xmlns:a16="http://schemas.microsoft.com/office/drawing/2014/main" id="{00000000-0008-0000-0400-00000F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21821"/>
          <a:ext cx="2122714" cy="2159454"/>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72" name="Picture 271">
          <a:extLst>
            <a:ext uri="{FF2B5EF4-FFF2-40B4-BE49-F238E27FC236}">
              <a16:creationId xmlns:a16="http://schemas.microsoft.com/office/drawing/2014/main" id="{00000000-0008-0000-0400-000010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oneCellAnchor>
    <xdr:from>
      <xdr:col>1</xdr:col>
      <xdr:colOff>257175</xdr:colOff>
      <xdr:row>1</xdr:row>
      <xdr:rowOff>228600</xdr:rowOff>
    </xdr:from>
    <xdr:ext cx="2133600" cy="2162175"/>
    <xdr:pic>
      <xdr:nvPicPr>
        <xdr:cNvPr id="273" name="Picture 3">
          <a:extLst>
            <a:ext uri="{FF2B5EF4-FFF2-40B4-BE49-F238E27FC236}">
              <a16:creationId xmlns:a16="http://schemas.microsoft.com/office/drawing/2014/main" id="{00000000-0008-0000-0400-000011010000}"/>
            </a:ext>
          </a:extLst>
        </xdr:cNvPr>
        <xdr:cNvPicPr>
          <a:picLocks noChangeAspect="1"/>
        </xdr:cNvPicPr>
      </xdr:nvPicPr>
      <xdr:blipFill>
        <a:blip xmlns:r="http://schemas.openxmlformats.org/officeDocument/2006/relationships" r:embed="rId21"/>
        <a:stretch>
          <a:fillRect/>
        </a:stretch>
      </xdr:blipFill>
      <xdr:spPr>
        <a:xfrm>
          <a:off x="400050" y="428625"/>
          <a:ext cx="2133600" cy="2162175"/>
        </a:xfrm>
        <a:prstGeom prst="rect">
          <a:avLst/>
        </a:prstGeom>
      </xdr:spPr>
    </xdr:pic>
    <xdr:clientData/>
  </xdr:oneCellAnchor>
  <xdr:twoCellAnchor editAs="oneCell">
    <xdr:from>
      <xdr:col>1</xdr:col>
      <xdr:colOff>258536</xdr:colOff>
      <xdr:row>1</xdr:row>
      <xdr:rowOff>231321</xdr:rowOff>
    </xdr:from>
    <xdr:to>
      <xdr:col>1</xdr:col>
      <xdr:colOff>2384516</xdr:colOff>
      <xdr:row>2</xdr:row>
      <xdr:rowOff>1352064</xdr:rowOff>
    </xdr:to>
    <xdr:pic>
      <xdr:nvPicPr>
        <xdr:cNvPr id="274" name="Picture 273">
          <a:extLst>
            <a:ext uri="{FF2B5EF4-FFF2-40B4-BE49-F238E27FC236}">
              <a16:creationId xmlns:a16="http://schemas.microsoft.com/office/drawing/2014/main" id="{00000000-0008-0000-0400-000012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75" name="Picture 274">
          <a:extLst>
            <a:ext uri="{FF2B5EF4-FFF2-40B4-BE49-F238E27FC236}">
              <a16:creationId xmlns:a16="http://schemas.microsoft.com/office/drawing/2014/main" id="{00000000-0008-0000-0400-000013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2390866</xdr:colOff>
      <xdr:row>2</xdr:row>
      <xdr:rowOff>1352064</xdr:rowOff>
    </xdr:to>
    <xdr:pic>
      <xdr:nvPicPr>
        <xdr:cNvPr id="276" name="Picture 275">
          <a:extLst>
            <a:ext uri="{FF2B5EF4-FFF2-40B4-BE49-F238E27FC236}">
              <a16:creationId xmlns:a16="http://schemas.microsoft.com/office/drawing/2014/main" id="{00000000-0008-0000-0400-00001401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401411" y="431346"/>
          <a:ext cx="213233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77" name="Picture 276">
          <a:extLst>
            <a:ext uri="{FF2B5EF4-FFF2-40B4-BE49-F238E27FC236}">
              <a16:creationId xmlns:a16="http://schemas.microsoft.com/office/drawing/2014/main" id="{00000000-0008-0000-0400-000015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2381250</xdr:colOff>
      <xdr:row>2</xdr:row>
      <xdr:rowOff>1354151</xdr:rowOff>
    </xdr:to>
    <xdr:pic>
      <xdr:nvPicPr>
        <xdr:cNvPr id="278" name="Picture 277">
          <a:extLst>
            <a:ext uri="{FF2B5EF4-FFF2-40B4-BE49-F238E27FC236}">
              <a16:creationId xmlns:a16="http://schemas.microsoft.com/office/drawing/2014/main" id="{00000000-0008-0000-0400-000016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21821"/>
          <a:ext cx="2122714" cy="2159454"/>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79" name="Picture 278">
          <a:extLst>
            <a:ext uri="{FF2B5EF4-FFF2-40B4-BE49-F238E27FC236}">
              <a16:creationId xmlns:a16="http://schemas.microsoft.com/office/drawing/2014/main" id="{00000000-0008-0000-0400-00001701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80" name="Picture 279">
          <a:extLst>
            <a:ext uri="{FF2B5EF4-FFF2-40B4-BE49-F238E27FC236}">
              <a16:creationId xmlns:a16="http://schemas.microsoft.com/office/drawing/2014/main" id="{00000000-0008-0000-0400-000018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81" name="Picture 280">
          <a:extLst>
            <a:ext uri="{FF2B5EF4-FFF2-40B4-BE49-F238E27FC236}">
              <a16:creationId xmlns:a16="http://schemas.microsoft.com/office/drawing/2014/main" id="{00000000-0008-0000-0400-000019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82" name="Picture 281">
          <a:extLst>
            <a:ext uri="{FF2B5EF4-FFF2-40B4-BE49-F238E27FC236}">
              <a16:creationId xmlns:a16="http://schemas.microsoft.com/office/drawing/2014/main" id="{00000000-0008-0000-0400-00001A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83" name="Picture 282">
          <a:extLst>
            <a:ext uri="{FF2B5EF4-FFF2-40B4-BE49-F238E27FC236}">
              <a16:creationId xmlns:a16="http://schemas.microsoft.com/office/drawing/2014/main" id="{00000000-0008-0000-0400-00001B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84" name="Picture 283">
          <a:extLst>
            <a:ext uri="{FF2B5EF4-FFF2-40B4-BE49-F238E27FC236}">
              <a16:creationId xmlns:a16="http://schemas.microsoft.com/office/drawing/2014/main" id="{00000000-0008-0000-0400-00001C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85" name="Picture 284">
          <a:extLst>
            <a:ext uri="{FF2B5EF4-FFF2-40B4-BE49-F238E27FC236}">
              <a16:creationId xmlns:a16="http://schemas.microsoft.com/office/drawing/2014/main" id="{00000000-0008-0000-0400-00001D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10936" y="428171"/>
          <a:ext cx="2122170" cy="2164352"/>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86" name="Picture 285">
          <a:extLst>
            <a:ext uri="{FF2B5EF4-FFF2-40B4-BE49-F238E27FC236}">
              <a16:creationId xmlns:a16="http://schemas.microsoft.com/office/drawing/2014/main" id="{00000000-0008-0000-0400-00001E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10936" y="428171"/>
          <a:ext cx="2122170" cy="2164352"/>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87" name="Picture 286">
          <a:extLst>
            <a:ext uri="{FF2B5EF4-FFF2-40B4-BE49-F238E27FC236}">
              <a16:creationId xmlns:a16="http://schemas.microsoft.com/office/drawing/2014/main" id="{00000000-0008-0000-0400-00001F01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88" name="Picture 287">
          <a:extLst>
            <a:ext uri="{FF2B5EF4-FFF2-40B4-BE49-F238E27FC236}">
              <a16:creationId xmlns:a16="http://schemas.microsoft.com/office/drawing/2014/main" id="{00000000-0008-0000-0400-00002001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2397939</xdr:colOff>
      <xdr:row>2</xdr:row>
      <xdr:rowOff>1370386</xdr:rowOff>
    </xdr:to>
    <xdr:pic>
      <xdr:nvPicPr>
        <xdr:cNvPr id="289" name="Picture 288">
          <a:extLst>
            <a:ext uri="{FF2B5EF4-FFF2-40B4-BE49-F238E27FC236}">
              <a16:creationId xmlns:a16="http://schemas.microsoft.com/office/drawing/2014/main" id="{00000000-0008-0000-0400-00002101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401411" y="431346"/>
          <a:ext cx="2139403" cy="2175689"/>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90" name="Picture 289">
          <a:extLst>
            <a:ext uri="{FF2B5EF4-FFF2-40B4-BE49-F238E27FC236}">
              <a16:creationId xmlns:a16="http://schemas.microsoft.com/office/drawing/2014/main" id="{6781154A-0C7B-4B57-9F0E-B26AF2436C9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91" name="Picture 290">
          <a:extLst>
            <a:ext uri="{FF2B5EF4-FFF2-40B4-BE49-F238E27FC236}">
              <a16:creationId xmlns:a16="http://schemas.microsoft.com/office/drawing/2014/main" id="{4974D720-A93D-4493-967E-6E469B573C3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92" name="Picture 291">
          <a:extLst>
            <a:ext uri="{FF2B5EF4-FFF2-40B4-BE49-F238E27FC236}">
              <a16:creationId xmlns:a16="http://schemas.microsoft.com/office/drawing/2014/main" id="{F68B80D5-E08E-4686-BADB-87A0654CEEA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93" name="Picture 292">
          <a:extLst>
            <a:ext uri="{FF2B5EF4-FFF2-40B4-BE49-F238E27FC236}">
              <a16:creationId xmlns:a16="http://schemas.microsoft.com/office/drawing/2014/main" id="{3B11C800-1B5D-4B55-B0E1-7D13F65ACC4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94" name="Picture 293">
          <a:extLst>
            <a:ext uri="{FF2B5EF4-FFF2-40B4-BE49-F238E27FC236}">
              <a16:creationId xmlns:a16="http://schemas.microsoft.com/office/drawing/2014/main" id="{43527A1E-3861-48E8-A669-DE7C69BE9EF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95" name="Picture 294">
          <a:extLst>
            <a:ext uri="{FF2B5EF4-FFF2-40B4-BE49-F238E27FC236}">
              <a16:creationId xmlns:a16="http://schemas.microsoft.com/office/drawing/2014/main" id="{EA170038-0147-4C8D-BF30-8D7918225DD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96" name="Picture 295">
          <a:extLst>
            <a:ext uri="{FF2B5EF4-FFF2-40B4-BE49-F238E27FC236}">
              <a16:creationId xmlns:a16="http://schemas.microsoft.com/office/drawing/2014/main" id="{7F2B7D4E-B651-4891-BBF9-B13AE56BE75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97" name="Picture 296">
          <a:extLst>
            <a:ext uri="{FF2B5EF4-FFF2-40B4-BE49-F238E27FC236}">
              <a16:creationId xmlns:a16="http://schemas.microsoft.com/office/drawing/2014/main" id="{F10536BC-1BA4-4B59-B4A7-F4804F3B068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298" name="Picture 297">
          <a:extLst>
            <a:ext uri="{FF2B5EF4-FFF2-40B4-BE49-F238E27FC236}">
              <a16:creationId xmlns:a16="http://schemas.microsoft.com/office/drawing/2014/main" id="{E9CC6647-8F1E-4215-B303-D91D9926F75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299" name="Picture 298">
          <a:extLst>
            <a:ext uri="{FF2B5EF4-FFF2-40B4-BE49-F238E27FC236}">
              <a16:creationId xmlns:a16="http://schemas.microsoft.com/office/drawing/2014/main" id="{BDDE657F-B9B2-425B-9A02-DE47AFDB8D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300" name="Picture 299">
          <a:extLst>
            <a:ext uri="{FF2B5EF4-FFF2-40B4-BE49-F238E27FC236}">
              <a16:creationId xmlns:a16="http://schemas.microsoft.com/office/drawing/2014/main" id="{1C1A1C91-BA94-4DC7-9CFD-9FC3E2A4A24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301" name="Picture 300">
          <a:extLst>
            <a:ext uri="{FF2B5EF4-FFF2-40B4-BE49-F238E27FC236}">
              <a16:creationId xmlns:a16="http://schemas.microsoft.com/office/drawing/2014/main" id="{03287E32-3234-4CCB-83A5-F9AD8E0513B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10936" y="428171"/>
          <a:ext cx="2122170" cy="2164352"/>
        </a:xfrm>
        <a:prstGeom prst="rect">
          <a:avLst/>
        </a:prstGeom>
        <a:noFill/>
        <a:ln>
          <a:noFill/>
        </a:ln>
      </xdr:spPr>
    </xdr:pic>
    <xdr:clientData/>
  </xdr:twoCellAnchor>
  <xdr:twoCellAnchor editAs="oneCell">
    <xdr:from>
      <xdr:col>1</xdr:col>
      <xdr:colOff>258536</xdr:colOff>
      <xdr:row>1</xdr:row>
      <xdr:rowOff>231321</xdr:rowOff>
    </xdr:from>
    <xdr:to>
      <xdr:col>1</xdr:col>
      <xdr:colOff>2381250</xdr:colOff>
      <xdr:row>2</xdr:row>
      <xdr:rowOff>1354151</xdr:rowOff>
    </xdr:to>
    <xdr:pic>
      <xdr:nvPicPr>
        <xdr:cNvPr id="302" name="Picture 301">
          <a:extLst>
            <a:ext uri="{FF2B5EF4-FFF2-40B4-BE49-F238E27FC236}">
              <a16:creationId xmlns:a16="http://schemas.microsoft.com/office/drawing/2014/main" id="{2FA0AF25-0F8F-4D39-A65C-9A7E6270617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21821"/>
          <a:ext cx="2122714" cy="2159454"/>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303" name="Picture 302">
          <a:extLst>
            <a:ext uri="{FF2B5EF4-FFF2-40B4-BE49-F238E27FC236}">
              <a16:creationId xmlns:a16="http://schemas.microsoft.com/office/drawing/2014/main" id="{ECC30B8D-A0F7-4335-A9FF-5588DD9626B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304" name="Picture 303">
          <a:extLst>
            <a:ext uri="{FF2B5EF4-FFF2-40B4-BE49-F238E27FC236}">
              <a16:creationId xmlns:a16="http://schemas.microsoft.com/office/drawing/2014/main" id="{4AC21677-91EC-43C5-AC5D-FDA14CE6954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1355874</xdr:rowOff>
    </xdr:to>
    <xdr:pic>
      <xdr:nvPicPr>
        <xdr:cNvPr id="305" name="Picture 304">
          <a:extLst>
            <a:ext uri="{FF2B5EF4-FFF2-40B4-BE49-F238E27FC236}">
              <a16:creationId xmlns:a16="http://schemas.microsoft.com/office/drawing/2014/main" id="{83BCA644-0529-4324-8F5E-FCC4E6E4814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306" name="Picture 305">
          <a:extLst>
            <a:ext uri="{FF2B5EF4-FFF2-40B4-BE49-F238E27FC236}">
              <a16:creationId xmlns:a16="http://schemas.microsoft.com/office/drawing/2014/main" id="{EC31DC60-EF4B-4051-9D62-EF0E3DC36E1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10936" y="428171"/>
          <a:ext cx="2125980" cy="2160542"/>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307" name="Picture 306">
          <a:extLst>
            <a:ext uri="{FF2B5EF4-FFF2-40B4-BE49-F238E27FC236}">
              <a16:creationId xmlns:a16="http://schemas.microsoft.com/office/drawing/2014/main" id="{20DBC7C4-CB7A-4956-B5D1-D7D5F05B865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10936" y="428171"/>
          <a:ext cx="2125980" cy="2160542"/>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1352064</xdr:rowOff>
    </xdr:to>
    <xdr:pic>
      <xdr:nvPicPr>
        <xdr:cNvPr id="308" name="Picture 307">
          <a:extLst>
            <a:ext uri="{FF2B5EF4-FFF2-40B4-BE49-F238E27FC236}">
              <a16:creationId xmlns:a16="http://schemas.microsoft.com/office/drawing/2014/main" id="{966E44D3-EEB8-4DC2-BBA5-88EB77DEAF7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10936" y="428171"/>
          <a:ext cx="2125980" cy="2160542"/>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1358414</xdr:rowOff>
    </xdr:to>
    <xdr:pic>
      <xdr:nvPicPr>
        <xdr:cNvPr id="309" name="Picture 308">
          <a:extLst>
            <a:ext uri="{FF2B5EF4-FFF2-40B4-BE49-F238E27FC236}">
              <a16:creationId xmlns:a16="http://schemas.microsoft.com/office/drawing/2014/main" id="{036B9F3A-1340-44BC-B99A-115EF0825B4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10936" y="428171"/>
          <a:ext cx="2125980" cy="2166892"/>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1353184</xdr:rowOff>
    </xdr:to>
    <xdr:pic>
      <xdr:nvPicPr>
        <xdr:cNvPr id="310" name="Picture 309">
          <a:extLst>
            <a:ext uri="{FF2B5EF4-FFF2-40B4-BE49-F238E27FC236}">
              <a16:creationId xmlns:a16="http://schemas.microsoft.com/office/drawing/2014/main" id="{0D94FB9C-AD6A-454F-AC70-902E7476B2A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10936" y="428171"/>
          <a:ext cx="2125980" cy="2160542"/>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311" name="Picture 310">
          <a:extLst>
            <a:ext uri="{FF2B5EF4-FFF2-40B4-BE49-F238E27FC236}">
              <a16:creationId xmlns:a16="http://schemas.microsoft.com/office/drawing/2014/main" id="{AFBBBD9A-017D-49D6-A995-7DD69F534FB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10936" y="428171"/>
          <a:ext cx="2125980" cy="2160542"/>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312" name="Picture 311">
          <a:extLst>
            <a:ext uri="{FF2B5EF4-FFF2-40B4-BE49-F238E27FC236}">
              <a16:creationId xmlns:a16="http://schemas.microsoft.com/office/drawing/2014/main" id="{0EE5E36B-77CF-45DE-BC1B-B7A95F9E780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10936" y="428171"/>
          <a:ext cx="2125980" cy="216054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249381</xdr:colOff>
      <xdr:row>2</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295275</xdr:rowOff>
    </xdr:from>
    <xdr:to>
      <xdr:col>8</xdr:col>
      <xdr:colOff>114300</xdr:colOff>
      <xdr:row>2</xdr:row>
      <xdr:rowOff>0</xdr:rowOff>
    </xdr:to>
    <xdr:pic>
      <xdr:nvPicPr>
        <xdr:cNvPr id="6" name="Picture 3">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953875" y="495300"/>
          <a:ext cx="134302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5" name="Picture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6" name="Picture 25">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1953875" y="494434"/>
          <a:ext cx="1344756" cy="160943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8" name="Picture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29" name="Picture 28">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0" name="Picture 29">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1" name="Picture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2" name="Picture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3" name="Picture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4" name="Picture 33">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5" name="Picture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6" name="Picture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7" name="Pictur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8" name="Picture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0" name="Picture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1" name="Picture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2" name="Picture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3" name="Picture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4" name="Picture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5" name="Picture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7" name="Picture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8" name="Picture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49" name="Pictur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0" name="Picture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1" name="Picture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2" name="Picture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3" name="Picture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4" name="Picture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5" name="Picture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6" name="Picture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7" name="Picture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8" name="Picture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25300"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59" name="Picture 58">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61" name="Picture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62" name="Picture 61">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63" name="Picture 62">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64" name="Picture 63">
          <a:extLst>
            <a:ext uri="{FF2B5EF4-FFF2-40B4-BE49-F238E27FC236}">
              <a16:creationId xmlns:a16="http://schemas.microsoft.com/office/drawing/2014/main" id="{00000000-0008-0000-05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65" name="Picture 64">
          <a:extLst>
            <a:ext uri="{FF2B5EF4-FFF2-40B4-BE49-F238E27FC236}">
              <a16:creationId xmlns:a16="http://schemas.microsoft.com/office/drawing/2014/main" id="{00000000-0008-0000-05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66" name="Picture 65">
          <a:extLst>
            <a:ext uri="{FF2B5EF4-FFF2-40B4-BE49-F238E27FC236}">
              <a16:creationId xmlns:a16="http://schemas.microsoft.com/office/drawing/2014/main" id="{00000000-0008-0000-05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67" name="Picture 66">
          <a:extLst>
            <a:ext uri="{FF2B5EF4-FFF2-40B4-BE49-F238E27FC236}">
              <a16:creationId xmlns:a16="http://schemas.microsoft.com/office/drawing/2014/main" id="{00000000-0008-0000-05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68" name="Picture 67">
          <a:extLst>
            <a:ext uri="{FF2B5EF4-FFF2-40B4-BE49-F238E27FC236}">
              <a16:creationId xmlns:a16="http://schemas.microsoft.com/office/drawing/2014/main" id="{00000000-0008-0000-05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69" name="Picture 68">
          <a:extLst>
            <a:ext uri="{FF2B5EF4-FFF2-40B4-BE49-F238E27FC236}">
              <a16:creationId xmlns:a16="http://schemas.microsoft.com/office/drawing/2014/main" id="{00000000-0008-0000-05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295275</xdr:rowOff>
    </xdr:from>
    <xdr:to>
      <xdr:col>8</xdr:col>
      <xdr:colOff>114300</xdr:colOff>
      <xdr:row>2</xdr:row>
      <xdr:rowOff>0</xdr:rowOff>
    </xdr:to>
    <xdr:pic>
      <xdr:nvPicPr>
        <xdr:cNvPr id="70" name="Picture 3">
          <a:extLst>
            <a:ext uri="{FF2B5EF4-FFF2-40B4-BE49-F238E27FC236}">
              <a16:creationId xmlns:a16="http://schemas.microsoft.com/office/drawing/2014/main" id="{00000000-0008-0000-0500-00004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953875" y="495300"/>
          <a:ext cx="134302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71" name="Picture 70">
          <a:extLst>
            <a:ext uri="{FF2B5EF4-FFF2-40B4-BE49-F238E27FC236}">
              <a16:creationId xmlns:a16="http://schemas.microsoft.com/office/drawing/2014/main" id="{00000000-0008-0000-05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72" name="Picture 71">
          <a:extLst>
            <a:ext uri="{FF2B5EF4-FFF2-40B4-BE49-F238E27FC236}">
              <a16:creationId xmlns:a16="http://schemas.microsoft.com/office/drawing/2014/main" id="{00000000-0008-0000-05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73" name="Picture 72">
          <a:extLst>
            <a:ext uri="{FF2B5EF4-FFF2-40B4-BE49-F238E27FC236}">
              <a16:creationId xmlns:a16="http://schemas.microsoft.com/office/drawing/2014/main" id="{00000000-0008-0000-05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74" name="Picture 73">
          <a:extLst>
            <a:ext uri="{FF2B5EF4-FFF2-40B4-BE49-F238E27FC236}">
              <a16:creationId xmlns:a16="http://schemas.microsoft.com/office/drawing/2014/main" id="{00000000-0008-0000-05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76" name="Picture 75">
          <a:extLst>
            <a:ext uri="{FF2B5EF4-FFF2-40B4-BE49-F238E27FC236}">
              <a16:creationId xmlns:a16="http://schemas.microsoft.com/office/drawing/2014/main" id="{00000000-0008-0000-0500-00004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77" name="Picture 76">
          <a:extLst>
            <a:ext uri="{FF2B5EF4-FFF2-40B4-BE49-F238E27FC236}">
              <a16:creationId xmlns:a16="http://schemas.microsoft.com/office/drawing/2014/main" id="{00000000-0008-0000-0500-00004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78" name="Picture 77">
          <a:extLst>
            <a:ext uri="{FF2B5EF4-FFF2-40B4-BE49-F238E27FC236}">
              <a16:creationId xmlns:a16="http://schemas.microsoft.com/office/drawing/2014/main" id="{00000000-0008-0000-0500-00004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79" name="Picture 78">
          <a:extLst>
            <a:ext uri="{FF2B5EF4-FFF2-40B4-BE49-F238E27FC236}">
              <a16:creationId xmlns:a16="http://schemas.microsoft.com/office/drawing/2014/main" id="{00000000-0008-0000-0500-00004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0" name="Picture 79">
          <a:extLst>
            <a:ext uri="{FF2B5EF4-FFF2-40B4-BE49-F238E27FC236}">
              <a16:creationId xmlns:a16="http://schemas.microsoft.com/office/drawing/2014/main" id="{00000000-0008-0000-0500-00005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1" name="Picture 80">
          <a:extLst>
            <a:ext uri="{FF2B5EF4-FFF2-40B4-BE49-F238E27FC236}">
              <a16:creationId xmlns:a16="http://schemas.microsoft.com/office/drawing/2014/main" id="{00000000-0008-0000-0500-00005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3782"/>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2" name="Picture 81">
          <a:extLst>
            <a:ext uri="{FF2B5EF4-FFF2-40B4-BE49-F238E27FC236}">
              <a16:creationId xmlns:a16="http://schemas.microsoft.com/office/drawing/2014/main" id="{00000000-0008-0000-0500-00005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3" name="Picture 82">
          <a:extLst>
            <a:ext uri="{FF2B5EF4-FFF2-40B4-BE49-F238E27FC236}">
              <a16:creationId xmlns:a16="http://schemas.microsoft.com/office/drawing/2014/main" id="{00000000-0008-0000-0500-00005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4" name="Picture 83">
          <a:extLst>
            <a:ext uri="{FF2B5EF4-FFF2-40B4-BE49-F238E27FC236}">
              <a16:creationId xmlns:a16="http://schemas.microsoft.com/office/drawing/2014/main" id="{00000000-0008-0000-0500-00005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5" name="Picture 84">
          <a:extLst>
            <a:ext uri="{FF2B5EF4-FFF2-40B4-BE49-F238E27FC236}">
              <a16:creationId xmlns:a16="http://schemas.microsoft.com/office/drawing/2014/main" id="{00000000-0008-0000-0500-00005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60943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6" name="Picture 85">
          <a:extLst>
            <a:ext uri="{FF2B5EF4-FFF2-40B4-BE49-F238E27FC236}">
              <a16:creationId xmlns:a16="http://schemas.microsoft.com/office/drawing/2014/main" id="{00000000-0008-0000-0500-00005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7" name="Picture 86">
          <a:extLst>
            <a:ext uri="{FF2B5EF4-FFF2-40B4-BE49-F238E27FC236}">
              <a16:creationId xmlns:a16="http://schemas.microsoft.com/office/drawing/2014/main" id="{00000000-0008-0000-0500-00005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8" name="Picture 87">
          <a:extLst>
            <a:ext uri="{FF2B5EF4-FFF2-40B4-BE49-F238E27FC236}">
              <a16:creationId xmlns:a16="http://schemas.microsoft.com/office/drawing/2014/main" id="{00000000-0008-0000-0500-00005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89" name="Picture 88">
          <a:extLst>
            <a:ext uri="{FF2B5EF4-FFF2-40B4-BE49-F238E27FC236}">
              <a16:creationId xmlns:a16="http://schemas.microsoft.com/office/drawing/2014/main" id="{00000000-0008-0000-0500-000059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0" name="Picture 89">
          <a:extLst>
            <a:ext uri="{FF2B5EF4-FFF2-40B4-BE49-F238E27FC236}">
              <a16:creationId xmlns:a16="http://schemas.microsoft.com/office/drawing/2014/main" id="{00000000-0008-0000-0500-00005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1" name="Picture 90">
          <a:extLst>
            <a:ext uri="{FF2B5EF4-FFF2-40B4-BE49-F238E27FC236}">
              <a16:creationId xmlns:a16="http://schemas.microsoft.com/office/drawing/2014/main" id="{00000000-0008-0000-0500-00005B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2" name="Picture 91">
          <a:extLst>
            <a:ext uri="{FF2B5EF4-FFF2-40B4-BE49-F238E27FC236}">
              <a16:creationId xmlns:a16="http://schemas.microsoft.com/office/drawing/2014/main" id="{00000000-0008-0000-0500-00005C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3" name="Picture 92">
          <a:extLst>
            <a:ext uri="{FF2B5EF4-FFF2-40B4-BE49-F238E27FC236}">
              <a16:creationId xmlns:a16="http://schemas.microsoft.com/office/drawing/2014/main" id="{00000000-0008-0000-0500-00005D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4" name="Picture 93">
          <a:extLst>
            <a:ext uri="{FF2B5EF4-FFF2-40B4-BE49-F238E27FC236}">
              <a16:creationId xmlns:a16="http://schemas.microsoft.com/office/drawing/2014/main" id="{00000000-0008-0000-0500-00005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5" name="Picture 94">
          <a:extLst>
            <a:ext uri="{FF2B5EF4-FFF2-40B4-BE49-F238E27FC236}">
              <a16:creationId xmlns:a16="http://schemas.microsoft.com/office/drawing/2014/main" id="{00000000-0008-0000-0500-00005F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6" name="Picture 95">
          <a:extLst>
            <a:ext uri="{FF2B5EF4-FFF2-40B4-BE49-F238E27FC236}">
              <a16:creationId xmlns:a16="http://schemas.microsoft.com/office/drawing/2014/main" id="{00000000-0008-0000-0500-00006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7" name="Picture 96">
          <a:extLst>
            <a:ext uri="{FF2B5EF4-FFF2-40B4-BE49-F238E27FC236}">
              <a16:creationId xmlns:a16="http://schemas.microsoft.com/office/drawing/2014/main" id="{00000000-0008-0000-0500-000061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8" name="Picture 97">
          <a:extLst>
            <a:ext uri="{FF2B5EF4-FFF2-40B4-BE49-F238E27FC236}">
              <a16:creationId xmlns:a16="http://schemas.microsoft.com/office/drawing/2014/main" id="{00000000-0008-0000-0500-00006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99" name="Picture 98">
          <a:extLst>
            <a:ext uri="{FF2B5EF4-FFF2-40B4-BE49-F238E27FC236}">
              <a16:creationId xmlns:a16="http://schemas.microsoft.com/office/drawing/2014/main" id="{00000000-0008-0000-0500-000063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200025"/>
          <a:ext cx="1344756" cy="2082511"/>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0" name="Picture 99">
          <a:extLst>
            <a:ext uri="{FF2B5EF4-FFF2-40B4-BE49-F238E27FC236}">
              <a16:creationId xmlns:a16="http://schemas.microsoft.com/office/drawing/2014/main" id="{00000000-0008-0000-0500-00006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36108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1" name="Picture 100">
          <a:extLst>
            <a:ext uri="{FF2B5EF4-FFF2-40B4-BE49-F238E27FC236}">
              <a16:creationId xmlns:a16="http://schemas.microsoft.com/office/drawing/2014/main" id="{00000000-0008-0000-0500-000065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1953875" y="494434"/>
          <a:ext cx="1344756" cy="176564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2" name="Picture 101">
          <a:extLst>
            <a:ext uri="{FF2B5EF4-FFF2-40B4-BE49-F238E27FC236}">
              <a16:creationId xmlns:a16="http://schemas.microsoft.com/office/drawing/2014/main" id="{00000000-0008-0000-0500-000066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3" name="Picture 102">
          <a:extLst>
            <a:ext uri="{FF2B5EF4-FFF2-40B4-BE49-F238E27FC236}">
              <a16:creationId xmlns:a16="http://schemas.microsoft.com/office/drawing/2014/main" id="{00000000-0008-0000-0500-00006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4" name="Picture 103">
          <a:extLst>
            <a:ext uri="{FF2B5EF4-FFF2-40B4-BE49-F238E27FC236}">
              <a16:creationId xmlns:a16="http://schemas.microsoft.com/office/drawing/2014/main" id="{00000000-0008-0000-0500-000068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5" name="Picture 104">
          <a:extLst>
            <a:ext uri="{FF2B5EF4-FFF2-40B4-BE49-F238E27FC236}">
              <a16:creationId xmlns:a16="http://schemas.microsoft.com/office/drawing/2014/main" id="{00000000-0008-0000-0500-000069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6" name="Picture 105">
          <a:extLst>
            <a:ext uri="{FF2B5EF4-FFF2-40B4-BE49-F238E27FC236}">
              <a16:creationId xmlns:a16="http://schemas.microsoft.com/office/drawing/2014/main" id="{00000000-0008-0000-0500-00006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494434"/>
          <a:ext cx="1344756" cy="136178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7" name="Picture 106">
          <a:extLst>
            <a:ext uri="{FF2B5EF4-FFF2-40B4-BE49-F238E27FC236}">
              <a16:creationId xmlns:a16="http://schemas.microsoft.com/office/drawing/2014/main" id="{00000000-0008-0000-0500-00006B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8" name="Picture 107">
          <a:extLst>
            <a:ext uri="{FF2B5EF4-FFF2-40B4-BE49-F238E27FC236}">
              <a16:creationId xmlns:a16="http://schemas.microsoft.com/office/drawing/2014/main" id="{00000000-0008-0000-0500-00006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09" name="Picture 108">
          <a:extLst>
            <a:ext uri="{FF2B5EF4-FFF2-40B4-BE49-F238E27FC236}">
              <a16:creationId xmlns:a16="http://schemas.microsoft.com/office/drawing/2014/main" id="{00000000-0008-0000-0500-00006D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10" name="Picture 109">
          <a:extLst>
            <a:ext uri="{FF2B5EF4-FFF2-40B4-BE49-F238E27FC236}">
              <a16:creationId xmlns:a16="http://schemas.microsoft.com/office/drawing/2014/main" id="{00000000-0008-0000-0500-00006E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11" name="Picture 110">
          <a:extLst>
            <a:ext uri="{FF2B5EF4-FFF2-40B4-BE49-F238E27FC236}">
              <a16:creationId xmlns:a16="http://schemas.microsoft.com/office/drawing/2014/main" id="{00000000-0008-0000-0500-00006F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bwMode="auto">
        <a:xfrm>
          <a:off x="11953875" y="494434"/>
          <a:ext cx="1344756" cy="1363215"/>
        </a:xfrm>
        <a:prstGeom prst="rect">
          <a:avLst/>
        </a:prstGeom>
        <a:noFill/>
        <a:ln>
          <a:noFill/>
        </a:ln>
      </xdr:spPr>
    </xdr:pic>
    <xdr:clientData/>
  </xdr:twoCellAnchor>
  <xdr:twoCellAnchor editAs="oneCell">
    <xdr:from>
      <xdr:col>7</xdr:col>
      <xdr:colOff>704850</xdr:colOff>
      <xdr:row>1</xdr:row>
      <xdr:rowOff>294408</xdr:rowOff>
    </xdr:from>
    <xdr:to>
      <xdr:col>8</xdr:col>
      <xdr:colOff>58881</xdr:colOff>
      <xdr:row>2</xdr:row>
      <xdr:rowOff>0</xdr:rowOff>
    </xdr:to>
    <xdr:pic>
      <xdr:nvPicPr>
        <xdr:cNvPr id="112" name="Picture 111">
          <a:extLst>
            <a:ext uri="{FF2B5EF4-FFF2-40B4-BE49-F238E27FC236}">
              <a16:creationId xmlns:a16="http://schemas.microsoft.com/office/drawing/2014/main" id="{00000000-0008-0000-0500-000070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11896725" y="494433"/>
          <a:ext cx="1344756" cy="1239117"/>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17" name="Picture 116">
          <a:extLst>
            <a:ext uri="{FF2B5EF4-FFF2-40B4-BE49-F238E27FC236}">
              <a16:creationId xmlns:a16="http://schemas.microsoft.com/office/drawing/2014/main" id="{00000000-0008-0000-0500-000075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18" name="Picture 117">
          <a:extLst>
            <a:ext uri="{FF2B5EF4-FFF2-40B4-BE49-F238E27FC236}">
              <a16:creationId xmlns:a16="http://schemas.microsoft.com/office/drawing/2014/main" id="{00000000-0008-0000-0500-000076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15" name="Picture 114">
          <a:extLst>
            <a:ext uri="{FF2B5EF4-FFF2-40B4-BE49-F238E27FC236}">
              <a16:creationId xmlns:a16="http://schemas.microsoft.com/office/drawing/2014/main" id="{00000000-0008-0000-0500-000073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16" name="Picture 115">
          <a:extLst>
            <a:ext uri="{FF2B5EF4-FFF2-40B4-BE49-F238E27FC236}">
              <a16:creationId xmlns:a16="http://schemas.microsoft.com/office/drawing/2014/main" id="{00000000-0008-0000-0500-000074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19" name="Picture 118">
          <a:extLst>
            <a:ext uri="{FF2B5EF4-FFF2-40B4-BE49-F238E27FC236}">
              <a16:creationId xmlns:a16="http://schemas.microsoft.com/office/drawing/2014/main" id="{00000000-0008-0000-0500-000077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0" name="Picture 119">
          <a:extLst>
            <a:ext uri="{FF2B5EF4-FFF2-40B4-BE49-F238E27FC236}">
              <a16:creationId xmlns:a16="http://schemas.microsoft.com/office/drawing/2014/main" id="{00000000-0008-0000-0500-00007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1" name="Picture 120">
          <a:extLst>
            <a:ext uri="{FF2B5EF4-FFF2-40B4-BE49-F238E27FC236}">
              <a16:creationId xmlns:a16="http://schemas.microsoft.com/office/drawing/2014/main" id="{00000000-0008-0000-0500-00007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2" name="Picture 121">
          <a:extLst>
            <a:ext uri="{FF2B5EF4-FFF2-40B4-BE49-F238E27FC236}">
              <a16:creationId xmlns:a16="http://schemas.microsoft.com/office/drawing/2014/main" id="{00000000-0008-0000-0500-00007A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3" name="Picture 122">
          <a:extLst>
            <a:ext uri="{FF2B5EF4-FFF2-40B4-BE49-F238E27FC236}">
              <a16:creationId xmlns:a16="http://schemas.microsoft.com/office/drawing/2014/main" id="{00000000-0008-0000-0500-00007B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4" name="Picture 123">
          <a:extLst>
            <a:ext uri="{FF2B5EF4-FFF2-40B4-BE49-F238E27FC236}">
              <a16:creationId xmlns:a16="http://schemas.microsoft.com/office/drawing/2014/main" id="{00000000-0008-0000-0500-00007C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5" name="Picture 124">
          <a:extLst>
            <a:ext uri="{FF2B5EF4-FFF2-40B4-BE49-F238E27FC236}">
              <a16:creationId xmlns:a16="http://schemas.microsoft.com/office/drawing/2014/main" id="{00000000-0008-0000-0500-00007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6" name="Picture 125">
          <a:extLst>
            <a:ext uri="{FF2B5EF4-FFF2-40B4-BE49-F238E27FC236}">
              <a16:creationId xmlns:a16="http://schemas.microsoft.com/office/drawing/2014/main" id="{00000000-0008-0000-0500-00007E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7" name="Picture 126">
          <a:extLst>
            <a:ext uri="{FF2B5EF4-FFF2-40B4-BE49-F238E27FC236}">
              <a16:creationId xmlns:a16="http://schemas.microsoft.com/office/drawing/2014/main" id="{00000000-0008-0000-0500-00007F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8" name="Picture 127">
          <a:extLst>
            <a:ext uri="{FF2B5EF4-FFF2-40B4-BE49-F238E27FC236}">
              <a16:creationId xmlns:a16="http://schemas.microsoft.com/office/drawing/2014/main" id="{00000000-0008-0000-0500-000080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29" name="Picture 128">
          <a:extLst>
            <a:ext uri="{FF2B5EF4-FFF2-40B4-BE49-F238E27FC236}">
              <a16:creationId xmlns:a16="http://schemas.microsoft.com/office/drawing/2014/main" id="{00000000-0008-0000-0500-000081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30" name="Picture 129">
          <a:extLst>
            <a:ext uri="{FF2B5EF4-FFF2-40B4-BE49-F238E27FC236}">
              <a16:creationId xmlns:a16="http://schemas.microsoft.com/office/drawing/2014/main" id="{00000000-0008-0000-0500-000082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112063</xdr:colOff>
      <xdr:row>2</xdr:row>
      <xdr:rowOff>0</xdr:rowOff>
    </xdr:to>
    <xdr:pic>
      <xdr:nvPicPr>
        <xdr:cNvPr id="131" name="Picture 130">
          <a:extLst>
            <a:ext uri="{FF2B5EF4-FFF2-40B4-BE49-F238E27FC236}">
              <a16:creationId xmlns:a16="http://schemas.microsoft.com/office/drawing/2014/main" id="{00000000-0008-0000-0500-000083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0788" cy="135924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32" name="Picture 131">
          <a:extLst>
            <a:ext uri="{FF2B5EF4-FFF2-40B4-BE49-F238E27FC236}">
              <a16:creationId xmlns:a16="http://schemas.microsoft.com/office/drawing/2014/main" id="{00000000-0008-0000-0500-000084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34" name="Picture 133">
          <a:extLst>
            <a:ext uri="{FF2B5EF4-FFF2-40B4-BE49-F238E27FC236}">
              <a16:creationId xmlns:a16="http://schemas.microsoft.com/office/drawing/2014/main" id="{00000000-0008-0000-0500-000086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35" name="Picture 134">
          <a:extLst>
            <a:ext uri="{FF2B5EF4-FFF2-40B4-BE49-F238E27FC236}">
              <a16:creationId xmlns:a16="http://schemas.microsoft.com/office/drawing/2014/main" id="{00000000-0008-0000-0500-000087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36" name="Picture 135">
          <a:extLst>
            <a:ext uri="{FF2B5EF4-FFF2-40B4-BE49-F238E27FC236}">
              <a16:creationId xmlns:a16="http://schemas.microsoft.com/office/drawing/2014/main" id="{00000000-0008-0000-0500-000088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37" name="Picture 136">
          <a:extLst>
            <a:ext uri="{FF2B5EF4-FFF2-40B4-BE49-F238E27FC236}">
              <a16:creationId xmlns:a16="http://schemas.microsoft.com/office/drawing/2014/main" id="{00000000-0008-0000-0500-000089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38" name="Picture 137">
          <a:extLst>
            <a:ext uri="{FF2B5EF4-FFF2-40B4-BE49-F238E27FC236}">
              <a16:creationId xmlns:a16="http://schemas.microsoft.com/office/drawing/2014/main" id="{00000000-0008-0000-0500-00008A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39" name="Picture 138">
          <a:extLst>
            <a:ext uri="{FF2B5EF4-FFF2-40B4-BE49-F238E27FC236}">
              <a16:creationId xmlns:a16="http://schemas.microsoft.com/office/drawing/2014/main" id="{00000000-0008-0000-0500-00008B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0" name="Picture 139">
          <a:extLst>
            <a:ext uri="{FF2B5EF4-FFF2-40B4-BE49-F238E27FC236}">
              <a16:creationId xmlns:a16="http://schemas.microsoft.com/office/drawing/2014/main" id="{00000000-0008-0000-0500-00008C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1" name="Picture 140">
          <a:extLst>
            <a:ext uri="{FF2B5EF4-FFF2-40B4-BE49-F238E27FC236}">
              <a16:creationId xmlns:a16="http://schemas.microsoft.com/office/drawing/2014/main" id="{00000000-0008-0000-0500-00008D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2" name="Picture 141">
          <a:extLst>
            <a:ext uri="{FF2B5EF4-FFF2-40B4-BE49-F238E27FC236}">
              <a16:creationId xmlns:a16="http://schemas.microsoft.com/office/drawing/2014/main" id="{00000000-0008-0000-0500-00008E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3" name="Picture 142">
          <a:extLst>
            <a:ext uri="{FF2B5EF4-FFF2-40B4-BE49-F238E27FC236}">
              <a16:creationId xmlns:a16="http://schemas.microsoft.com/office/drawing/2014/main" id="{00000000-0008-0000-0500-00008F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44350"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4" name="Picture 143">
          <a:extLst>
            <a:ext uri="{FF2B5EF4-FFF2-40B4-BE49-F238E27FC236}">
              <a16:creationId xmlns:a16="http://schemas.microsoft.com/office/drawing/2014/main" id="{00000000-0008-0000-0500-000090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114300</xdr:colOff>
      <xdr:row>2</xdr:row>
      <xdr:rowOff>0</xdr:rowOff>
    </xdr:to>
    <xdr:pic>
      <xdr:nvPicPr>
        <xdr:cNvPr id="145" name="Picture 144">
          <a:extLst>
            <a:ext uri="{FF2B5EF4-FFF2-40B4-BE49-F238E27FC236}">
              <a16:creationId xmlns:a16="http://schemas.microsoft.com/office/drawing/2014/main" id="{00000000-0008-0000-0500-000091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6" name="Picture 145">
          <a:extLst>
            <a:ext uri="{FF2B5EF4-FFF2-40B4-BE49-F238E27FC236}">
              <a16:creationId xmlns:a16="http://schemas.microsoft.com/office/drawing/2014/main" id="{00000000-0008-0000-0500-000092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7" name="Picture 146">
          <a:extLst>
            <a:ext uri="{FF2B5EF4-FFF2-40B4-BE49-F238E27FC236}">
              <a16:creationId xmlns:a16="http://schemas.microsoft.com/office/drawing/2014/main" id="{00000000-0008-0000-0500-000093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8" name="Picture 147">
          <a:extLst>
            <a:ext uri="{FF2B5EF4-FFF2-40B4-BE49-F238E27FC236}">
              <a16:creationId xmlns:a16="http://schemas.microsoft.com/office/drawing/2014/main" id="{00000000-0008-0000-0500-000094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bwMode="auto">
        <a:xfrm>
          <a:off x="11953875" y="494434"/>
          <a:ext cx="1344756" cy="13782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49" name="Picture 148">
          <a:extLst>
            <a:ext uri="{FF2B5EF4-FFF2-40B4-BE49-F238E27FC236}">
              <a16:creationId xmlns:a16="http://schemas.microsoft.com/office/drawing/2014/main" id="{00000000-0008-0000-0500-000095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50" name="Picture 149">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51" name="Picture 150">
          <a:extLst>
            <a:ext uri="{FF2B5EF4-FFF2-40B4-BE49-F238E27FC236}">
              <a16:creationId xmlns:a16="http://schemas.microsoft.com/office/drawing/2014/main" id="{00000000-0008-0000-0500-000097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52" name="Picture 151">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114300</xdr:colOff>
      <xdr:row>2</xdr:row>
      <xdr:rowOff>0</xdr:rowOff>
    </xdr:to>
    <xdr:pic>
      <xdr:nvPicPr>
        <xdr:cNvPr id="153" name="Picture 152">
          <a:extLst>
            <a:ext uri="{FF2B5EF4-FFF2-40B4-BE49-F238E27FC236}">
              <a16:creationId xmlns:a16="http://schemas.microsoft.com/office/drawing/2014/main" id="{00000000-0008-0000-0500-000099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54" name="Picture 153">
          <a:extLst>
            <a:ext uri="{FF2B5EF4-FFF2-40B4-BE49-F238E27FC236}">
              <a16:creationId xmlns:a16="http://schemas.microsoft.com/office/drawing/2014/main" id="{00000000-0008-0000-0500-00009A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55" name="Picture 154">
          <a:extLst>
            <a:ext uri="{FF2B5EF4-FFF2-40B4-BE49-F238E27FC236}">
              <a16:creationId xmlns:a16="http://schemas.microsoft.com/office/drawing/2014/main" id="{00000000-0008-0000-0500-00009B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787871"/>
        </a:xfrm>
        <a:prstGeom prst="rect">
          <a:avLst/>
        </a:prstGeom>
        <a:noFill/>
        <a:ln>
          <a:noFill/>
        </a:ln>
      </xdr:spPr>
    </xdr:pic>
    <xdr:clientData/>
  </xdr:twoCellAnchor>
  <xdr:twoCellAnchor editAs="oneCell">
    <xdr:from>
      <xdr:col>7</xdr:col>
      <xdr:colOff>762000</xdr:colOff>
      <xdr:row>1</xdr:row>
      <xdr:rowOff>294409</xdr:rowOff>
    </xdr:from>
    <xdr:to>
      <xdr:col>8</xdr:col>
      <xdr:colOff>114300</xdr:colOff>
      <xdr:row>2</xdr:row>
      <xdr:rowOff>0</xdr:rowOff>
    </xdr:to>
    <xdr:pic>
      <xdr:nvPicPr>
        <xdr:cNvPr id="156" name="Picture 155">
          <a:extLst>
            <a:ext uri="{FF2B5EF4-FFF2-40B4-BE49-F238E27FC236}">
              <a16:creationId xmlns:a16="http://schemas.microsoft.com/office/drawing/2014/main" id="{00000000-0008-0000-0500-00009C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3025" cy="135976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57" name="Picture 156">
          <a:extLst>
            <a:ext uri="{FF2B5EF4-FFF2-40B4-BE49-F238E27FC236}">
              <a16:creationId xmlns:a16="http://schemas.microsoft.com/office/drawing/2014/main" id="{00000000-0008-0000-0500-00009D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114300</xdr:colOff>
      <xdr:row>2</xdr:row>
      <xdr:rowOff>0</xdr:rowOff>
    </xdr:to>
    <xdr:pic>
      <xdr:nvPicPr>
        <xdr:cNvPr id="158" name="Picture 157">
          <a:extLst>
            <a:ext uri="{FF2B5EF4-FFF2-40B4-BE49-F238E27FC236}">
              <a16:creationId xmlns:a16="http://schemas.microsoft.com/office/drawing/2014/main" id="{00000000-0008-0000-0500-00009E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59" name="Picture 158">
          <a:extLst>
            <a:ext uri="{FF2B5EF4-FFF2-40B4-BE49-F238E27FC236}">
              <a16:creationId xmlns:a16="http://schemas.microsoft.com/office/drawing/2014/main" id="{00000000-0008-0000-0500-00009F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60" name="Picture 159">
          <a:extLst>
            <a:ext uri="{FF2B5EF4-FFF2-40B4-BE49-F238E27FC236}">
              <a16:creationId xmlns:a16="http://schemas.microsoft.com/office/drawing/2014/main" id="{00000000-0008-0000-0500-0000A0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61" name="Picture 160">
          <a:extLst>
            <a:ext uri="{FF2B5EF4-FFF2-40B4-BE49-F238E27FC236}">
              <a16:creationId xmlns:a16="http://schemas.microsoft.com/office/drawing/2014/main" id="{00000000-0008-0000-0500-0000A1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62" name="Picture 161">
          <a:extLst>
            <a:ext uri="{FF2B5EF4-FFF2-40B4-BE49-F238E27FC236}">
              <a16:creationId xmlns:a16="http://schemas.microsoft.com/office/drawing/2014/main" id="{00000000-0008-0000-0500-0000A2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114300</xdr:colOff>
      <xdr:row>2</xdr:row>
      <xdr:rowOff>0</xdr:rowOff>
    </xdr:to>
    <xdr:pic>
      <xdr:nvPicPr>
        <xdr:cNvPr id="163" name="Picture 162">
          <a:extLst>
            <a:ext uri="{FF2B5EF4-FFF2-40B4-BE49-F238E27FC236}">
              <a16:creationId xmlns:a16="http://schemas.microsoft.com/office/drawing/2014/main" id="{00000000-0008-0000-0500-0000A3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64" name="Picture 163">
          <a:extLst>
            <a:ext uri="{FF2B5EF4-FFF2-40B4-BE49-F238E27FC236}">
              <a16:creationId xmlns:a16="http://schemas.microsoft.com/office/drawing/2014/main" id="{00000000-0008-0000-0500-0000A4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114300</xdr:colOff>
      <xdr:row>2</xdr:row>
      <xdr:rowOff>0</xdr:rowOff>
    </xdr:to>
    <xdr:pic>
      <xdr:nvPicPr>
        <xdr:cNvPr id="165" name="Picture 164">
          <a:extLst>
            <a:ext uri="{FF2B5EF4-FFF2-40B4-BE49-F238E27FC236}">
              <a16:creationId xmlns:a16="http://schemas.microsoft.com/office/drawing/2014/main" id="{00000000-0008-0000-0500-0000A5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66" name="Picture 165">
          <a:extLst>
            <a:ext uri="{FF2B5EF4-FFF2-40B4-BE49-F238E27FC236}">
              <a16:creationId xmlns:a16="http://schemas.microsoft.com/office/drawing/2014/main" id="{00000000-0008-0000-0500-0000A6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67" name="Picture 166">
          <a:extLst>
            <a:ext uri="{FF2B5EF4-FFF2-40B4-BE49-F238E27FC236}">
              <a16:creationId xmlns:a16="http://schemas.microsoft.com/office/drawing/2014/main" id="{00000000-0008-0000-0500-0000A7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68" name="Picture 167">
          <a:extLst>
            <a:ext uri="{FF2B5EF4-FFF2-40B4-BE49-F238E27FC236}">
              <a16:creationId xmlns:a16="http://schemas.microsoft.com/office/drawing/2014/main" id="{00000000-0008-0000-0500-0000A8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69" name="Picture 168">
          <a:extLst>
            <a:ext uri="{FF2B5EF4-FFF2-40B4-BE49-F238E27FC236}">
              <a16:creationId xmlns:a16="http://schemas.microsoft.com/office/drawing/2014/main" id="{00000000-0008-0000-0500-0000A9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08709"/>
          <a:ext cx="1344756" cy="1368771"/>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70" name="Picture 169">
          <a:extLst>
            <a:ext uri="{FF2B5EF4-FFF2-40B4-BE49-F238E27FC236}">
              <a16:creationId xmlns:a16="http://schemas.microsoft.com/office/drawing/2014/main" id="{00000000-0008-0000-0500-0000AA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114300</xdr:colOff>
      <xdr:row>2</xdr:row>
      <xdr:rowOff>0</xdr:rowOff>
    </xdr:to>
    <xdr:pic>
      <xdr:nvPicPr>
        <xdr:cNvPr id="171" name="Picture 170">
          <a:extLst>
            <a:ext uri="{FF2B5EF4-FFF2-40B4-BE49-F238E27FC236}">
              <a16:creationId xmlns:a16="http://schemas.microsoft.com/office/drawing/2014/main" id="{00000000-0008-0000-0500-0000AB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295275</xdr:rowOff>
    </xdr:from>
    <xdr:to>
      <xdr:col>8</xdr:col>
      <xdr:colOff>114300</xdr:colOff>
      <xdr:row>2</xdr:row>
      <xdr:rowOff>0</xdr:rowOff>
    </xdr:to>
    <xdr:pic>
      <xdr:nvPicPr>
        <xdr:cNvPr id="172" name="Picture 3">
          <a:extLst>
            <a:ext uri="{FF2B5EF4-FFF2-40B4-BE49-F238E27FC236}">
              <a16:creationId xmlns:a16="http://schemas.microsoft.com/office/drawing/2014/main" id="{00000000-0008-0000-0500-0000AC000000}"/>
            </a:ext>
          </a:extLst>
        </xdr:cNvPr>
        <xdr:cNvPicPr>
          <a:picLocks noChangeAspect="1"/>
        </xdr:cNvPicPr>
      </xdr:nvPicPr>
      <xdr:blipFill>
        <a:blip xmlns:r="http://schemas.openxmlformats.org/officeDocument/2006/relationships" r:embed="rId33"/>
        <a:srcRect/>
        <a:stretch>
          <a:fillRect/>
        </a:stretch>
      </xdr:blipFill>
      <xdr:spPr bwMode="auto">
        <a:xfrm>
          <a:off x="11953875" y="495300"/>
          <a:ext cx="1343025" cy="1362075"/>
        </a:xfrm>
        <a:prstGeom prst="rect">
          <a:avLst/>
        </a:prstGeom>
        <a:noFill/>
        <a:ln w="9525">
          <a:noFill/>
          <a:miter lim="800000"/>
          <a:headEnd/>
          <a:tailEnd/>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73" name="Picture 172">
          <a:extLst>
            <a:ext uri="{FF2B5EF4-FFF2-40B4-BE49-F238E27FC236}">
              <a16:creationId xmlns:a16="http://schemas.microsoft.com/office/drawing/2014/main" id="{00000000-0008-0000-0500-0000AD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74" name="Picture 173">
          <a:extLst>
            <a:ext uri="{FF2B5EF4-FFF2-40B4-BE49-F238E27FC236}">
              <a16:creationId xmlns:a16="http://schemas.microsoft.com/office/drawing/2014/main" id="{00000000-0008-0000-0500-0000AE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114300</xdr:colOff>
      <xdr:row>2</xdr:row>
      <xdr:rowOff>0</xdr:rowOff>
    </xdr:to>
    <xdr:pic>
      <xdr:nvPicPr>
        <xdr:cNvPr id="175" name="Picture 174">
          <a:extLst>
            <a:ext uri="{FF2B5EF4-FFF2-40B4-BE49-F238E27FC236}">
              <a16:creationId xmlns:a16="http://schemas.microsoft.com/office/drawing/2014/main" id="{00000000-0008-0000-0500-0000AF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76" name="Picture 175">
          <a:extLst>
            <a:ext uri="{FF2B5EF4-FFF2-40B4-BE49-F238E27FC236}">
              <a16:creationId xmlns:a16="http://schemas.microsoft.com/office/drawing/2014/main" id="{00000000-0008-0000-0500-0000B0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77" name="Picture 176">
          <a:extLst>
            <a:ext uri="{FF2B5EF4-FFF2-40B4-BE49-F238E27FC236}">
              <a16:creationId xmlns:a16="http://schemas.microsoft.com/office/drawing/2014/main" id="{00000000-0008-0000-0500-0000B1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588481"/>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78" name="Picture 177">
          <a:extLst>
            <a:ext uri="{FF2B5EF4-FFF2-40B4-BE49-F238E27FC236}">
              <a16:creationId xmlns:a16="http://schemas.microsoft.com/office/drawing/2014/main" id="{00000000-0008-0000-0500-0000B2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79" name="Picture 178">
          <a:extLst>
            <a:ext uri="{FF2B5EF4-FFF2-40B4-BE49-F238E27FC236}">
              <a16:creationId xmlns:a16="http://schemas.microsoft.com/office/drawing/2014/main" id="{00000000-0008-0000-0500-0000B3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80" name="Picture 179">
          <a:extLst>
            <a:ext uri="{FF2B5EF4-FFF2-40B4-BE49-F238E27FC236}">
              <a16:creationId xmlns:a16="http://schemas.microsoft.com/office/drawing/2014/main" id="{00000000-0008-0000-0500-0000B4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81" name="Picture 180">
          <a:extLst>
            <a:ext uri="{FF2B5EF4-FFF2-40B4-BE49-F238E27FC236}">
              <a16:creationId xmlns:a16="http://schemas.microsoft.com/office/drawing/2014/main" id="{00000000-0008-0000-0500-0000B5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82" name="Picture 181">
          <a:extLst>
            <a:ext uri="{FF2B5EF4-FFF2-40B4-BE49-F238E27FC236}">
              <a16:creationId xmlns:a16="http://schemas.microsoft.com/office/drawing/2014/main" id="{00000000-0008-0000-0500-0000B6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83" name="Picture 182">
          <a:extLst>
            <a:ext uri="{FF2B5EF4-FFF2-40B4-BE49-F238E27FC236}">
              <a16:creationId xmlns:a16="http://schemas.microsoft.com/office/drawing/2014/main" id="{00000000-0008-0000-0500-0000B7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84" name="Picture 183">
          <a:extLst>
            <a:ext uri="{FF2B5EF4-FFF2-40B4-BE49-F238E27FC236}">
              <a16:creationId xmlns:a16="http://schemas.microsoft.com/office/drawing/2014/main" id="{00000000-0008-0000-0500-0000B8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116031</xdr:colOff>
      <xdr:row>2</xdr:row>
      <xdr:rowOff>0</xdr:rowOff>
    </xdr:to>
    <xdr:pic>
      <xdr:nvPicPr>
        <xdr:cNvPr id="185" name="Picture 184">
          <a:extLst>
            <a:ext uri="{FF2B5EF4-FFF2-40B4-BE49-F238E27FC236}">
              <a16:creationId xmlns:a16="http://schemas.microsoft.com/office/drawing/2014/main" id="{00000000-0008-0000-0500-0000B9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434340</xdr:colOff>
      <xdr:row>1</xdr:row>
      <xdr:rowOff>10564</xdr:rowOff>
    </xdr:from>
    <xdr:to>
      <xdr:col>7</xdr:col>
      <xdr:colOff>2070561</xdr:colOff>
      <xdr:row>2</xdr:row>
      <xdr:rowOff>1044690</xdr:rowOff>
    </xdr:to>
    <xdr:pic>
      <xdr:nvPicPr>
        <xdr:cNvPr id="219" name="Picture 218">
          <a:extLst>
            <a:ext uri="{FF2B5EF4-FFF2-40B4-BE49-F238E27FC236}">
              <a16:creationId xmlns:a16="http://schemas.microsoft.com/office/drawing/2014/main" id="{00000000-0008-0000-0500-0000D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626215" y="2105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86" name="Picture 185">
          <a:extLst>
            <a:ext uri="{FF2B5EF4-FFF2-40B4-BE49-F238E27FC236}">
              <a16:creationId xmlns:a16="http://schemas.microsoft.com/office/drawing/2014/main" id="{00000000-0008-0000-0500-0000BA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87" name="Picture 186">
          <a:extLst>
            <a:ext uri="{FF2B5EF4-FFF2-40B4-BE49-F238E27FC236}">
              <a16:creationId xmlns:a16="http://schemas.microsoft.com/office/drawing/2014/main" id="{00000000-0008-0000-0500-0000B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88" name="Picture 187">
          <a:extLst>
            <a:ext uri="{FF2B5EF4-FFF2-40B4-BE49-F238E27FC236}">
              <a16:creationId xmlns:a16="http://schemas.microsoft.com/office/drawing/2014/main" id="{00000000-0008-0000-0500-0000B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89" name="Picture 188">
          <a:extLst>
            <a:ext uri="{FF2B5EF4-FFF2-40B4-BE49-F238E27FC236}">
              <a16:creationId xmlns:a16="http://schemas.microsoft.com/office/drawing/2014/main" id="{00000000-0008-0000-0500-0000B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90" name="Picture 189">
          <a:extLst>
            <a:ext uri="{FF2B5EF4-FFF2-40B4-BE49-F238E27FC236}">
              <a16:creationId xmlns:a16="http://schemas.microsoft.com/office/drawing/2014/main" id="{00000000-0008-0000-0500-0000B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91" name="Picture 190">
          <a:extLst>
            <a:ext uri="{FF2B5EF4-FFF2-40B4-BE49-F238E27FC236}">
              <a16:creationId xmlns:a16="http://schemas.microsoft.com/office/drawing/2014/main" id="{00000000-0008-0000-0500-0000B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1473815" y="134389"/>
          <a:ext cx="1531446" cy="1377026"/>
        </a:xfrm>
        <a:prstGeom prst="rect">
          <a:avLst/>
        </a:prstGeom>
      </xdr:spPr>
    </xdr:pic>
    <xdr:clientData/>
  </xdr:twoCellAnchor>
  <xdr:twoCellAnchor editAs="oneCell">
    <xdr:from>
      <xdr:col>7</xdr:col>
      <xdr:colOff>262890</xdr:colOff>
      <xdr:row>0</xdr:row>
      <xdr:rowOff>115339</xdr:rowOff>
    </xdr:from>
    <xdr:to>
      <xdr:col>7</xdr:col>
      <xdr:colOff>1798146</xdr:colOff>
      <xdr:row>2</xdr:row>
      <xdr:rowOff>953250</xdr:rowOff>
    </xdr:to>
    <xdr:pic>
      <xdr:nvPicPr>
        <xdr:cNvPr id="192" name="Picture 191">
          <a:extLst>
            <a:ext uri="{FF2B5EF4-FFF2-40B4-BE49-F238E27FC236}">
              <a16:creationId xmlns:a16="http://schemas.microsoft.com/office/drawing/2014/main" id="{00000000-0008-0000-0500-0000C0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454765" y="115339"/>
          <a:ext cx="1535256" cy="138083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93" name="Picture 192">
          <a:extLst>
            <a:ext uri="{FF2B5EF4-FFF2-40B4-BE49-F238E27FC236}">
              <a16:creationId xmlns:a16="http://schemas.microsoft.com/office/drawing/2014/main" id="{00000000-0008-0000-0500-0000C1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94" name="Picture 193">
          <a:extLst>
            <a:ext uri="{FF2B5EF4-FFF2-40B4-BE49-F238E27FC236}">
              <a16:creationId xmlns:a16="http://schemas.microsoft.com/office/drawing/2014/main" id="{00000000-0008-0000-0500-0000C2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95" name="Picture 194">
          <a:extLst>
            <a:ext uri="{FF2B5EF4-FFF2-40B4-BE49-F238E27FC236}">
              <a16:creationId xmlns:a16="http://schemas.microsoft.com/office/drawing/2014/main" id="{00000000-0008-0000-0500-0000C3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96" name="Picture 195">
          <a:extLst>
            <a:ext uri="{FF2B5EF4-FFF2-40B4-BE49-F238E27FC236}">
              <a16:creationId xmlns:a16="http://schemas.microsoft.com/office/drawing/2014/main" id="{00000000-0008-0000-0500-0000C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97" name="Picture 196">
          <a:extLst>
            <a:ext uri="{FF2B5EF4-FFF2-40B4-BE49-F238E27FC236}">
              <a16:creationId xmlns:a16="http://schemas.microsoft.com/office/drawing/2014/main" id="{00000000-0008-0000-0500-0000C5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98" name="Picture 197">
          <a:extLst>
            <a:ext uri="{FF2B5EF4-FFF2-40B4-BE49-F238E27FC236}">
              <a16:creationId xmlns:a16="http://schemas.microsoft.com/office/drawing/2014/main" id="{00000000-0008-0000-0500-0000C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99" name="Picture 198">
          <a:extLst>
            <a:ext uri="{FF2B5EF4-FFF2-40B4-BE49-F238E27FC236}">
              <a16:creationId xmlns:a16="http://schemas.microsoft.com/office/drawing/2014/main" id="{00000000-0008-0000-0500-0000C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1809576</xdr:colOff>
      <xdr:row>2</xdr:row>
      <xdr:rowOff>972300</xdr:rowOff>
    </xdr:to>
    <xdr:pic>
      <xdr:nvPicPr>
        <xdr:cNvPr id="200" name="Picture 199">
          <a:extLst>
            <a:ext uri="{FF2B5EF4-FFF2-40B4-BE49-F238E27FC236}">
              <a16:creationId xmlns:a16="http://schemas.microsoft.com/office/drawing/2014/main" id="{00000000-0008-0000-0500-0000C8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11473815" y="134389"/>
          <a:ext cx="1527636" cy="138083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1" name="Picture 200">
          <a:extLst>
            <a:ext uri="{FF2B5EF4-FFF2-40B4-BE49-F238E27FC236}">
              <a16:creationId xmlns:a16="http://schemas.microsoft.com/office/drawing/2014/main" id="{00000000-0008-0000-0500-0000C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2" name="Picture 201">
          <a:extLst>
            <a:ext uri="{FF2B5EF4-FFF2-40B4-BE49-F238E27FC236}">
              <a16:creationId xmlns:a16="http://schemas.microsoft.com/office/drawing/2014/main" id="{00000000-0008-0000-0500-0000CA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3" name="Picture 202">
          <a:extLst>
            <a:ext uri="{FF2B5EF4-FFF2-40B4-BE49-F238E27FC236}">
              <a16:creationId xmlns:a16="http://schemas.microsoft.com/office/drawing/2014/main" id="{00000000-0008-0000-0500-0000C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4" name="Picture 203">
          <a:extLst>
            <a:ext uri="{FF2B5EF4-FFF2-40B4-BE49-F238E27FC236}">
              <a16:creationId xmlns:a16="http://schemas.microsoft.com/office/drawing/2014/main" id="{00000000-0008-0000-0500-0000C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5" name="Picture 204">
          <a:extLst>
            <a:ext uri="{FF2B5EF4-FFF2-40B4-BE49-F238E27FC236}">
              <a16:creationId xmlns:a16="http://schemas.microsoft.com/office/drawing/2014/main" id="{00000000-0008-0000-0500-0000C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6" name="Picture 205">
          <a:extLst>
            <a:ext uri="{FF2B5EF4-FFF2-40B4-BE49-F238E27FC236}">
              <a16:creationId xmlns:a16="http://schemas.microsoft.com/office/drawing/2014/main" id="{00000000-0008-0000-0500-0000C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45240"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1809576</xdr:colOff>
      <xdr:row>2</xdr:row>
      <xdr:rowOff>959637</xdr:rowOff>
    </xdr:to>
    <xdr:pic>
      <xdr:nvPicPr>
        <xdr:cNvPr id="207" name="Picture 206">
          <a:extLst>
            <a:ext uri="{FF2B5EF4-FFF2-40B4-BE49-F238E27FC236}">
              <a16:creationId xmlns:a16="http://schemas.microsoft.com/office/drawing/2014/main" id="{00000000-0008-0000-0500-0000CF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bwMode="auto">
        <a:xfrm>
          <a:off x="11473815" y="134389"/>
          <a:ext cx="1527636" cy="1368173"/>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8" name="Picture 207">
          <a:extLst>
            <a:ext uri="{FF2B5EF4-FFF2-40B4-BE49-F238E27FC236}">
              <a16:creationId xmlns:a16="http://schemas.microsoft.com/office/drawing/2014/main" id="{00000000-0008-0000-0500-0000D0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9" name="Picture 208">
          <a:extLst>
            <a:ext uri="{FF2B5EF4-FFF2-40B4-BE49-F238E27FC236}">
              <a16:creationId xmlns:a16="http://schemas.microsoft.com/office/drawing/2014/main" id="{00000000-0008-0000-0500-0000D1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285750</xdr:colOff>
      <xdr:row>0</xdr:row>
      <xdr:rowOff>133350</xdr:rowOff>
    </xdr:from>
    <xdr:to>
      <xdr:col>7</xdr:col>
      <xdr:colOff>1809750</xdr:colOff>
      <xdr:row>2</xdr:row>
      <xdr:rowOff>971550</xdr:rowOff>
    </xdr:to>
    <xdr:pic>
      <xdr:nvPicPr>
        <xdr:cNvPr id="210" name="Picture 3">
          <a:extLst>
            <a:ext uri="{FF2B5EF4-FFF2-40B4-BE49-F238E27FC236}">
              <a16:creationId xmlns:a16="http://schemas.microsoft.com/office/drawing/2014/main" id="{00000000-0008-0000-0500-0000D2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1477625" y="133350"/>
          <a:ext cx="15240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2" name="Picture 211">
          <a:extLst>
            <a:ext uri="{FF2B5EF4-FFF2-40B4-BE49-F238E27FC236}">
              <a16:creationId xmlns:a16="http://schemas.microsoft.com/office/drawing/2014/main" id="{00000000-0008-0000-0500-0000D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3" name="Picture 212">
          <a:extLst>
            <a:ext uri="{FF2B5EF4-FFF2-40B4-BE49-F238E27FC236}">
              <a16:creationId xmlns:a16="http://schemas.microsoft.com/office/drawing/2014/main" id="{00000000-0008-0000-0500-0000D5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8</xdr:col>
      <xdr:colOff>0</xdr:colOff>
      <xdr:row>2</xdr:row>
      <xdr:rowOff>968490</xdr:rowOff>
    </xdr:to>
    <xdr:pic>
      <xdr:nvPicPr>
        <xdr:cNvPr id="214" name="Picture 213">
          <a:extLst>
            <a:ext uri="{FF2B5EF4-FFF2-40B4-BE49-F238E27FC236}">
              <a16:creationId xmlns:a16="http://schemas.microsoft.com/office/drawing/2014/main" id="{00000000-0008-0000-0500-0000D6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bwMode="auto">
        <a:xfrm>
          <a:off x="11445240" y="134389"/>
          <a:ext cx="1632585"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5" name="Picture 214">
          <a:extLst>
            <a:ext uri="{FF2B5EF4-FFF2-40B4-BE49-F238E27FC236}">
              <a16:creationId xmlns:a16="http://schemas.microsoft.com/office/drawing/2014/main" id="{00000000-0008-0000-0500-0000D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1809750</xdr:colOff>
      <xdr:row>2</xdr:row>
      <xdr:rowOff>971550</xdr:rowOff>
    </xdr:to>
    <xdr:pic>
      <xdr:nvPicPr>
        <xdr:cNvPr id="216" name="Picture 215">
          <a:extLst>
            <a:ext uri="{FF2B5EF4-FFF2-40B4-BE49-F238E27FC236}">
              <a16:creationId xmlns:a16="http://schemas.microsoft.com/office/drawing/2014/main" id="{00000000-0008-0000-0500-0000D8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27810" cy="138008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7" name="Picture 216">
          <a:extLst>
            <a:ext uri="{FF2B5EF4-FFF2-40B4-BE49-F238E27FC236}">
              <a16:creationId xmlns:a16="http://schemas.microsoft.com/office/drawing/2014/main" id="{00000000-0008-0000-0500-0000D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8" name="Picture 217">
          <a:extLst>
            <a:ext uri="{FF2B5EF4-FFF2-40B4-BE49-F238E27FC236}">
              <a16:creationId xmlns:a16="http://schemas.microsoft.com/office/drawing/2014/main" id="{00000000-0008-0000-0500-0000DA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0" name="Picture 219">
          <a:extLst>
            <a:ext uri="{FF2B5EF4-FFF2-40B4-BE49-F238E27FC236}">
              <a16:creationId xmlns:a16="http://schemas.microsoft.com/office/drawing/2014/main" id="{00000000-0008-0000-0500-0000D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1" name="Picture 220">
          <a:extLst>
            <a:ext uri="{FF2B5EF4-FFF2-40B4-BE49-F238E27FC236}">
              <a16:creationId xmlns:a16="http://schemas.microsoft.com/office/drawing/2014/main" id="{00000000-0008-0000-0500-0000D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2" name="Picture 221">
          <a:extLst>
            <a:ext uri="{FF2B5EF4-FFF2-40B4-BE49-F238E27FC236}">
              <a16:creationId xmlns:a16="http://schemas.microsoft.com/office/drawing/2014/main" id="{00000000-0008-0000-0500-0000D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3" name="Picture 222">
          <a:extLst>
            <a:ext uri="{FF2B5EF4-FFF2-40B4-BE49-F238E27FC236}">
              <a16:creationId xmlns:a16="http://schemas.microsoft.com/office/drawing/2014/main" id="{00000000-0008-0000-0500-0000D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4" name="Picture 223">
          <a:extLst>
            <a:ext uri="{FF2B5EF4-FFF2-40B4-BE49-F238E27FC236}">
              <a16:creationId xmlns:a16="http://schemas.microsoft.com/office/drawing/2014/main" id="{00000000-0008-0000-0500-0000E0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5" name="Picture 224">
          <a:extLst>
            <a:ext uri="{FF2B5EF4-FFF2-40B4-BE49-F238E27FC236}">
              <a16:creationId xmlns:a16="http://schemas.microsoft.com/office/drawing/2014/main" id="{00000000-0008-0000-0500-0000E1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6" name="Picture 225">
          <a:extLst>
            <a:ext uri="{FF2B5EF4-FFF2-40B4-BE49-F238E27FC236}">
              <a16:creationId xmlns:a16="http://schemas.microsoft.com/office/drawing/2014/main" id="{00000000-0008-0000-0500-0000E2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7" name="Picture 226">
          <a:extLst>
            <a:ext uri="{FF2B5EF4-FFF2-40B4-BE49-F238E27FC236}">
              <a16:creationId xmlns:a16="http://schemas.microsoft.com/office/drawing/2014/main" id="{00000000-0008-0000-0500-0000E3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8" name="Picture 227">
          <a:extLst>
            <a:ext uri="{FF2B5EF4-FFF2-40B4-BE49-F238E27FC236}">
              <a16:creationId xmlns:a16="http://schemas.microsoft.com/office/drawing/2014/main" id="{00000000-0008-0000-0500-0000E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29" name="Picture 228">
          <a:extLst>
            <a:ext uri="{FF2B5EF4-FFF2-40B4-BE49-F238E27FC236}">
              <a16:creationId xmlns:a16="http://schemas.microsoft.com/office/drawing/2014/main" id="{00000000-0008-0000-0500-0000E5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30" name="Picture 229">
          <a:extLst>
            <a:ext uri="{FF2B5EF4-FFF2-40B4-BE49-F238E27FC236}">
              <a16:creationId xmlns:a16="http://schemas.microsoft.com/office/drawing/2014/main" id="{00000000-0008-0000-0500-0000E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31" name="Picture 230">
          <a:extLst>
            <a:ext uri="{FF2B5EF4-FFF2-40B4-BE49-F238E27FC236}">
              <a16:creationId xmlns:a16="http://schemas.microsoft.com/office/drawing/2014/main" id="{00000000-0008-0000-0500-0000E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32" name="Picture 231">
          <a:extLst>
            <a:ext uri="{FF2B5EF4-FFF2-40B4-BE49-F238E27FC236}">
              <a16:creationId xmlns:a16="http://schemas.microsoft.com/office/drawing/2014/main" id="{00000000-0008-0000-0500-0000E8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33" name="Picture 232">
          <a:extLst>
            <a:ext uri="{FF2B5EF4-FFF2-40B4-BE49-F238E27FC236}">
              <a16:creationId xmlns:a16="http://schemas.microsoft.com/office/drawing/2014/main" id="{00000000-0008-0000-0500-0000E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34" name="Picture 233">
          <a:extLst>
            <a:ext uri="{FF2B5EF4-FFF2-40B4-BE49-F238E27FC236}">
              <a16:creationId xmlns:a16="http://schemas.microsoft.com/office/drawing/2014/main" id="{00000000-0008-0000-0500-0000EA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35" name="Picture 234">
          <a:extLst>
            <a:ext uri="{FF2B5EF4-FFF2-40B4-BE49-F238E27FC236}">
              <a16:creationId xmlns:a16="http://schemas.microsoft.com/office/drawing/2014/main" id="{00000000-0008-0000-0500-0000E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36" name="Picture 235">
          <a:extLst>
            <a:ext uri="{FF2B5EF4-FFF2-40B4-BE49-F238E27FC236}">
              <a16:creationId xmlns:a16="http://schemas.microsoft.com/office/drawing/2014/main" id="{00000000-0008-0000-0500-0000E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37" name="Picture 236">
          <a:extLst>
            <a:ext uri="{FF2B5EF4-FFF2-40B4-BE49-F238E27FC236}">
              <a16:creationId xmlns:a16="http://schemas.microsoft.com/office/drawing/2014/main" id="{00000000-0008-0000-0500-0000E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38" name="Picture 237">
          <a:extLst>
            <a:ext uri="{FF2B5EF4-FFF2-40B4-BE49-F238E27FC236}">
              <a16:creationId xmlns:a16="http://schemas.microsoft.com/office/drawing/2014/main" id="{00000000-0008-0000-0500-0000E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1809750</xdr:colOff>
      <xdr:row>2</xdr:row>
      <xdr:rowOff>971550</xdr:rowOff>
    </xdr:to>
    <xdr:pic>
      <xdr:nvPicPr>
        <xdr:cNvPr id="239" name="Picture 238">
          <a:extLst>
            <a:ext uri="{FF2B5EF4-FFF2-40B4-BE49-F238E27FC236}">
              <a16:creationId xmlns:a16="http://schemas.microsoft.com/office/drawing/2014/main" id="{00000000-0008-0000-0500-0000EF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11473815" y="134389"/>
          <a:ext cx="1527810" cy="138008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40" name="Picture 239">
          <a:extLst>
            <a:ext uri="{FF2B5EF4-FFF2-40B4-BE49-F238E27FC236}">
              <a16:creationId xmlns:a16="http://schemas.microsoft.com/office/drawing/2014/main" id="{00000000-0008-0000-0500-0000F0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oneCellAnchor>
    <xdr:from>
      <xdr:col>7</xdr:col>
      <xdr:colOff>285750</xdr:colOff>
      <xdr:row>0</xdr:row>
      <xdr:rowOff>133350</xdr:rowOff>
    </xdr:from>
    <xdr:ext cx="1543050" cy="1381125"/>
    <xdr:pic>
      <xdr:nvPicPr>
        <xdr:cNvPr id="241" name="Picture 3">
          <a:extLst>
            <a:ext uri="{FF2B5EF4-FFF2-40B4-BE49-F238E27FC236}">
              <a16:creationId xmlns:a16="http://schemas.microsoft.com/office/drawing/2014/main" id="{00000000-0008-0000-0500-0000F1000000}"/>
            </a:ext>
          </a:extLst>
        </xdr:cNvPr>
        <xdr:cNvPicPr>
          <a:picLocks noChangeAspect="1"/>
        </xdr:cNvPicPr>
      </xdr:nvPicPr>
      <xdr:blipFill>
        <a:blip xmlns:r="http://schemas.openxmlformats.org/officeDocument/2006/relationships" r:embed="rId33"/>
        <a:stretch>
          <a:fillRect/>
        </a:stretch>
      </xdr:blipFill>
      <xdr:spPr>
        <a:xfrm>
          <a:off x="11477625" y="133350"/>
          <a:ext cx="1543050" cy="1381125"/>
        </a:xfrm>
        <a:prstGeom prst="rect">
          <a:avLst/>
        </a:prstGeom>
      </xdr:spPr>
    </xdr:pic>
    <xdr:clientData/>
  </xdr:oneCellAnchor>
  <xdr:twoCellAnchor editAs="oneCell">
    <xdr:from>
      <xdr:col>7</xdr:col>
      <xdr:colOff>281940</xdr:colOff>
      <xdr:row>0</xdr:row>
      <xdr:rowOff>134389</xdr:rowOff>
    </xdr:from>
    <xdr:to>
      <xdr:col>7</xdr:col>
      <xdr:colOff>1813386</xdr:colOff>
      <xdr:row>2</xdr:row>
      <xdr:rowOff>968490</xdr:rowOff>
    </xdr:to>
    <xdr:pic>
      <xdr:nvPicPr>
        <xdr:cNvPr id="242" name="Picture 241">
          <a:extLst>
            <a:ext uri="{FF2B5EF4-FFF2-40B4-BE49-F238E27FC236}">
              <a16:creationId xmlns:a16="http://schemas.microsoft.com/office/drawing/2014/main" id="{00000000-0008-0000-0500-0000F2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43" name="Picture 242">
          <a:extLst>
            <a:ext uri="{FF2B5EF4-FFF2-40B4-BE49-F238E27FC236}">
              <a16:creationId xmlns:a16="http://schemas.microsoft.com/office/drawing/2014/main" id="{00000000-0008-0000-0500-0000F3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1816561</xdr:colOff>
      <xdr:row>2</xdr:row>
      <xdr:rowOff>968490</xdr:rowOff>
    </xdr:to>
    <xdr:pic>
      <xdr:nvPicPr>
        <xdr:cNvPr id="244" name="Picture 243">
          <a:extLst>
            <a:ext uri="{FF2B5EF4-FFF2-40B4-BE49-F238E27FC236}">
              <a16:creationId xmlns:a16="http://schemas.microsoft.com/office/drawing/2014/main" id="{00000000-0008-0000-0500-0000F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4621"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45" name="Picture 244">
          <a:extLst>
            <a:ext uri="{FF2B5EF4-FFF2-40B4-BE49-F238E27FC236}">
              <a16:creationId xmlns:a16="http://schemas.microsoft.com/office/drawing/2014/main" id="{00000000-0008-0000-0500-0000F5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1809750</xdr:colOff>
      <xdr:row>2</xdr:row>
      <xdr:rowOff>971550</xdr:rowOff>
    </xdr:to>
    <xdr:pic>
      <xdr:nvPicPr>
        <xdr:cNvPr id="246" name="Picture 245">
          <a:extLst>
            <a:ext uri="{FF2B5EF4-FFF2-40B4-BE49-F238E27FC236}">
              <a16:creationId xmlns:a16="http://schemas.microsoft.com/office/drawing/2014/main" id="{00000000-0008-0000-0500-0000F6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11473815" y="134389"/>
          <a:ext cx="1527810" cy="138008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47" name="Picture 246">
          <a:extLst>
            <a:ext uri="{FF2B5EF4-FFF2-40B4-BE49-F238E27FC236}">
              <a16:creationId xmlns:a16="http://schemas.microsoft.com/office/drawing/2014/main" id="{00000000-0008-0000-0500-0000F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48" name="Picture 247">
          <a:extLst>
            <a:ext uri="{FF2B5EF4-FFF2-40B4-BE49-F238E27FC236}">
              <a16:creationId xmlns:a16="http://schemas.microsoft.com/office/drawing/2014/main" id="{00000000-0008-0000-0500-0000F8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49" name="Picture 248">
          <a:extLst>
            <a:ext uri="{FF2B5EF4-FFF2-40B4-BE49-F238E27FC236}">
              <a16:creationId xmlns:a16="http://schemas.microsoft.com/office/drawing/2014/main" id="{00000000-0008-0000-0500-0000F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0" name="Picture 249">
          <a:extLst>
            <a:ext uri="{FF2B5EF4-FFF2-40B4-BE49-F238E27FC236}">
              <a16:creationId xmlns:a16="http://schemas.microsoft.com/office/drawing/2014/main" id="{00000000-0008-0000-0500-0000FA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1" name="Picture 250">
          <a:extLst>
            <a:ext uri="{FF2B5EF4-FFF2-40B4-BE49-F238E27FC236}">
              <a16:creationId xmlns:a16="http://schemas.microsoft.com/office/drawing/2014/main" id="{00000000-0008-0000-0500-0000F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2" name="Picture 251">
          <a:extLst>
            <a:ext uri="{FF2B5EF4-FFF2-40B4-BE49-F238E27FC236}">
              <a16:creationId xmlns:a16="http://schemas.microsoft.com/office/drawing/2014/main" id="{00000000-0008-0000-0500-0000F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46" name="Pictur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2397740" y="134389"/>
          <a:ext cx="1531446" cy="1380201"/>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3" name="Picture 252">
          <a:extLst>
            <a:ext uri="{FF2B5EF4-FFF2-40B4-BE49-F238E27FC236}">
              <a16:creationId xmlns:a16="http://schemas.microsoft.com/office/drawing/2014/main" id="{00000000-0008-0000-0500-0000F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4" name="Picture 253">
          <a:extLst>
            <a:ext uri="{FF2B5EF4-FFF2-40B4-BE49-F238E27FC236}">
              <a16:creationId xmlns:a16="http://schemas.microsoft.com/office/drawing/2014/main" id="{00000000-0008-0000-0500-0000F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5" name="Picture 254">
          <a:extLst>
            <a:ext uri="{FF2B5EF4-FFF2-40B4-BE49-F238E27FC236}">
              <a16:creationId xmlns:a16="http://schemas.microsoft.com/office/drawing/2014/main" id="{00000000-0008-0000-0500-0000FF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60" name="Picture 59">
          <a:extLst>
            <a:ext uri="{FF2B5EF4-FFF2-40B4-BE49-F238E27FC236}">
              <a16:creationId xmlns:a16="http://schemas.microsoft.com/office/drawing/2014/main" id="{67D23FA3-16C6-436B-971E-BC22FDCDAFBF}"/>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75" name="Picture 74">
          <a:extLst>
            <a:ext uri="{FF2B5EF4-FFF2-40B4-BE49-F238E27FC236}">
              <a16:creationId xmlns:a16="http://schemas.microsoft.com/office/drawing/2014/main" id="{3C712A23-BA7D-4350-B43E-F9673C823D81}"/>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13" name="Picture 112">
          <a:extLst>
            <a:ext uri="{FF2B5EF4-FFF2-40B4-BE49-F238E27FC236}">
              <a16:creationId xmlns:a16="http://schemas.microsoft.com/office/drawing/2014/main" id="{B5339D6F-A648-4508-B5A5-BA888D1E2323}"/>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14" name="Picture 113">
          <a:extLst>
            <a:ext uri="{FF2B5EF4-FFF2-40B4-BE49-F238E27FC236}">
              <a16:creationId xmlns:a16="http://schemas.microsoft.com/office/drawing/2014/main" id="{90B41D71-E7DF-4936-8A65-66A59CC511D6}"/>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133" name="Picture 132">
          <a:extLst>
            <a:ext uri="{FF2B5EF4-FFF2-40B4-BE49-F238E27FC236}">
              <a16:creationId xmlns:a16="http://schemas.microsoft.com/office/drawing/2014/main" id="{6064CEA3-A290-445D-8649-6A784EBA3D33}"/>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1" name="Picture 210">
          <a:extLst>
            <a:ext uri="{FF2B5EF4-FFF2-40B4-BE49-F238E27FC236}">
              <a16:creationId xmlns:a16="http://schemas.microsoft.com/office/drawing/2014/main" id="{987F9DBE-741F-48F7-8FBF-DE8D0EB14FB1}"/>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6" name="Picture 255">
          <a:extLst>
            <a:ext uri="{FF2B5EF4-FFF2-40B4-BE49-F238E27FC236}">
              <a16:creationId xmlns:a16="http://schemas.microsoft.com/office/drawing/2014/main" id="{C90BF198-974B-43B8-89B6-0F51849A0D0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7" name="Picture 256">
          <a:extLst>
            <a:ext uri="{FF2B5EF4-FFF2-40B4-BE49-F238E27FC236}">
              <a16:creationId xmlns:a16="http://schemas.microsoft.com/office/drawing/2014/main" id="{8F53B867-E00B-4B29-835F-742F0756222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8" name="Picture 257">
          <a:extLst>
            <a:ext uri="{FF2B5EF4-FFF2-40B4-BE49-F238E27FC236}">
              <a16:creationId xmlns:a16="http://schemas.microsoft.com/office/drawing/2014/main" id="{9BD3DFA8-0C53-433B-9D26-778F86C1A13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59" name="Picture 258">
          <a:extLst>
            <a:ext uri="{FF2B5EF4-FFF2-40B4-BE49-F238E27FC236}">
              <a16:creationId xmlns:a16="http://schemas.microsoft.com/office/drawing/2014/main" id="{D3D25642-25D5-4AAE-B6F6-BD1ACDD649C1}"/>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60" name="Picture 259">
          <a:extLst>
            <a:ext uri="{FF2B5EF4-FFF2-40B4-BE49-F238E27FC236}">
              <a16:creationId xmlns:a16="http://schemas.microsoft.com/office/drawing/2014/main" id="{815A70BF-BF2B-467D-9B60-F35CB060BD4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61" name="Picture 260">
          <a:extLst>
            <a:ext uri="{FF2B5EF4-FFF2-40B4-BE49-F238E27FC236}">
              <a16:creationId xmlns:a16="http://schemas.microsoft.com/office/drawing/2014/main" id="{F63E33ED-1716-455C-B252-FB94606FE0D3}"/>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62" name="Picture 261">
          <a:extLst>
            <a:ext uri="{FF2B5EF4-FFF2-40B4-BE49-F238E27FC236}">
              <a16:creationId xmlns:a16="http://schemas.microsoft.com/office/drawing/2014/main" id="{83B5D5EF-D1F3-45FE-B06A-DB63C0CAF893}"/>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2397740" y="134389"/>
          <a:ext cx="1531446" cy="1380201"/>
        </a:xfrm>
        <a:prstGeom prst="rect">
          <a:avLst/>
        </a:prstGeom>
        <a:noFill/>
        <a:ln>
          <a:noFill/>
        </a:ln>
      </xdr:spPr>
    </xdr:pic>
    <xdr:clientData/>
  </xdr:twoCellAnchor>
  <xdr:twoCellAnchor editAs="oneCell">
    <xdr:from>
      <xdr:col>7</xdr:col>
      <xdr:colOff>281940</xdr:colOff>
      <xdr:row>0</xdr:row>
      <xdr:rowOff>134389</xdr:rowOff>
    </xdr:from>
    <xdr:to>
      <xdr:col>7</xdr:col>
      <xdr:colOff>1809750</xdr:colOff>
      <xdr:row>2</xdr:row>
      <xdr:rowOff>971550</xdr:rowOff>
    </xdr:to>
    <xdr:pic>
      <xdr:nvPicPr>
        <xdr:cNvPr id="263" name="Picture 262">
          <a:extLst>
            <a:ext uri="{FF2B5EF4-FFF2-40B4-BE49-F238E27FC236}">
              <a16:creationId xmlns:a16="http://schemas.microsoft.com/office/drawing/2014/main" id="{DE6C2644-F4F2-4926-832F-303F745B1CAF}"/>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11473815" y="134389"/>
          <a:ext cx="1527810" cy="138008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64" name="Picture 263">
          <a:extLst>
            <a:ext uri="{FF2B5EF4-FFF2-40B4-BE49-F238E27FC236}">
              <a16:creationId xmlns:a16="http://schemas.microsoft.com/office/drawing/2014/main" id="{AB77BB07-ECE8-46AF-9364-78536C7ABD7C}"/>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1819736</xdr:colOff>
      <xdr:row>2</xdr:row>
      <xdr:rowOff>968490</xdr:rowOff>
    </xdr:to>
    <xdr:pic>
      <xdr:nvPicPr>
        <xdr:cNvPr id="265" name="Picture 264">
          <a:extLst>
            <a:ext uri="{FF2B5EF4-FFF2-40B4-BE49-F238E27FC236}">
              <a16:creationId xmlns:a16="http://schemas.microsoft.com/office/drawing/2014/main" id="{FC3971EF-8C68-4E89-8636-B2533D28EEC7}"/>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bwMode="auto">
        <a:xfrm>
          <a:off x="11492865" y="134389"/>
          <a:ext cx="153779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66" name="Picture 265">
          <a:extLst>
            <a:ext uri="{FF2B5EF4-FFF2-40B4-BE49-F238E27FC236}">
              <a16:creationId xmlns:a16="http://schemas.microsoft.com/office/drawing/2014/main" id="{E87BC250-07EA-4FF6-8D83-AEAEF442F1D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67" name="Picture 266">
          <a:extLst>
            <a:ext uri="{FF2B5EF4-FFF2-40B4-BE49-F238E27FC236}">
              <a16:creationId xmlns:a16="http://schemas.microsoft.com/office/drawing/2014/main" id="{6A4E5ED3-C045-42DE-854F-B01319E065B1}"/>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2397740" y="134389"/>
          <a:ext cx="1531446" cy="1380201"/>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68" name="Picture 267">
          <a:extLst>
            <a:ext uri="{FF2B5EF4-FFF2-40B4-BE49-F238E27FC236}">
              <a16:creationId xmlns:a16="http://schemas.microsoft.com/office/drawing/2014/main" id="{14300379-1B6E-47F1-936F-EF6713319EB6}"/>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2397740" y="134389"/>
          <a:ext cx="1531446" cy="1380201"/>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69" name="Picture 268">
          <a:extLst>
            <a:ext uri="{FF2B5EF4-FFF2-40B4-BE49-F238E27FC236}">
              <a16:creationId xmlns:a16="http://schemas.microsoft.com/office/drawing/2014/main" id="{2FBBF9DC-5858-4A88-944E-4D92AFEAD9E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2397740" y="134389"/>
          <a:ext cx="1531446" cy="1380201"/>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70" name="Picture 269">
          <a:extLst>
            <a:ext uri="{FF2B5EF4-FFF2-40B4-BE49-F238E27FC236}">
              <a16:creationId xmlns:a16="http://schemas.microsoft.com/office/drawing/2014/main" id="{8B021167-2E15-4BA7-81DF-46BD72A3C005}"/>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2397740" y="134389"/>
          <a:ext cx="1531446" cy="1380201"/>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71" name="Picture 270">
          <a:extLst>
            <a:ext uri="{FF2B5EF4-FFF2-40B4-BE49-F238E27FC236}">
              <a16:creationId xmlns:a16="http://schemas.microsoft.com/office/drawing/2014/main" id="{EA5332CD-8EEE-4FBD-82E5-628D81E5C2C4}"/>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2397740" y="134389"/>
          <a:ext cx="1531446" cy="1380201"/>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72" name="Picture 271">
          <a:extLst>
            <a:ext uri="{FF2B5EF4-FFF2-40B4-BE49-F238E27FC236}">
              <a16:creationId xmlns:a16="http://schemas.microsoft.com/office/drawing/2014/main" id="{F95B22D2-9ADB-4604-A679-1D360B7F52C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2397740" y="134389"/>
          <a:ext cx="1531446" cy="138020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18778</xdr:colOff>
      <xdr:row>2</xdr:row>
      <xdr:rowOff>154940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6" name="Picture 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0"/>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5" name="Picture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6" name="Pictur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9" name="Picture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2" name="Picture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3" name="Picture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4" name="Picture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5" name="Picture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6" name="Picture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7" name="Picture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8" name="Picture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29" name="Picture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0" name="Picture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1" name="Picture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2" name="Picture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3" name="Picture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4" name="Picture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5" name="Picture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6" name="Picture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7" name="Picture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8" name="Picture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39" name="Picture 38">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40" name="Picture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41" name="Picture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42" name="Picture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43" name="Picture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44" name="Picture 43">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oneCellAnchor>
    <xdr:from>
      <xdr:col>4</xdr:col>
      <xdr:colOff>0</xdr:colOff>
      <xdr:row>0</xdr:row>
      <xdr:rowOff>0</xdr:rowOff>
    </xdr:from>
    <xdr:ext cx="657225" cy="742950"/>
    <xdr:pic>
      <xdr:nvPicPr>
        <xdr:cNvPr id="45" name="Picture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18778</xdr:colOff>
      <xdr:row>2</xdr:row>
      <xdr:rowOff>154940</xdr:rowOff>
    </xdr:to>
    <xdr:pic>
      <xdr:nvPicPr>
        <xdr:cNvPr id="46" name="Picture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47" name="Picture 4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48" name="Picture 47">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49" name="Picture 48">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50" name="Picture 49">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51" name="Picture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52" name="Picture 5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53" name="Picture 52">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54" name="Picture 53">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55" name="Picture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56" name="Picture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9253</xdr:colOff>
      <xdr:row>2</xdr:row>
      <xdr:rowOff>154940</xdr:rowOff>
    </xdr:to>
    <xdr:pic>
      <xdr:nvPicPr>
        <xdr:cNvPr id="57" name="Picture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12849225" y="0"/>
          <a:ext cx="733153"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58" name="Picture 57">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oneCellAnchor>
    <xdr:from>
      <xdr:col>4</xdr:col>
      <xdr:colOff>0</xdr:colOff>
      <xdr:row>0</xdr:row>
      <xdr:rowOff>0</xdr:rowOff>
    </xdr:from>
    <xdr:ext cx="657225" cy="742950"/>
    <xdr:pic>
      <xdr:nvPicPr>
        <xdr:cNvPr id="59" name="Picture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18778</xdr:colOff>
      <xdr:row>2</xdr:row>
      <xdr:rowOff>154940</xdr:rowOff>
    </xdr:to>
    <xdr:pic>
      <xdr:nvPicPr>
        <xdr:cNvPr id="60" name="Picture 59">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61" name="Picture 60">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62" name="Picture 61">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63" name="Picture 62">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64" name="Picture 63">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65" name="Picture 64">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66" name="Picture 65">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67" name="Picture 66">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68" name="Picture 67">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69" name="Picture 2">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0"/>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70" name="Picture 69">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71" name="Picture 70">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72" name="Picture 71">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73" name="Picture 72">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oneCellAnchor>
    <xdr:from>
      <xdr:col>4</xdr:col>
      <xdr:colOff>0</xdr:colOff>
      <xdr:row>0</xdr:row>
      <xdr:rowOff>0</xdr:rowOff>
    </xdr:from>
    <xdr:ext cx="657225" cy="742950"/>
    <xdr:pic>
      <xdr:nvPicPr>
        <xdr:cNvPr id="74" name="Picture 73">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18778</xdr:colOff>
      <xdr:row>2</xdr:row>
      <xdr:rowOff>154940</xdr:rowOff>
    </xdr:to>
    <xdr:pic>
      <xdr:nvPicPr>
        <xdr:cNvPr id="75" name="Picture 74">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76" name="Picture 75">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77" name="Picture 76">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78" name="Picture 77">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79" name="Picture 78">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0" name="Picture 79">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1" name="Picture 80">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2" name="Picture 81">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3" name="Picture 82">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4" name="Picture 83">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5" name="Picture 84">
          <a:extLst>
            <a:ext uri="{FF2B5EF4-FFF2-40B4-BE49-F238E27FC236}">
              <a16:creationId xmlns:a16="http://schemas.microsoft.com/office/drawing/2014/main" id="{00000000-0008-0000-0600-00005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6" name="Picture 85">
          <a:extLst>
            <a:ext uri="{FF2B5EF4-FFF2-40B4-BE49-F238E27FC236}">
              <a16:creationId xmlns:a16="http://schemas.microsoft.com/office/drawing/2014/main" id="{00000000-0008-0000-06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7" name="Picture 86">
          <a:extLst>
            <a:ext uri="{FF2B5EF4-FFF2-40B4-BE49-F238E27FC236}">
              <a16:creationId xmlns:a16="http://schemas.microsoft.com/office/drawing/2014/main" id="{00000000-0008-0000-0600-00005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8" name="Picture 87">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89" name="Picture 88">
          <a:extLst>
            <a:ext uri="{FF2B5EF4-FFF2-40B4-BE49-F238E27FC236}">
              <a16:creationId xmlns:a16="http://schemas.microsoft.com/office/drawing/2014/main" id="{00000000-0008-0000-0600-00005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0" name="Picture 89">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1" name="Picture 90">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2" name="Picture 91">
          <a:extLst>
            <a:ext uri="{FF2B5EF4-FFF2-40B4-BE49-F238E27FC236}">
              <a16:creationId xmlns:a16="http://schemas.microsoft.com/office/drawing/2014/main" id="{00000000-0008-0000-06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3" name="Picture 92">
          <a:extLst>
            <a:ext uri="{FF2B5EF4-FFF2-40B4-BE49-F238E27FC236}">
              <a16:creationId xmlns:a16="http://schemas.microsoft.com/office/drawing/2014/main" id="{00000000-0008-0000-0600-00005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4" name="Picture 93">
          <a:extLst>
            <a:ext uri="{FF2B5EF4-FFF2-40B4-BE49-F238E27FC236}">
              <a16:creationId xmlns:a16="http://schemas.microsoft.com/office/drawing/2014/main" id="{00000000-0008-0000-0600-00005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5" name="Picture 94">
          <a:extLst>
            <a:ext uri="{FF2B5EF4-FFF2-40B4-BE49-F238E27FC236}">
              <a16:creationId xmlns:a16="http://schemas.microsoft.com/office/drawing/2014/main" id="{00000000-0008-0000-0600-00005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6" name="Picture 95">
          <a:extLst>
            <a:ext uri="{FF2B5EF4-FFF2-40B4-BE49-F238E27FC236}">
              <a16:creationId xmlns:a16="http://schemas.microsoft.com/office/drawing/2014/main" id="{00000000-0008-0000-06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7" name="Picture 96">
          <a:extLst>
            <a:ext uri="{FF2B5EF4-FFF2-40B4-BE49-F238E27FC236}">
              <a16:creationId xmlns:a16="http://schemas.microsoft.com/office/drawing/2014/main" id="{00000000-0008-0000-0600-00006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8" name="Picture 97">
          <a:extLst>
            <a:ext uri="{FF2B5EF4-FFF2-40B4-BE49-F238E27FC236}">
              <a16:creationId xmlns:a16="http://schemas.microsoft.com/office/drawing/2014/main" id="{00000000-0008-0000-06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99" name="Picture 98">
          <a:extLst>
            <a:ext uri="{FF2B5EF4-FFF2-40B4-BE49-F238E27FC236}">
              <a16:creationId xmlns:a16="http://schemas.microsoft.com/office/drawing/2014/main" id="{00000000-0008-0000-0600-00006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0" name="Picture 99">
          <a:extLst>
            <a:ext uri="{FF2B5EF4-FFF2-40B4-BE49-F238E27FC236}">
              <a16:creationId xmlns:a16="http://schemas.microsoft.com/office/drawing/2014/main" id="{00000000-0008-0000-06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1" name="Picture 100">
          <a:extLst>
            <a:ext uri="{FF2B5EF4-FFF2-40B4-BE49-F238E27FC236}">
              <a16:creationId xmlns:a16="http://schemas.microsoft.com/office/drawing/2014/main" id="{00000000-0008-0000-0600-00006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2" name="Picture 101">
          <a:extLst>
            <a:ext uri="{FF2B5EF4-FFF2-40B4-BE49-F238E27FC236}">
              <a16:creationId xmlns:a16="http://schemas.microsoft.com/office/drawing/2014/main" id="{00000000-0008-0000-06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3" name="Picture 102">
          <a:extLst>
            <a:ext uri="{FF2B5EF4-FFF2-40B4-BE49-F238E27FC236}">
              <a16:creationId xmlns:a16="http://schemas.microsoft.com/office/drawing/2014/main" id="{00000000-0008-0000-0600-00006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4" name="Picture 103">
          <a:extLst>
            <a:ext uri="{FF2B5EF4-FFF2-40B4-BE49-F238E27FC236}">
              <a16:creationId xmlns:a16="http://schemas.microsoft.com/office/drawing/2014/main" id="{00000000-0008-0000-06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5" name="Picture 104">
          <a:extLst>
            <a:ext uri="{FF2B5EF4-FFF2-40B4-BE49-F238E27FC236}">
              <a16:creationId xmlns:a16="http://schemas.microsoft.com/office/drawing/2014/main" id="{00000000-0008-0000-0600-00006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6" name="Picture 105">
          <a:extLst>
            <a:ext uri="{FF2B5EF4-FFF2-40B4-BE49-F238E27FC236}">
              <a16:creationId xmlns:a16="http://schemas.microsoft.com/office/drawing/2014/main" id="{00000000-0008-0000-06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7" name="Picture 106">
          <a:extLst>
            <a:ext uri="{FF2B5EF4-FFF2-40B4-BE49-F238E27FC236}">
              <a16:creationId xmlns:a16="http://schemas.microsoft.com/office/drawing/2014/main" id="{00000000-0008-0000-0600-00006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8" name="Picture 107">
          <a:extLst>
            <a:ext uri="{FF2B5EF4-FFF2-40B4-BE49-F238E27FC236}">
              <a16:creationId xmlns:a16="http://schemas.microsoft.com/office/drawing/2014/main" id="{00000000-0008-0000-06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18778</xdr:colOff>
      <xdr:row>2</xdr:row>
      <xdr:rowOff>154940</xdr:rowOff>
    </xdr:to>
    <xdr:pic>
      <xdr:nvPicPr>
        <xdr:cNvPr id="109" name="Picture 108">
          <a:extLst>
            <a:ext uri="{FF2B5EF4-FFF2-40B4-BE49-F238E27FC236}">
              <a16:creationId xmlns:a16="http://schemas.microsoft.com/office/drawing/2014/main" id="{00000000-0008-0000-0600-00006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0" name="Picture 109">
          <a:extLst>
            <a:ext uri="{FF2B5EF4-FFF2-40B4-BE49-F238E27FC236}">
              <a16:creationId xmlns:a16="http://schemas.microsoft.com/office/drawing/2014/main" id="{00000000-0008-0000-06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1" name="Picture 110">
          <a:extLst>
            <a:ext uri="{FF2B5EF4-FFF2-40B4-BE49-F238E27FC236}">
              <a16:creationId xmlns:a16="http://schemas.microsoft.com/office/drawing/2014/main" id="{00000000-0008-0000-0600-00006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2" name="Picture 111">
          <a:extLst>
            <a:ext uri="{FF2B5EF4-FFF2-40B4-BE49-F238E27FC236}">
              <a16:creationId xmlns:a16="http://schemas.microsoft.com/office/drawing/2014/main" id="{00000000-0008-0000-06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3" name="Picture 112">
          <a:extLst>
            <a:ext uri="{FF2B5EF4-FFF2-40B4-BE49-F238E27FC236}">
              <a16:creationId xmlns:a16="http://schemas.microsoft.com/office/drawing/2014/main" id="{00000000-0008-0000-06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4" name="Picture 113">
          <a:extLst>
            <a:ext uri="{FF2B5EF4-FFF2-40B4-BE49-F238E27FC236}">
              <a16:creationId xmlns:a16="http://schemas.microsoft.com/office/drawing/2014/main" id="{00000000-0008-0000-06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5" name="Picture 114">
          <a:extLst>
            <a:ext uri="{FF2B5EF4-FFF2-40B4-BE49-F238E27FC236}">
              <a16:creationId xmlns:a16="http://schemas.microsoft.com/office/drawing/2014/main" id="{00000000-0008-0000-0600-00007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6" name="Picture 115">
          <a:extLst>
            <a:ext uri="{FF2B5EF4-FFF2-40B4-BE49-F238E27FC236}">
              <a16:creationId xmlns:a16="http://schemas.microsoft.com/office/drawing/2014/main" id="{00000000-0008-0000-06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7" name="Picture 116">
          <a:extLst>
            <a:ext uri="{FF2B5EF4-FFF2-40B4-BE49-F238E27FC236}">
              <a16:creationId xmlns:a16="http://schemas.microsoft.com/office/drawing/2014/main" id="{00000000-0008-0000-0600-00007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8" name="Picture 117">
          <a:extLst>
            <a:ext uri="{FF2B5EF4-FFF2-40B4-BE49-F238E27FC236}">
              <a16:creationId xmlns:a16="http://schemas.microsoft.com/office/drawing/2014/main" id="{00000000-0008-0000-06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19" name="Picture 118">
          <a:extLst>
            <a:ext uri="{FF2B5EF4-FFF2-40B4-BE49-F238E27FC236}">
              <a16:creationId xmlns:a16="http://schemas.microsoft.com/office/drawing/2014/main" id="{00000000-0008-0000-0600-00007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0" name="Picture 119">
          <a:extLst>
            <a:ext uri="{FF2B5EF4-FFF2-40B4-BE49-F238E27FC236}">
              <a16:creationId xmlns:a16="http://schemas.microsoft.com/office/drawing/2014/main" id="{00000000-0008-0000-06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1" name="Picture 120">
          <a:extLst>
            <a:ext uri="{FF2B5EF4-FFF2-40B4-BE49-F238E27FC236}">
              <a16:creationId xmlns:a16="http://schemas.microsoft.com/office/drawing/2014/main" id="{00000000-0008-0000-0600-00007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2" name="Picture 121">
          <a:extLst>
            <a:ext uri="{FF2B5EF4-FFF2-40B4-BE49-F238E27FC236}">
              <a16:creationId xmlns:a16="http://schemas.microsoft.com/office/drawing/2014/main" id="{00000000-0008-0000-06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3" name="Picture 122">
          <a:extLst>
            <a:ext uri="{FF2B5EF4-FFF2-40B4-BE49-F238E27FC236}">
              <a16:creationId xmlns:a16="http://schemas.microsoft.com/office/drawing/2014/main" id="{00000000-0008-0000-0600-00007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4" name="Picture 123">
          <a:extLst>
            <a:ext uri="{FF2B5EF4-FFF2-40B4-BE49-F238E27FC236}">
              <a16:creationId xmlns:a16="http://schemas.microsoft.com/office/drawing/2014/main" id="{00000000-0008-0000-06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5" name="Picture 124">
          <a:extLst>
            <a:ext uri="{FF2B5EF4-FFF2-40B4-BE49-F238E27FC236}">
              <a16:creationId xmlns:a16="http://schemas.microsoft.com/office/drawing/2014/main" id="{00000000-0008-0000-0600-00007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6" name="Picture 125">
          <a:extLst>
            <a:ext uri="{FF2B5EF4-FFF2-40B4-BE49-F238E27FC236}">
              <a16:creationId xmlns:a16="http://schemas.microsoft.com/office/drawing/2014/main" id="{00000000-0008-0000-06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7" name="Picture 126">
          <a:extLst>
            <a:ext uri="{FF2B5EF4-FFF2-40B4-BE49-F238E27FC236}">
              <a16:creationId xmlns:a16="http://schemas.microsoft.com/office/drawing/2014/main" id="{00000000-0008-0000-0600-00007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8" name="Picture 127">
          <a:extLst>
            <a:ext uri="{FF2B5EF4-FFF2-40B4-BE49-F238E27FC236}">
              <a16:creationId xmlns:a16="http://schemas.microsoft.com/office/drawing/2014/main" id="{00000000-0008-0000-06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29" name="Picture 128">
          <a:extLst>
            <a:ext uri="{FF2B5EF4-FFF2-40B4-BE49-F238E27FC236}">
              <a16:creationId xmlns:a16="http://schemas.microsoft.com/office/drawing/2014/main" id="{00000000-0008-0000-06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30" name="Picture 129">
          <a:extLst>
            <a:ext uri="{FF2B5EF4-FFF2-40B4-BE49-F238E27FC236}">
              <a16:creationId xmlns:a16="http://schemas.microsoft.com/office/drawing/2014/main" id="{00000000-0008-0000-06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oneCellAnchor>
    <xdr:from>
      <xdr:col>4</xdr:col>
      <xdr:colOff>0</xdr:colOff>
      <xdr:row>0</xdr:row>
      <xdr:rowOff>0</xdr:rowOff>
    </xdr:from>
    <xdr:ext cx="660128" cy="745490"/>
    <xdr:pic>
      <xdr:nvPicPr>
        <xdr:cNvPr id="131" name="Picture 130">
          <a:extLst>
            <a:ext uri="{FF2B5EF4-FFF2-40B4-BE49-F238E27FC236}">
              <a16:creationId xmlns:a16="http://schemas.microsoft.com/office/drawing/2014/main" id="{00000000-0008-0000-0600-00008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858750" y="0"/>
          <a:ext cx="660128" cy="745490"/>
        </a:xfrm>
        <a:prstGeom prst="rect">
          <a:avLst/>
        </a:prstGeom>
      </xdr:spPr>
    </xdr:pic>
    <xdr:clientData/>
  </xdr:oneCellAnchor>
  <xdr:twoCellAnchor editAs="oneCell">
    <xdr:from>
      <xdr:col>4</xdr:col>
      <xdr:colOff>0</xdr:colOff>
      <xdr:row>0</xdr:row>
      <xdr:rowOff>0</xdr:rowOff>
    </xdr:from>
    <xdr:to>
      <xdr:col>15</xdr:col>
      <xdr:colOff>21953</xdr:colOff>
      <xdr:row>2</xdr:row>
      <xdr:rowOff>154940</xdr:rowOff>
    </xdr:to>
    <xdr:pic>
      <xdr:nvPicPr>
        <xdr:cNvPr id="132" name="Picture 131">
          <a:extLst>
            <a:ext uri="{FF2B5EF4-FFF2-40B4-BE49-F238E27FC236}">
              <a16:creationId xmlns:a16="http://schemas.microsoft.com/office/drawing/2014/main" id="{00000000-0008-0000-06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33" name="Picture 132">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34" name="Picture 133">
          <a:extLst>
            <a:ext uri="{FF2B5EF4-FFF2-40B4-BE49-F238E27FC236}">
              <a16:creationId xmlns:a16="http://schemas.microsoft.com/office/drawing/2014/main" id="{00000000-0008-0000-06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35" name="Picture 134">
          <a:extLst>
            <a:ext uri="{FF2B5EF4-FFF2-40B4-BE49-F238E27FC236}">
              <a16:creationId xmlns:a16="http://schemas.microsoft.com/office/drawing/2014/main" id="{00000000-0008-0000-0600-00008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36" name="Picture 135">
          <a:extLst>
            <a:ext uri="{FF2B5EF4-FFF2-40B4-BE49-F238E27FC236}">
              <a16:creationId xmlns:a16="http://schemas.microsoft.com/office/drawing/2014/main" id="{00000000-0008-0000-06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37" name="Picture 136">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38" name="Picture 137">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39" name="Picture 138">
          <a:extLst>
            <a:ext uri="{FF2B5EF4-FFF2-40B4-BE49-F238E27FC236}">
              <a16:creationId xmlns:a16="http://schemas.microsoft.com/office/drawing/2014/main" id="{00000000-0008-0000-0600-00008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40" name="Picture 139">
          <a:extLst>
            <a:ext uri="{FF2B5EF4-FFF2-40B4-BE49-F238E27FC236}">
              <a16:creationId xmlns:a16="http://schemas.microsoft.com/office/drawing/2014/main" id="{00000000-0008-0000-06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41" name="Picture 140">
          <a:extLst>
            <a:ext uri="{FF2B5EF4-FFF2-40B4-BE49-F238E27FC236}">
              <a16:creationId xmlns:a16="http://schemas.microsoft.com/office/drawing/2014/main" id="{00000000-0008-0000-0600-00008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42" name="Picture 141">
          <a:extLst>
            <a:ext uri="{FF2B5EF4-FFF2-40B4-BE49-F238E27FC236}">
              <a16:creationId xmlns:a16="http://schemas.microsoft.com/office/drawing/2014/main" id="{00000000-0008-0000-06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43" name="Picture 142">
          <a:extLst>
            <a:ext uri="{FF2B5EF4-FFF2-40B4-BE49-F238E27FC236}">
              <a16:creationId xmlns:a16="http://schemas.microsoft.com/office/drawing/2014/main" id="{00000000-0008-0000-0600-00008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44" name="Picture 143">
          <a:extLst>
            <a:ext uri="{FF2B5EF4-FFF2-40B4-BE49-F238E27FC236}">
              <a16:creationId xmlns:a16="http://schemas.microsoft.com/office/drawing/2014/main" id="{00000000-0008-0000-06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45" name="Picture 144">
          <a:extLst>
            <a:ext uri="{FF2B5EF4-FFF2-40B4-BE49-F238E27FC236}">
              <a16:creationId xmlns:a16="http://schemas.microsoft.com/office/drawing/2014/main" id="{00000000-0008-0000-0600-00009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46" name="Picture 145">
          <a:extLst>
            <a:ext uri="{FF2B5EF4-FFF2-40B4-BE49-F238E27FC236}">
              <a16:creationId xmlns:a16="http://schemas.microsoft.com/office/drawing/2014/main" id="{00000000-0008-0000-06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47" name="Picture 146">
          <a:extLst>
            <a:ext uri="{FF2B5EF4-FFF2-40B4-BE49-F238E27FC236}">
              <a16:creationId xmlns:a16="http://schemas.microsoft.com/office/drawing/2014/main" id="{00000000-0008-0000-0600-00009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48" name="Picture 147">
          <a:extLst>
            <a:ext uri="{FF2B5EF4-FFF2-40B4-BE49-F238E27FC236}">
              <a16:creationId xmlns:a16="http://schemas.microsoft.com/office/drawing/2014/main" id="{00000000-0008-0000-0600-00009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49" name="Picture 148">
          <a:extLst>
            <a:ext uri="{FF2B5EF4-FFF2-40B4-BE49-F238E27FC236}">
              <a16:creationId xmlns:a16="http://schemas.microsoft.com/office/drawing/2014/main" id="{00000000-0008-0000-06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50" name="Picture 149">
          <a:extLst>
            <a:ext uri="{FF2B5EF4-FFF2-40B4-BE49-F238E27FC236}">
              <a16:creationId xmlns:a16="http://schemas.microsoft.com/office/drawing/2014/main" id="{00000000-0008-0000-0600-00009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51" name="Picture 150">
          <a:extLst>
            <a:ext uri="{FF2B5EF4-FFF2-40B4-BE49-F238E27FC236}">
              <a16:creationId xmlns:a16="http://schemas.microsoft.com/office/drawing/2014/main" id="{00000000-0008-0000-0600-00009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52" name="Picture 151">
          <a:extLst>
            <a:ext uri="{FF2B5EF4-FFF2-40B4-BE49-F238E27FC236}">
              <a16:creationId xmlns:a16="http://schemas.microsoft.com/office/drawing/2014/main" id="{00000000-0008-0000-0600-00009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53" name="Picture 152">
          <a:extLst>
            <a:ext uri="{FF2B5EF4-FFF2-40B4-BE49-F238E27FC236}">
              <a16:creationId xmlns:a16="http://schemas.microsoft.com/office/drawing/2014/main" id="{00000000-0008-0000-0600-00009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54" name="Picture 153">
          <a:extLst>
            <a:ext uri="{FF2B5EF4-FFF2-40B4-BE49-F238E27FC236}">
              <a16:creationId xmlns:a16="http://schemas.microsoft.com/office/drawing/2014/main" id="{00000000-0008-0000-0600-00009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55" name="Picture 154">
          <a:extLst>
            <a:ext uri="{FF2B5EF4-FFF2-40B4-BE49-F238E27FC236}">
              <a16:creationId xmlns:a16="http://schemas.microsoft.com/office/drawing/2014/main" id="{00000000-0008-0000-0600-00009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56" name="Picture 155">
          <a:extLst>
            <a:ext uri="{FF2B5EF4-FFF2-40B4-BE49-F238E27FC236}">
              <a16:creationId xmlns:a16="http://schemas.microsoft.com/office/drawing/2014/main" id="{00000000-0008-0000-0600-00009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57" name="Picture 156">
          <a:extLst>
            <a:ext uri="{FF2B5EF4-FFF2-40B4-BE49-F238E27FC236}">
              <a16:creationId xmlns:a16="http://schemas.microsoft.com/office/drawing/2014/main" id="{00000000-0008-0000-0600-00009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58" name="Picture 157">
          <a:extLst>
            <a:ext uri="{FF2B5EF4-FFF2-40B4-BE49-F238E27FC236}">
              <a16:creationId xmlns:a16="http://schemas.microsoft.com/office/drawing/2014/main" id="{00000000-0008-0000-0600-00009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59" name="Picture 158">
          <a:extLst>
            <a:ext uri="{FF2B5EF4-FFF2-40B4-BE49-F238E27FC236}">
              <a16:creationId xmlns:a16="http://schemas.microsoft.com/office/drawing/2014/main" id="{00000000-0008-0000-0600-00009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60" name="Picture 159">
          <a:extLst>
            <a:ext uri="{FF2B5EF4-FFF2-40B4-BE49-F238E27FC236}">
              <a16:creationId xmlns:a16="http://schemas.microsoft.com/office/drawing/2014/main" id="{00000000-0008-0000-0600-0000A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61" name="Picture 160">
          <a:extLst>
            <a:ext uri="{FF2B5EF4-FFF2-40B4-BE49-F238E27FC236}">
              <a16:creationId xmlns:a16="http://schemas.microsoft.com/office/drawing/2014/main" id="{00000000-0008-0000-0600-0000A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62" name="Picture 161">
          <a:extLst>
            <a:ext uri="{FF2B5EF4-FFF2-40B4-BE49-F238E27FC236}">
              <a16:creationId xmlns:a16="http://schemas.microsoft.com/office/drawing/2014/main" id="{00000000-0008-0000-0600-0000A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63" name="Picture 162">
          <a:extLst>
            <a:ext uri="{FF2B5EF4-FFF2-40B4-BE49-F238E27FC236}">
              <a16:creationId xmlns:a16="http://schemas.microsoft.com/office/drawing/2014/main" id="{00000000-0008-0000-0600-0000A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64" name="Picture 163">
          <a:extLst>
            <a:ext uri="{FF2B5EF4-FFF2-40B4-BE49-F238E27FC236}">
              <a16:creationId xmlns:a16="http://schemas.microsoft.com/office/drawing/2014/main" id="{00000000-0008-0000-0600-0000A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65" name="Picture 164">
          <a:extLst>
            <a:ext uri="{FF2B5EF4-FFF2-40B4-BE49-F238E27FC236}">
              <a16:creationId xmlns:a16="http://schemas.microsoft.com/office/drawing/2014/main" id="{00000000-0008-0000-0600-0000A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66" name="Picture 165">
          <a:extLst>
            <a:ext uri="{FF2B5EF4-FFF2-40B4-BE49-F238E27FC236}">
              <a16:creationId xmlns:a16="http://schemas.microsoft.com/office/drawing/2014/main" id="{00000000-0008-0000-0600-0000A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67" name="Picture 166">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68" name="Picture 167">
          <a:extLst>
            <a:ext uri="{FF2B5EF4-FFF2-40B4-BE49-F238E27FC236}">
              <a16:creationId xmlns:a16="http://schemas.microsoft.com/office/drawing/2014/main" id="{00000000-0008-0000-0600-0000A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69" name="Picture 168">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70" name="Picture 169">
          <a:extLst>
            <a:ext uri="{FF2B5EF4-FFF2-40B4-BE49-F238E27FC236}">
              <a16:creationId xmlns:a16="http://schemas.microsoft.com/office/drawing/2014/main" id="{00000000-0008-0000-0600-0000A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71" name="Picture 2">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7"/>
        <a:srcRect/>
        <a:stretch>
          <a:fillRect/>
        </a:stretch>
      </xdr:blipFill>
      <xdr:spPr bwMode="auto">
        <a:xfrm>
          <a:off x="12858750" y="0"/>
          <a:ext cx="742950" cy="742950"/>
        </a:xfrm>
        <a:prstGeom prst="rect">
          <a:avLst/>
        </a:prstGeom>
        <a:noFill/>
        <a:ln w="9525">
          <a:noFill/>
          <a:miter lim="800000"/>
          <a:headEnd/>
          <a:tailEnd/>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72" name="Picture 171">
          <a:extLst>
            <a:ext uri="{FF2B5EF4-FFF2-40B4-BE49-F238E27FC236}">
              <a16:creationId xmlns:a16="http://schemas.microsoft.com/office/drawing/2014/main" id="{00000000-0008-0000-0600-0000A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74" name="Picture 173">
          <a:extLst>
            <a:ext uri="{FF2B5EF4-FFF2-40B4-BE49-F238E27FC236}">
              <a16:creationId xmlns:a16="http://schemas.microsoft.com/office/drawing/2014/main" id="{00000000-0008-0000-0600-0000A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75" name="Picture 174">
          <a:extLst>
            <a:ext uri="{FF2B5EF4-FFF2-40B4-BE49-F238E27FC236}">
              <a16:creationId xmlns:a16="http://schemas.microsoft.com/office/drawing/2014/main" id="{00000000-0008-0000-0600-0000A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76" name="Picture 175">
          <a:extLst>
            <a:ext uri="{FF2B5EF4-FFF2-40B4-BE49-F238E27FC236}">
              <a16:creationId xmlns:a16="http://schemas.microsoft.com/office/drawing/2014/main" id="{00000000-0008-0000-0600-0000B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77" name="Picture 176">
          <a:extLst>
            <a:ext uri="{FF2B5EF4-FFF2-40B4-BE49-F238E27FC236}">
              <a16:creationId xmlns:a16="http://schemas.microsoft.com/office/drawing/2014/main" id="{00000000-0008-0000-0600-0000B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78" name="Picture 177">
          <a:extLst>
            <a:ext uri="{FF2B5EF4-FFF2-40B4-BE49-F238E27FC236}">
              <a16:creationId xmlns:a16="http://schemas.microsoft.com/office/drawing/2014/main" id="{00000000-0008-0000-0600-0000B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79" name="Picture 178">
          <a:extLst>
            <a:ext uri="{FF2B5EF4-FFF2-40B4-BE49-F238E27FC236}">
              <a16:creationId xmlns:a16="http://schemas.microsoft.com/office/drawing/2014/main" id="{00000000-0008-0000-0600-0000B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0" name="Picture 179">
          <a:extLst>
            <a:ext uri="{FF2B5EF4-FFF2-40B4-BE49-F238E27FC236}">
              <a16:creationId xmlns:a16="http://schemas.microsoft.com/office/drawing/2014/main" id="{00000000-0008-0000-0600-0000B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1" name="Picture 180">
          <a:extLst>
            <a:ext uri="{FF2B5EF4-FFF2-40B4-BE49-F238E27FC236}">
              <a16:creationId xmlns:a16="http://schemas.microsoft.com/office/drawing/2014/main" id="{00000000-0008-0000-0600-0000B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2" name="Picture 181">
          <a:extLst>
            <a:ext uri="{FF2B5EF4-FFF2-40B4-BE49-F238E27FC236}">
              <a16:creationId xmlns:a16="http://schemas.microsoft.com/office/drawing/2014/main" id="{00000000-0008-0000-0600-0000B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3" name="Picture 182">
          <a:extLst>
            <a:ext uri="{FF2B5EF4-FFF2-40B4-BE49-F238E27FC236}">
              <a16:creationId xmlns:a16="http://schemas.microsoft.com/office/drawing/2014/main" id="{00000000-0008-0000-0600-0000B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4" name="Picture 183">
          <a:extLst>
            <a:ext uri="{FF2B5EF4-FFF2-40B4-BE49-F238E27FC236}">
              <a16:creationId xmlns:a16="http://schemas.microsoft.com/office/drawing/2014/main" id="{00000000-0008-0000-0600-0000B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5" name="Picture 184">
          <a:extLst>
            <a:ext uri="{FF2B5EF4-FFF2-40B4-BE49-F238E27FC236}">
              <a16:creationId xmlns:a16="http://schemas.microsoft.com/office/drawing/2014/main" id="{00000000-0008-0000-0600-0000B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6" name="Picture 185">
          <a:extLst>
            <a:ext uri="{FF2B5EF4-FFF2-40B4-BE49-F238E27FC236}">
              <a16:creationId xmlns:a16="http://schemas.microsoft.com/office/drawing/2014/main" id="{00000000-0008-0000-0600-0000B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7" name="Picture 186">
          <a:extLst>
            <a:ext uri="{FF2B5EF4-FFF2-40B4-BE49-F238E27FC236}">
              <a16:creationId xmlns:a16="http://schemas.microsoft.com/office/drawing/2014/main" id="{00000000-0008-0000-0600-0000B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8" name="Picture 187">
          <a:extLst>
            <a:ext uri="{FF2B5EF4-FFF2-40B4-BE49-F238E27FC236}">
              <a16:creationId xmlns:a16="http://schemas.microsoft.com/office/drawing/2014/main" id="{00000000-0008-0000-0600-0000B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89" name="Picture 188">
          <a:extLst>
            <a:ext uri="{FF2B5EF4-FFF2-40B4-BE49-F238E27FC236}">
              <a16:creationId xmlns:a16="http://schemas.microsoft.com/office/drawing/2014/main" id="{00000000-0008-0000-0600-0000B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90" name="Picture 189">
          <a:extLst>
            <a:ext uri="{FF2B5EF4-FFF2-40B4-BE49-F238E27FC236}">
              <a16:creationId xmlns:a16="http://schemas.microsoft.com/office/drawing/2014/main" id="{00000000-0008-0000-0600-0000B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91" name="Picture 190">
          <a:extLst>
            <a:ext uri="{FF2B5EF4-FFF2-40B4-BE49-F238E27FC236}">
              <a16:creationId xmlns:a16="http://schemas.microsoft.com/office/drawing/2014/main" id="{00000000-0008-0000-0600-0000B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92" name="Picture 191">
          <a:extLst>
            <a:ext uri="{FF2B5EF4-FFF2-40B4-BE49-F238E27FC236}">
              <a16:creationId xmlns:a16="http://schemas.microsoft.com/office/drawing/2014/main" id="{00000000-0008-0000-0600-0000C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oneCellAnchor>
    <xdr:from>
      <xdr:col>4</xdr:col>
      <xdr:colOff>0</xdr:colOff>
      <xdr:row>0</xdr:row>
      <xdr:rowOff>0</xdr:rowOff>
    </xdr:from>
    <xdr:ext cx="660128" cy="745490"/>
    <xdr:pic>
      <xdr:nvPicPr>
        <xdr:cNvPr id="193" name="Picture 192">
          <a:extLst>
            <a:ext uri="{FF2B5EF4-FFF2-40B4-BE49-F238E27FC236}">
              <a16:creationId xmlns:a16="http://schemas.microsoft.com/office/drawing/2014/main" id="{00000000-0008-0000-0600-0000C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858750" y="0"/>
          <a:ext cx="660128" cy="745490"/>
        </a:xfrm>
        <a:prstGeom prst="rect">
          <a:avLst/>
        </a:prstGeom>
      </xdr:spPr>
    </xdr:pic>
    <xdr:clientData/>
  </xdr:oneCellAnchor>
  <xdr:twoCellAnchor editAs="oneCell">
    <xdr:from>
      <xdr:col>4</xdr:col>
      <xdr:colOff>0</xdr:colOff>
      <xdr:row>0</xdr:row>
      <xdr:rowOff>0</xdr:rowOff>
    </xdr:from>
    <xdr:to>
      <xdr:col>15</xdr:col>
      <xdr:colOff>21953</xdr:colOff>
      <xdr:row>2</xdr:row>
      <xdr:rowOff>154940</xdr:rowOff>
    </xdr:to>
    <xdr:pic>
      <xdr:nvPicPr>
        <xdr:cNvPr id="194" name="Picture 193">
          <a:extLst>
            <a:ext uri="{FF2B5EF4-FFF2-40B4-BE49-F238E27FC236}">
              <a16:creationId xmlns:a16="http://schemas.microsoft.com/office/drawing/2014/main" id="{00000000-0008-0000-0600-0000C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95" name="Picture 194">
          <a:extLst>
            <a:ext uri="{FF2B5EF4-FFF2-40B4-BE49-F238E27FC236}">
              <a16:creationId xmlns:a16="http://schemas.microsoft.com/office/drawing/2014/main" id="{00000000-0008-0000-0600-0000C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96" name="Picture 195">
          <a:extLst>
            <a:ext uri="{FF2B5EF4-FFF2-40B4-BE49-F238E27FC236}">
              <a16:creationId xmlns:a16="http://schemas.microsoft.com/office/drawing/2014/main" id="{00000000-0008-0000-0600-0000C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97" name="Picture 196">
          <a:extLst>
            <a:ext uri="{FF2B5EF4-FFF2-40B4-BE49-F238E27FC236}">
              <a16:creationId xmlns:a16="http://schemas.microsoft.com/office/drawing/2014/main" id="{00000000-0008-0000-0600-0000C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198" name="Picture 197">
          <a:extLst>
            <a:ext uri="{FF2B5EF4-FFF2-40B4-BE49-F238E27FC236}">
              <a16:creationId xmlns:a16="http://schemas.microsoft.com/office/drawing/2014/main" id="{00000000-0008-0000-0600-0000C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199" name="Picture 2">
          <a:extLst>
            <a:ext uri="{FF2B5EF4-FFF2-40B4-BE49-F238E27FC236}">
              <a16:creationId xmlns:a16="http://schemas.microsoft.com/office/drawing/2014/main" id="{00000000-0008-0000-0600-0000C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0"/>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200" name="Picture 199">
          <a:extLst>
            <a:ext uri="{FF2B5EF4-FFF2-40B4-BE49-F238E27FC236}">
              <a16:creationId xmlns:a16="http://schemas.microsoft.com/office/drawing/2014/main" id="{00000000-0008-0000-0600-0000C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21953</xdr:colOff>
      <xdr:row>2</xdr:row>
      <xdr:rowOff>154940</xdr:rowOff>
    </xdr:to>
    <xdr:pic>
      <xdr:nvPicPr>
        <xdr:cNvPr id="201" name="Picture 200">
          <a:extLst>
            <a:ext uri="{FF2B5EF4-FFF2-40B4-BE49-F238E27FC236}">
              <a16:creationId xmlns:a16="http://schemas.microsoft.com/office/drawing/2014/main" id="{00000000-0008-0000-0600-0000C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02" name="Picture 201">
          <a:extLst>
            <a:ext uri="{FF2B5EF4-FFF2-40B4-BE49-F238E27FC236}">
              <a16:creationId xmlns:a16="http://schemas.microsoft.com/office/drawing/2014/main" id="{00000000-0008-0000-0600-0000C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03" name="Picture 202">
          <a:extLst>
            <a:ext uri="{FF2B5EF4-FFF2-40B4-BE49-F238E27FC236}">
              <a16:creationId xmlns:a16="http://schemas.microsoft.com/office/drawing/2014/main" id="{00000000-0008-0000-0600-0000C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04" name="Picture 203">
          <a:extLst>
            <a:ext uri="{FF2B5EF4-FFF2-40B4-BE49-F238E27FC236}">
              <a16:creationId xmlns:a16="http://schemas.microsoft.com/office/drawing/2014/main" id="{00000000-0008-0000-0600-0000C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05" name="Picture 204">
          <a:extLst>
            <a:ext uri="{FF2B5EF4-FFF2-40B4-BE49-F238E27FC236}">
              <a16:creationId xmlns:a16="http://schemas.microsoft.com/office/drawing/2014/main" id="{00000000-0008-0000-0600-0000C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06" name="Picture 205">
          <a:extLst>
            <a:ext uri="{FF2B5EF4-FFF2-40B4-BE49-F238E27FC236}">
              <a16:creationId xmlns:a16="http://schemas.microsoft.com/office/drawing/2014/main" id="{00000000-0008-0000-0600-0000C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07" name="Picture 206">
          <a:extLst>
            <a:ext uri="{FF2B5EF4-FFF2-40B4-BE49-F238E27FC236}">
              <a16:creationId xmlns:a16="http://schemas.microsoft.com/office/drawing/2014/main" id="{00000000-0008-0000-0600-0000C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08" name="Picture 207">
          <a:extLst>
            <a:ext uri="{FF2B5EF4-FFF2-40B4-BE49-F238E27FC236}">
              <a16:creationId xmlns:a16="http://schemas.microsoft.com/office/drawing/2014/main" id="{00000000-0008-0000-0600-0000D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09" name="Picture 208">
          <a:extLst>
            <a:ext uri="{FF2B5EF4-FFF2-40B4-BE49-F238E27FC236}">
              <a16:creationId xmlns:a16="http://schemas.microsoft.com/office/drawing/2014/main" id="{00000000-0008-0000-0600-0000D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0" name="Picture 209">
          <a:extLst>
            <a:ext uri="{FF2B5EF4-FFF2-40B4-BE49-F238E27FC236}">
              <a16:creationId xmlns:a16="http://schemas.microsoft.com/office/drawing/2014/main" id="{00000000-0008-0000-0600-0000D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1" name="Picture 210">
          <a:extLst>
            <a:ext uri="{FF2B5EF4-FFF2-40B4-BE49-F238E27FC236}">
              <a16:creationId xmlns:a16="http://schemas.microsoft.com/office/drawing/2014/main" id="{00000000-0008-0000-0600-0000D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2" name="Picture 211">
          <a:extLst>
            <a:ext uri="{FF2B5EF4-FFF2-40B4-BE49-F238E27FC236}">
              <a16:creationId xmlns:a16="http://schemas.microsoft.com/office/drawing/2014/main" id="{00000000-0008-0000-0600-0000D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3" name="Picture 212">
          <a:extLst>
            <a:ext uri="{FF2B5EF4-FFF2-40B4-BE49-F238E27FC236}">
              <a16:creationId xmlns:a16="http://schemas.microsoft.com/office/drawing/2014/main" id="{00000000-0008-0000-0600-0000D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4" name="Picture 213">
          <a:extLst>
            <a:ext uri="{FF2B5EF4-FFF2-40B4-BE49-F238E27FC236}">
              <a16:creationId xmlns:a16="http://schemas.microsoft.com/office/drawing/2014/main" id="{00000000-0008-0000-0600-0000D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5" name="Picture 214">
          <a:extLst>
            <a:ext uri="{FF2B5EF4-FFF2-40B4-BE49-F238E27FC236}">
              <a16:creationId xmlns:a16="http://schemas.microsoft.com/office/drawing/2014/main" id="{00000000-0008-0000-0600-0000D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6" name="Picture 215">
          <a:extLst>
            <a:ext uri="{FF2B5EF4-FFF2-40B4-BE49-F238E27FC236}">
              <a16:creationId xmlns:a16="http://schemas.microsoft.com/office/drawing/2014/main" id="{00000000-0008-0000-0600-0000D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7" name="Picture 216">
          <a:extLst>
            <a:ext uri="{FF2B5EF4-FFF2-40B4-BE49-F238E27FC236}">
              <a16:creationId xmlns:a16="http://schemas.microsoft.com/office/drawing/2014/main" id="{00000000-0008-0000-0600-0000D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8" name="Picture 217">
          <a:extLst>
            <a:ext uri="{FF2B5EF4-FFF2-40B4-BE49-F238E27FC236}">
              <a16:creationId xmlns:a16="http://schemas.microsoft.com/office/drawing/2014/main" id="{00000000-0008-0000-0600-0000D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19" name="Picture 218">
          <a:extLst>
            <a:ext uri="{FF2B5EF4-FFF2-40B4-BE49-F238E27FC236}">
              <a16:creationId xmlns:a16="http://schemas.microsoft.com/office/drawing/2014/main" id="{00000000-0008-0000-0600-0000D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0" name="Picture 219">
          <a:extLst>
            <a:ext uri="{FF2B5EF4-FFF2-40B4-BE49-F238E27FC236}">
              <a16:creationId xmlns:a16="http://schemas.microsoft.com/office/drawing/2014/main" id="{00000000-0008-0000-0600-0000D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1" name="Picture 220">
          <a:extLst>
            <a:ext uri="{FF2B5EF4-FFF2-40B4-BE49-F238E27FC236}">
              <a16:creationId xmlns:a16="http://schemas.microsoft.com/office/drawing/2014/main" id="{00000000-0008-0000-0600-0000D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2" name="Picture 221">
          <a:extLst>
            <a:ext uri="{FF2B5EF4-FFF2-40B4-BE49-F238E27FC236}">
              <a16:creationId xmlns:a16="http://schemas.microsoft.com/office/drawing/2014/main" id="{00000000-0008-0000-0600-0000D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3" name="Picture 222">
          <a:extLst>
            <a:ext uri="{FF2B5EF4-FFF2-40B4-BE49-F238E27FC236}">
              <a16:creationId xmlns:a16="http://schemas.microsoft.com/office/drawing/2014/main" id="{00000000-0008-0000-0600-0000D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4" name="Picture 223">
          <a:extLst>
            <a:ext uri="{FF2B5EF4-FFF2-40B4-BE49-F238E27FC236}">
              <a16:creationId xmlns:a16="http://schemas.microsoft.com/office/drawing/2014/main" id="{00000000-0008-0000-0600-0000E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858750" y="0"/>
          <a:ext cx="742043" cy="741680"/>
        </a:xfrm>
        <a:prstGeom prst="rect">
          <a:avLst/>
        </a:prstGeom>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5" name="Picture 224">
          <a:extLst>
            <a:ext uri="{FF2B5EF4-FFF2-40B4-BE49-F238E27FC236}">
              <a16:creationId xmlns:a16="http://schemas.microsoft.com/office/drawing/2014/main" id="{00000000-0008-0000-0600-0000E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6" name="Picture 225">
          <a:extLst>
            <a:ext uri="{FF2B5EF4-FFF2-40B4-BE49-F238E27FC236}">
              <a16:creationId xmlns:a16="http://schemas.microsoft.com/office/drawing/2014/main" id="{00000000-0008-0000-0600-0000E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7" name="Picture 226">
          <a:extLst>
            <a:ext uri="{FF2B5EF4-FFF2-40B4-BE49-F238E27FC236}">
              <a16:creationId xmlns:a16="http://schemas.microsoft.com/office/drawing/2014/main" id="{00000000-0008-0000-0600-0000E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8" name="Picture 227">
          <a:extLst>
            <a:ext uri="{FF2B5EF4-FFF2-40B4-BE49-F238E27FC236}">
              <a16:creationId xmlns:a16="http://schemas.microsoft.com/office/drawing/2014/main" id="{00000000-0008-0000-0600-0000E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29" name="Picture 228">
          <a:extLst>
            <a:ext uri="{FF2B5EF4-FFF2-40B4-BE49-F238E27FC236}">
              <a16:creationId xmlns:a16="http://schemas.microsoft.com/office/drawing/2014/main" id="{00000000-0008-0000-0600-0000E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0" name="Picture 229">
          <a:extLst>
            <a:ext uri="{FF2B5EF4-FFF2-40B4-BE49-F238E27FC236}">
              <a16:creationId xmlns:a16="http://schemas.microsoft.com/office/drawing/2014/main" id="{00000000-0008-0000-0600-0000E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1" name="Picture 230">
          <a:extLst>
            <a:ext uri="{FF2B5EF4-FFF2-40B4-BE49-F238E27FC236}">
              <a16:creationId xmlns:a16="http://schemas.microsoft.com/office/drawing/2014/main" id="{00000000-0008-0000-0600-0000E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2" name="Picture 231">
          <a:extLst>
            <a:ext uri="{FF2B5EF4-FFF2-40B4-BE49-F238E27FC236}">
              <a16:creationId xmlns:a16="http://schemas.microsoft.com/office/drawing/2014/main" id="{00000000-0008-0000-0600-0000E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3" name="Picture 232">
          <a:extLst>
            <a:ext uri="{FF2B5EF4-FFF2-40B4-BE49-F238E27FC236}">
              <a16:creationId xmlns:a16="http://schemas.microsoft.com/office/drawing/2014/main" id="{00000000-0008-0000-0600-0000E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4" name="Picture 233">
          <a:extLst>
            <a:ext uri="{FF2B5EF4-FFF2-40B4-BE49-F238E27FC236}">
              <a16:creationId xmlns:a16="http://schemas.microsoft.com/office/drawing/2014/main" id="{00000000-0008-0000-0600-0000E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5" name="Picture 234">
          <a:extLst>
            <a:ext uri="{FF2B5EF4-FFF2-40B4-BE49-F238E27FC236}">
              <a16:creationId xmlns:a16="http://schemas.microsoft.com/office/drawing/2014/main" id="{00000000-0008-0000-0600-0000E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6" name="Picture 235">
          <a:extLst>
            <a:ext uri="{FF2B5EF4-FFF2-40B4-BE49-F238E27FC236}">
              <a16:creationId xmlns:a16="http://schemas.microsoft.com/office/drawing/2014/main" id="{00000000-0008-0000-0600-0000E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7" name="Picture 236">
          <a:extLst>
            <a:ext uri="{FF2B5EF4-FFF2-40B4-BE49-F238E27FC236}">
              <a16:creationId xmlns:a16="http://schemas.microsoft.com/office/drawing/2014/main" id="{00000000-0008-0000-0600-0000E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8" name="Picture 237">
          <a:extLst>
            <a:ext uri="{FF2B5EF4-FFF2-40B4-BE49-F238E27FC236}">
              <a16:creationId xmlns:a16="http://schemas.microsoft.com/office/drawing/2014/main" id="{00000000-0008-0000-0600-0000E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39" name="Picture 238">
          <a:extLst>
            <a:ext uri="{FF2B5EF4-FFF2-40B4-BE49-F238E27FC236}">
              <a16:creationId xmlns:a16="http://schemas.microsoft.com/office/drawing/2014/main" id="{00000000-0008-0000-0600-0000E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40" name="Picture 239">
          <a:extLst>
            <a:ext uri="{FF2B5EF4-FFF2-40B4-BE49-F238E27FC236}">
              <a16:creationId xmlns:a16="http://schemas.microsoft.com/office/drawing/2014/main" id="{00000000-0008-0000-0600-0000F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41" name="Picture 240">
          <a:extLst>
            <a:ext uri="{FF2B5EF4-FFF2-40B4-BE49-F238E27FC236}">
              <a16:creationId xmlns:a16="http://schemas.microsoft.com/office/drawing/2014/main" id="{00000000-0008-0000-0600-0000F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42" name="Picture 241">
          <a:extLst>
            <a:ext uri="{FF2B5EF4-FFF2-40B4-BE49-F238E27FC236}">
              <a16:creationId xmlns:a16="http://schemas.microsoft.com/office/drawing/2014/main" id="{00000000-0008-0000-0600-0000F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243" name="Picture 2">
          <a:extLst>
            <a:ext uri="{FF2B5EF4-FFF2-40B4-BE49-F238E27FC236}">
              <a16:creationId xmlns:a16="http://schemas.microsoft.com/office/drawing/2014/main" id="{00000000-0008-0000-0600-0000F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0"/>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44" name="Picture 243">
          <a:extLst>
            <a:ext uri="{FF2B5EF4-FFF2-40B4-BE49-F238E27FC236}">
              <a16:creationId xmlns:a16="http://schemas.microsoft.com/office/drawing/2014/main" id="{00000000-0008-0000-0600-0000F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45" name="Picture 244">
          <a:extLst>
            <a:ext uri="{FF2B5EF4-FFF2-40B4-BE49-F238E27FC236}">
              <a16:creationId xmlns:a16="http://schemas.microsoft.com/office/drawing/2014/main" id="{00000000-0008-0000-0600-0000F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46" name="Picture 245">
          <a:extLst>
            <a:ext uri="{FF2B5EF4-FFF2-40B4-BE49-F238E27FC236}">
              <a16:creationId xmlns:a16="http://schemas.microsoft.com/office/drawing/2014/main" id="{00000000-0008-0000-0600-0000F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4922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47" name="Picture 246">
          <a:extLst>
            <a:ext uri="{FF2B5EF4-FFF2-40B4-BE49-F238E27FC236}">
              <a16:creationId xmlns:a16="http://schemas.microsoft.com/office/drawing/2014/main" id="{00000000-0008-0000-0600-0000F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248" name="Picture 247">
          <a:extLst>
            <a:ext uri="{FF2B5EF4-FFF2-40B4-BE49-F238E27FC236}">
              <a16:creationId xmlns:a16="http://schemas.microsoft.com/office/drawing/2014/main" id="{00000000-0008-0000-0600-0000F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49" name="Picture 248">
          <a:extLst>
            <a:ext uri="{FF2B5EF4-FFF2-40B4-BE49-F238E27FC236}">
              <a16:creationId xmlns:a16="http://schemas.microsoft.com/office/drawing/2014/main" id="{00000000-0008-0000-0600-0000F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0" name="Picture 249">
          <a:extLst>
            <a:ext uri="{FF2B5EF4-FFF2-40B4-BE49-F238E27FC236}">
              <a16:creationId xmlns:a16="http://schemas.microsoft.com/office/drawing/2014/main" id="{00000000-0008-0000-0600-0000F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1" name="Picture 250">
          <a:extLst>
            <a:ext uri="{FF2B5EF4-FFF2-40B4-BE49-F238E27FC236}">
              <a16:creationId xmlns:a16="http://schemas.microsoft.com/office/drawing/2014/main" id="{00000000-0008-0000-0600-0000F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2" name="Picture 251">
          <a:extLst>
            <a:ext uri="{FF2B5EF4-FFF2-40B4-BE49-F238E27FC236}">
              <a16:creationId xmlns:a16="http://schemas.microsoft.com/office/drawing/2014/main" id="{00000000-0008-0000-0600-0000F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3" name="Picture 252">
          <a:extLst>
            <a:ext uri="{FF2B5EF4-FFF2-40B4-BE49-F238E27FC236}">
              <a16:creationId xmlns:a16="http://schemas.microsoft.com/office/drawing/2014/main" id="{00000000-0008-0000-0600-0000F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4" name="Picture 253">
          <a:extLst>
            <a:ext uri="{FF2B5EF4-FFF2-40B4-BE49-F238E27FC236}">
              <a16:creationId xmlns:a16="http://schemas.microsoft.com/office/drawing/2014/main" id="{00000000-0008-0000-0600-0000F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5" name="Picture 254">
          <a:extLst>
            <a:ext uri="{FF2B5EF4-FFF2-40B4-BE49-F238E27FC236}">
              <a16:creationId xmlns:a16="http://schemas.microsoft.com/office/drawing/2014/main" id="{00000000-0008-0000-0600-0000F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6" name="Picture 255">
          <a:extLst>
            <a:ext uri="{FF2B5EF4-FFF2-40B4-BE49-F238E27FC236}">
              <a16:creationId xmlns:a16="http://schemas.microsoft.com/office/drawing/2014/main" id="{00000000-0008-0000-0600-000000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7" name="Picture 256">
          <a:extLst>
            <a:ext uri="{FF2B5EF4-FFF2-40B4-BE49-F238E27FC236}">
              <a16:creationId xmlns:a16="http://schemas.microsoft.com/office/drawing/2014/main" id="{00000000-0008-0000-0600-000001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8" name="Picture 257">
          <a:extLst>
            <a:ext uri="{FF2B5EF4-FFF2-40B4-BE49-F238E27FC236}">
              <a16:creationId xmlns:a16="http://schemas.microsoft.com/office/drawing/2014/main" id="{00000000-0008-0000-0600-000002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59" name="Picture 258">
          <a:extLst>
            <a:ext uri="{FF2B5EF4-FFF2-40B4-BE49-F238E27FC236}">
              <a16:creationId xmlns:a16="http://schemas.microsoft.com/office/drawing/2014/main" id="{00000000-0008-0000-0600-000003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60" name="Picture 259">
          <a:extLst>
            <a:ext uri="{FF2B5EF4-FFF2-40B4-BE49-F238E27FC236}">
              <a16:creationId xmlns:a16="http://schemas.microsoft.com/office/drawing/2014/main" id="{00000000-0008-0000-0600-000004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61" name="Picture 260">
          <a:extLst>
            <a:ext uri="{FF2B5EF4-FFF2-40B4-BE49-F238E27FC236}">
              <a16:creationId xmlns:a16="http://schemas.microsoft.com/office/drawing/2014/main" id="{00000000-0008-0000-0600-000005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62" name="Picture 261">
          <a:extLst>
            <a:ext uri="{FF2B5EF4-FFF2-40B4-BE49-F238E27FC236}">
              <a16:creationId xmlns:a16="http://schemas.microsoft.com/office/drawing/2014/main" id="{00000000-0008-0000-0600-000006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63" name="Picture 262">
          <a:extLst>
            <a:ext uri="{FF2B5EF4-FFF2-40B4-BE49-F238E27FC236}">
              <a16:creationId xmlns:a16="http://schemas.microsoft.com/office/drawing/2014/main" id="{00000000-0008-0000-0600-000007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64" name="Picture 263">
          <a:extLst>
            <a:ext uri="{FF2B5EF4-FFF2-40B4-BE49-F238E27FC236}">
              <a16:creationId xmlns:a16="http://schemas.microsoft.com/office/drawing/2014/main" id="{00000000-0008-0000-0600-000008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65" name="Picture 264">
          <a:extLst>
            <a:ext uri="{FF2B5EF4-FFF2-40B4-BE49-F238E27FC236}">
              <a16:creationId xmlns:a16="http://schemas.microsoft.com/office/drawing/2014/main" id="{00000000-0008-0000-0600-000009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66" name="Picture 265">
          <a:extLst>
            <a:ext uri="{FF2B5EF4-FFF2-40B4-BE49-F238E27FC236}">
              <a16:creationId xmlns:a16="http://schemas.microsoft.com/office/drawing/2014/main" id="{00000000-0008-0000-0600-00000A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67" name="Picture 266">
          <a:extLst>
            <a:ext uri="{FF2B5EF4-FFF2-40B4-BE49-F238E27FC236}">
              <a16:creationId xmlns:a16="http://schemas.microsoft.com/office/drawing/2014/main" id="{00000000-0008-0000-0600-00000B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268" name="Picture 267">
          <a:extLst>
            <a:ext uri="{FF2B5EF4-FFF2-40B4-BE49-F238E27FC236}">
              <a16:creationId xmlns:a16="http://schemas.microsoft.com/office/drawing/2014/main" id="{00000000-0008-0000-0600-00000C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69" name="Picture 268">
          <a:extLst>
            <a:ext uri="{FF2B5EF4-FFF2-40B4-BE49-F238E27FC236}">
              <a16:creationId xmlns:a16="http://schemas.microsoft.com/office/drawing/2014/main" id="{00000000-0008-0000-0600-00000D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oneCellAnchor>
    <xdr:from>
      <xdr:col>4</xdr:col>
      <xdr:colOff>0</xdr:colOff>
      <xdr:row>0</xdr:row>
      <xdr:rowOff>0</xdr:rowOff>
    </xdr:from>
    <xdr:ext cx="657225" cy="742950"/>
    <xdr:pic>
      <xdr:nvPicPr>
        <xdr:cNvPr id="270" name="Picture 2">
          <a:extLst>
            <a:ext uri="{FF2B5EF4-FFF2-40B4-BE49-F238E27FC236}">
              <a16:creationId xmlns:a16="http://schemas.microsoft.com/office/drawing/2014/main" id="{00000000-0008-0000-0600-00000E010000}"/>
            </a:ext>
          </a:extLst>
        </xdr:cNvPr>
        <xdr:cNvPicPr>
          <a:picLocks noChangeAspect="1"/>
        </xdr:cNvPicPr>
      </xdr:nvPicPr>
      <xdr:blipFill>
        <a:blip xmlns:r="http://schemas.openxmlformats.org/officeDocument/2006/relationships" r:embed="rId7"/>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18143</xdr:colOff>
      <xdr:row>2</xdr:row>
      <xdr:rowOff>151130</xdr:rowOff>
    </xdr:to>
    <xdr:pic>
      <xdr:nvPicPr>
        <xdr:cNvPr id="271" name="Picture 270">
          <a:extLst>
            <a:ext uri="{FF2B5EF4-FFF2-40B4-BE49-F238E27FC236}">
              <a16:creationId xmlns:a16="http://schemas.microsoft.com/office/drawing/2014/main" id="{00000000-0008-0000-0600-00000F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72" name="Picture 271">
          <a:extLst>
            <a:ext uri="{FF2B5EF4-FFF2-40B4-BE49-F238E27FC236}">
              <a16:creationId xmlns:a16="http://schemas.microsoft.com/office/drawing/2014/main" id="{00000000-0008-0000-0600-000010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73" name="Picture 272">
          <a:extLst>
            <a:ext uri="{FF2B5EF4-FFF2-40B4-BE49-F238E27FC236}">
              <a16:creationId xmlns:a16="http://schemas.microsoft.com/office/drawing/2014/main" id="{00000000-0008-0000-0600-000011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19050</xdr:colOff>
      <xdr:row>2</xdr:row>
      <xdr:rowOff>152400</xdr:rowOff>
    </xdr:to>
    <xdr:pic>
      <xdr:nvPicPr>
        <xdr:cNvPr id="274" name="Picture 273">
          <a:extLst>
            <a:ext uri="{FF2B5EF4-FFF2-40B4-BE49-F238E27FC236}">
              <a16:creationId xmlns:a16="http://schemas.microsoft.com/office/drawing/2014/main" id="{00000000-0008-0000-0600-000012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75" name="Picture 274">
          <a:extLst>
            <a:ext uri="{FF2B5EF4-FFF2-40B4-BE49-F238E27FC236}">
              <a16:creationId xmlns:a16="http://schemas.microsoft.com/office/drawing/2014/main" id="{00000000-0008-0000-0600-000013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76" name="Picture 275">
          <a:extLst>
            <a:ext uri="{FF2B5EF4-FFF2-40B4-BE49-F238E27FC236}">
              <a16:creationId xmlns:a16="http://schemas.microsoft.com/office/drawing/2014/main" id="{00000000-0008-0000-0600-000014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77" name="Picture 276">
          <a:extLst>
            <a:ext uri="{FF2B5EF4-FFF2-40B4-BE49-F238E27FC236}">
              <a16:creationId xmlns:a16="http://schemas.microsoft.com/office/drawing/2014/main" id="{00000000-0008-0000-0600-000015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78" name="Picture 277">
          <a:extLst>
            <a:ext uri="{FF2B5EF4-FFF2-40B4-BE49-F238E27FC236}">
              <a16:creationId xmlns:a16="http://schemas.microsoft.com/office/drawing/2014/main" id="{00000000-0008-0000-0600-000016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18143</xdr:colOff>
      <xdr:row>2</xdr:row>
      <xdr:rowOff>151130</xdr:rowOff>
    </xdr:to>
    <xdr:pic>
      <xdr:nvPicPr>
        <xdr:cNvPr id="279" name="Picture 278">
          <a:extLst>
            <a:ext uri="{FF2B5EF4-FFF2-40B4-BE49-F238E27FC236}">
              <a16:creationId xmlns:a16="http://schemas.microsoft.com/office/drawing/2014/main" id="{00000000-0008-0000-0600-000017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43543</xdr:colOff>
      <xdr:row>2</xdr:row>
      <xdr:rowOff>157480</xdr:rowOff>
    </xdr:to>
    <xdr:pic>
      <xdr:nvPicPr>
        <xdr:cNvPr id="173" name="Picture 172">
          <a:extLst>
            <a:ext uri="{FF2B5EF4-FFF2-40B4-BE49-F238E27FC236}">
              <a16:creationId xmlns:a16="http://schemas.microsoft.com/office/drawing/2014/main" id="{00000000-0008-0000-0600-0000A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3931900" y="0"/>
          <a:ext cx="79919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0" name="Picture 279">
          <a:extLst>
            <a:ext uri="{FF2B5EF4-FFF2-40B4-BE49-F238E27FC236}">
              <a16:creationId xmlns:a16="http://schemas.microsoft.com/office/drawing/2014/main" id="{00000000-0008-0000-0600-000018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1" name="Picture 280">
          <a:extLst>
            <a:ext uri="{FF2B5EF4-FFF2-40B4-BE49-F238E27FC236}">
              <a16:creationId xmlns:a16="http://schemas.microsoft.com/office/drawing/2014/main" id="{00000000-0008-0000-0600-00001901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2" name="Picture 281">
          <a:extLst>
            <a:ext uri="{FF2B5EF4-FFF2-40B4-BE49-F238E27FC236}">
              <a16:creationId xmlns:a16="http://schemas.microsoft.com/office/drawing/2014/main" id="{07D0521F-44A8-44D3-A35D-F98131F894B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3" name="Picture 282">
          <a:extLst>
            <a:ext uri="{FF2B5EF4-FFF2-40B4-BE49-F238E27FC236}">
              <a16:creationId xmlns:a16="http://schemas.microsoft.com/office/drawing/2014/main" id="{7F903BFB-A875-4232-A494-0AF775A587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4" name="Picture 283">
          <a:extLst>
            <a:ext uri="{FF2B5EF4-FFF2-40B4-BE49-F238E27FC236}">
              <a16:creationId xmlns:a16="http://schemas.microsoft.com/office/drawing/2014/main" id="{56045283-CA5D-480D-B168-95AE6547808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5" name="Picture 284">
          <a:extLst>
            <a:ext uri="{FF2B5EF4-FFF2-40B4-BE49-F238E27FC236}">
              <a16:creationId xmlns:a16="http://schemas.microsoft.com/office/drawing/2014/main" id="{2AB87B87-9EE6-4601-9BEE-0BA12C0799A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6" name="Picture 285">
          <a:extLst>
            <a:ext uri="{FF2B5EF4-FFF2-40B4-BE49-F238E27FC236}">
              <a16:creationId xmlns:a16="http://schemas.microsoft.com/office/drawing/2014/main" id="{602E21B7-C503-4303-A24A-67C965AA8C5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7" name="Picture 286">
          <a:extLst>
            <a:ext uri="{FF2B5EF4-FFF2-40B4-BE49-F238E27FC236}">
              <a16:creationId xmlns:a16="http://schemas.microsoft.com/office/drawing/2014/main" id="{F5DEB9B5-15FC-4DB7-A80B-6D4E7E3EB66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8" name="Picture 287">
          <a:extLst>
            <a:ext uri="{FF2B5EF4-FFF2-40B4-BE49-F238E27FC236}">
              <a16:creationId xmlns:a16="http://schemas.microsoft.com/office/drawing/2014/main" id="{91B7F25F-C4B4-41E7-95B7-8BE9137F4F1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89" name="Picture 288">
          <a:extLst>
            <a:ext uri="{FF2B5EF4-FFF2-40B4-BE49-F238E27FC236}">
              <a16:creationId xmlns:a16="http://schemas.microsoft.com/office/drawing/2014/main" id="{8738A7C8-18AB-420D-B4EA-628DF155532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90" name="Picture 289">
          <a:extLst>
            <a:ext uri="{FF2B5EF4-FFF2-40B4-BE49-F238E27FC236}">
              <a16:creationId xmlns:a16="http://schemas.microsoft.com/office/drawing/2014/main" id="{037A8C6B-ED9E-46ED-8274-FF7C0346683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91" name="Picture 290">
          <a:extLst>
            <a:ext uri="{FF2B5EF4-FFF2-40B4-BE49-F238E27FC236}">
              <a16:creationId xmlns:a16="http://schemas.microsoft.com/office/drawing/2014/main" id="{953D5123-EEE5-4A1C-8871-B92F7CF4A95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24493</xdr:colOff>
      <xdr:row>2</xdr:row>
      <xdr:rowOff>151130</xdr:rowOff>
    </xdr:to>
    <xdr:pic>
      <xdr:nvPicPr>
        <xdr:cNvPr id="292" name="Picture 291">
          <a:extLst>
            <a:ext uri="{FF2B5EF4-FFF2-40B4-BE49-F238E27FC236}">
              <a16:creationId xmlns:a16="http://schemas.microsoft.com/office/drawing/2014/main" id="{6EF18D28-C36F-4793-91AE-5AA9311695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49893</xdr:colOff>
      <xdr:row>2</xdr:row>
      <xdr:rowOff>157480</xdr:rowOff>
    </xdr:to>
    <xdr:pic>
      <xdr:nvPicPr>
        <xdr:cNvPr id="293" name="Picture 292">
          <a:extLst>
            <a:ext uri="{FF2B5EF4-FFF2-40B4-BE49-F238E27FC236}">
              <a16:creationId xmlns:a16="http://schemas.microsoft.com/office/drawing/2014/main" id="{256B145F-BB8F-403A-8ED3-C0A6D8B75F5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3931900" y="0"/>
          <a:ext cx="799193" cy="741680"/>
        </a:xfrm>
        <a:prstGeom prst="rect">
          <a:avLst/>
        </a:prstGeom>
        <a:noFill/>
        <a:ln>
          <a:noFill/>
        </a:ln>
      </xdr:spPr>
    </xdr:pic>
    <xdr:clientData/>
  </xdr:twoCellAnchor>
  <xdr:twoCellAnchor editAs="oneCell">
    <xdr:from>
      <xdr:col>4</xdr:col>
      <xdr:colOff>0</xdr:colOff>
      <xdr:row>0</xdr:row>
      <xdr:rowOff>0</xdr:rowOff>
    </xdr:from>
    <xdr:to>
      <xdr:col>15</xdr:col>
      <xdr:colOff>31750</xdr:colOff>
      <xdr:row>2</xdr:row>
      <xdr:rowOff>152400</xdr:rowOff>
    </xdr:to>
    <xdr:pic>
      <xdr:nvPicPr>
        <xdr:cNvPr id="294" name="Picture 293">
          <a:extLst>
            <a:ext uri="{FF2B5EF4-FFF2-40B4-BE49-F238E27FC236}">
              <a16:creationId xmlns:a16="http://schemas.microsoft.com/office/drawing/2014/main" id="{7AF3C9D3-8BCD-4B58-97DE-C48D1E69B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30843</xdr:colOff>
      <xdr:row>2</xdr:row>
      <xdr:rowOff>151130</xdr:rowOff>
    </xdr:to>
    <xdr:pic>
      <xdr:nvPicPr>
        <xdr:cNvPr id="295" name="Picture 294">
          <a:extLst>
            <a:ext uri="{FF2B5EF4-FFF2-40B4-BE49-F238E27FC236}">
              <a16:creationId xmlns:a16="http://schemas.microsoft.com/office/drawing/2014/main" id="{73861CAE-376E-4436-B0CA-45C9D422493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30843</xdr:colOff>
      <xdr:row>2</xdr:row>
      <xdr:rowOff>151130</xdr:rowOff>
    </xdr:to>
    <xdr:pic>
      <xdr:nvPicPr>
        <xdr:cNvPr id="296" name="Picture 295">
          <a:extLst>
            <a:ext uri="{FF2B5EF4-FFF2-40B4-BE49-F238E27FC236}">
              <a16:creationId xmlns:a16="http://schemas.microsoft.com/office/drawing/2014/main" id="{E126F957-EC17-4E54-929D-2C9A4AB933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68275"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30843</xdr:colOff>
      <xdr:row>2</xdr:row>
      <xdr:rowOff>151130</xdr:rowOff>
    </xdr:to>
    <xdr:pic>
      <xdr:nvPicPr>
        <xdr:cNvPr id="297" name="Picture 296">
          <a:extLst>
            <a:ext uri="{FF2B5EF4-FFF2-40B4-BE49-F238E27FC236}">
              <a16:creationId xmlns:a16="http://schemas.microsoft.com/office/drawing/2014/main" id="{168481AF-6FCA-4483-AB03-AD9AF3EA780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157480</xdr:rowOff>
    </xdr:to>
    <xdr:pic>
      <xdr:nvPicPr>
        <xdr:cNvPr id="298" name="Picture 297">
          <a:extLst>
            <a:ext uri="{FF2B5EF4-FFF2-40B4-BE49-F238E27FC236}">
              <a16:creationId xmlns:a16="http://schemas.microsoft.com/office/drawing/2014/main" id="{D07B786A-D93F-457C-8625-59ABC226949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3931900" y="0"/>
          <a:ext cx="79919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157480</xdr:rowOff>
    </xdr:to>
    <xdr:pic>
      <xdr:nvPicPr>
        <xdr:cNvPr id="299" name="Picture 298">
          <a:extLst>
            <a:ext uri="{FF2B5EF4-FFF2-40B4-BE49-F238E27FC236}">
              <a16:creationId xmlns:a16="http://schemas.microsoft.com/office/drawing/2014/main" id="{681AFFBC-4A0E-42DC-86E8-1BDC7CBE315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3931900" y="0"/>
          <a:ext cx="79919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157480</xdr:rowOff>
    </xdr:to>
    <xdr:pic>
      <xdr:nvPicPr>
        <xdr:cNvPr id="300" name="Picture 299">
          <a:extLst>
            <a:ext uri="{FF2B5EF4-FFF2-40B4-BE49-F238E27FC236}">
              <a16:creationId xmlns:a16="http://schemas.microsoft.com/office/drawing/2014/main" id="{A3E39F9E-C7B4-477C-9610-0550D111BEE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3931900" y="0"/>
          <a:ext cx="79919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157480</xdr:rowOff>
    </xdr:to>
    <xdr:pic>
      <xdr:nvPicPr>
        <xdr:cNvPr id="14" name="Picture 13">
          <a:extLst>
            <a:ext uri="{FF2B5EF4-FFF2-40B4-BE49-F238E27FC236}">
              <a16:creationId xmlns:a16="http://schemas.microsoft.com/office/drawing/2014/main" id="{716E212B-08DC-4485-9AD5-38A8024F7C1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3931900" y="0"/>
          <a:ext cx="79919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157480</xdr:rowOff>
    </xdr:to>
    <xdr:pic>
      <xdr:nvPicPr>
        <xdr:cNvPr id="301" name="Picture 300">
          <a:extLst>
            <a:ext uri="{FF2B5EF4-FFF2-40B4-BE49-F238E27FC236}">
              <a16:creationId xmlns:a16="http://schemas.microsoft.com/office/drawing/2014/main" id="{33B99FEF-755F-49F8-B902-508C71D0DC1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3931900" y="0"/>
          <a:ext cx="79919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157480</xdr:rowOff>
    </xdr:to>
    <xdr:pic>
      <xdr:nvPicPr>
        <xdr:cNvPr id="302" name="Picture 301">
          <a:extLst>
            <a:ext uri="{FF2B5EF4-FFF2-40B4-BE49-F238E27FC236}">
              <a16:creationId xmlns:a16="http://schemas.microsoft.com/office/drawing/2014/main" id="{CA4A838B-68D5-43D4-89C9-F3CAC32864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3931900" y="0"/>
          <a:ext cx="799193" cy="7416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414292</xdr:colOff>
      <xdr:row>3</xdr:row>
      <xdr:rowOff>48986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414292</xdr:colOff>
      <xdr:row>3</xdr:row>
      <xdr:rowOff>48986</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414292</xdr:colOff>
      <xdr:row>3</xdr:row>
      <xdr:rowOff>48986</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414292</xdr:colOff>
      <xdr:row>3</xdr:row>
      <xdr:rowOff>48986</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45811</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63286" y="353786"/>
          <a:ext cx="514531" cy="511175"/>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45811</xdr:rowOff>
    </xdr:to>
    <xdr:pic>
      <xdr:nvPicPr>
        <xdr:cNvPr id="17" name="Picture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63286" y="353786"/>
          <a:ext cx="514531" cy="511175"/>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45811</xdr:rowOff>
    </xdr:to>
    <xdr:pic>
      <xdr:nvPicPr>
        <xdr:cNvPr id="18" name="Pictur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63286" y="353786"/>
          <a:ext cx="514531"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19" name="Picture 18">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20" name="Picture 19">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21" name="Picture 20">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22" name="Picture 21">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23" name="Picture 22">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24" name="Picture 23">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25" name="Picture 24">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26" name="Picture 25">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27" name="Picture 26">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417467</xdr:colOff>
      <xdr:row>3</xdr:row>
      <xdr:rowOff>45811</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430167</xdr:colOff>
      <xdr:row>3</xdr:row>
      <xdr:rowOff>77561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163286" y="353786"/>
          <a:ext cx="527231" cy="5365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dnexstore20\4donline_optimal_prd\projects\prod\ED_HAZMAT\PROJECTS\DRC_CONFLICT_MINERALS\DOCS_DISCLAIMER\06102020\Input\HRWN\CMRT6-01_Harwin_20-May-2020_Company%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lrwndocs\HAZMAT_SERVICES_New\HAZMAT_SERVICES_New\CONFLICT_DRC_COC\TEMPLATES\SURO\03102022\Sauro_RMI_CMRT_6.1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sxnetapp01.ihsglobal.local\4donline_optimal_images_production\ED_HAZMAT_IMAGES\CONFLICT_DRC_COC\TEMPLATES\MURE\06182024\Murata_RMI_CMRT_6.4__Company.xlsx" TargetMode="External"/><Relationship Id="rId1" Type="http://schemas.openxmlformats.org/officeDocument/2006/relationships/externalLinkPath" Target="file:///\\fsxnetapp01.ihsglobal.local\4donline_optimal_images_production\ED_HAZMAT_IMAGES\CONFLICT_DRC_COC\TEMPLATES\MURE\06182024\Murata_RMI_CMRT_6.4__Compan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lrwndocs\HAZMAT_SERVICES_New\HAZMAT_SERVICES_New\CONFLICT_DRC_COC\TEMPLATES\EICS\05252023\RMI_CMRT_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refreshError="1"/>
      <sheetData sheetId="1" refreshError="1"/>
      <sheetData sheetId="2" refreshError="1"/>
      <sheetData sheetId="3" refreshError="1">
        <row r="3">
          <cell r="P3">
            <v>1</v>
          </cell>
        </row>
      </sheetData>
      <sheetData sheetId="4" refreshError="1">
        <row r="3">
          <cell r="W3" t="str">
            <v>Tantalum</v>
          </cell>
          <cell r="X3" t="str">
            <v>Tin</v>
          </cell>
          <cell r="Y3" t="str">
            <v>Tungsten</v>
          </cell>
          <cell r="Z3" t="str">
            <v>Gold</v>
          </cell>
        </row>
      </sheetData>
      <sheetData sheetId="5" refreshError="1"/>
      <sheetData sheetId="6" refreshError="1"/>
      <sheetData sheetId="7" refreshError="1">
        <row r="1">
          <cell r="A1" t="str">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ell>
        </row>
        <row r="4">
          <cell r="A4" t="str">
            <v>Metal</v>
          </cell>
          <cell r="B4" t="str">
            <v>Smelter Look-up (*)</v>
          </cell>
        </row>
        <row r="5">
          <cell r="A5" t="str">
            <v>Gold</v>
          </cell>
        </row>
        <row r="6">
          <cell r="A6" t="str">
            <v>Gold</v>
          </cell>
        </row>
        <row r="7">
          <cell r="A7" t="str">
            <v>Gold</v>
          </cell>
        </row>
        <row r="8">
          <cell r="A8" t="str">
            <v>Gold</v>
          </cell>
        </row>
        <row r="9">
          <cell r="A9" t="str">
            <v>Gold</v>
          </cell>
        </row>
        <row r="10">
          <cell r="A10" t="str">
            <v>Gold</v>
          </cell>
        </row>
        <row r="11">
          <cell r="A11" t="str">
            <v>Gold</v>
          </cell>
        </row>
        <row r="12">
          <cell r="A12" t="str">
            <v>Gold</v>
          </cell>
        </row>
        <row r="13">
          <cell r="A13" t="str">
            <v>Gold</v>
          </cell>
        </row>
        <row r="14">
          <cell r="A14" t="str">
            <v>Gold</v>
          </cell>
        </row>
        <row r="15">
          <cell r="A15" t="str">
            <v>Gold</v>
          </cell>
        </row>
        <row r="16">
          <cell r="A16" t="str">
            <v>Gold</v>
          </cell>
        </row>
        <row r="17">
          <cell r="A17" t="str">
            <v>Gold</v>
          </cell>
        </row>
        <row r="18">
          <cell r="A18" t="str">
            <v>Gold</v>
          </cell>
        </row>
        <row r="19">
          <cell r="A19" t="str">
            <v>Gold</v>
          </cell>
        </row>
        <row r="20">
          <cell r="A20" t="str">
            <v>Gold</v>
          </cell>
        </row>
        <row r="21">
          <cell r="A21" t="str">
            <v>Gold</v>
          </cell>
        </row>
        <row r="22">
          <cell r="A22" t="str">
            <v>Gold</v>
          </cell>
        </row>
        <row r="23">
          <cell r="A23" t="str">
            <v>Gold</v>
          </cell>
        </row>
        <row r="24">
          <cell r="A24" t="str">
            <v>Gold</v>
          </cell>
        </row>
        <row r="25">
          <cell r="A25" t="str">
            <v>Gold</v>
          </cell>
        </row>
        <row r="26">
          <cell r="A26" t="str">
            <v>Gold</v>
          </cell>
        </row>
        <row r="27">
          <cell r="A27" t="str">
            <v>Gold</v>
          </cell>
        </row>
        <row r="28">
          <cell r="A28" t="str">
            <v>Gold</v>
          </cell>
        </row>
        <row r="29">
          <cell r="A29" t="str">
            <v>Gold</v>
          </cell>
        </row>
        <row r="30">
          <cell r="A30" t="str">
            <v>Gold</v>
          </cell>
        </row>
        <row r="31">
          <cell r="A31" t="str">
            <v>Gold</v>
          </cell>
        </row>
        <row r="32">
          <cell r="A32" t="str">
            <v>Gold</v>
          </cell>
        </row>
        <row r="33">
          <cell r="A33" t="str">
            <v>Gold</v>
          </cell>
        </row>
        <row r="34">
          <cell r="A34" t="str">
            <v>Gold</v>
          </cell>
        </row>
        <row r="35">
          <cell r="A35" t="str">
            <v>Gold</v>
          </cell>
        </row>
        <row r="36">
          <cell r="A36" t="str">
            <v>Gold</v>
          </cell>
        </row>
        <row r="37">
          <cell r="A37" t="str">
            <v>Gold</v>
          </cell>
        </row>
        <row r="38">
          <cell r="A38" t="str">
            <v>Gold</v>
          </cell>
        </row>
        <row r="39">
          <cell r="A39" t="str">
            <v>Gold</v>
          </cell>
        </row>
        <row r="40">
          <cell r="A40" t="str">
            <v>Gold</v>
          </cell>
        </row>
        <row r="41">
          <cell r="A41" t="str">
            <v>Gold</v>
          </cell>
        </row>
        <row r="42">
          <cell r="A42" t="str">
            <v>Gold</v>
          </cell>
        </row>
        <row r="43">
          <cell r="A43" t="str">
            <v>Gold</v>
          </cell>
        </row>
        <row r="44">
          <cell r="A44" t="str">
            <v>Gold</v>
          </cell>
        </row>
        <row r="45">
          <cell r="A45" t="str">
            <v>Gold</v>
          </cell>
        </row>
        <row r="46">
          <cell r="A46" t="str">
            <v>Gold</v>
          </cell>
        </row>
        <row r="47">
          <cell r="A47" t="str">
            <v>Gold</v>
          </cell>
        </row>
        <row r="48">
          <cell r="A48" t="str">
            <v>Gold</v>
          </cell>
        </row>
        <row r="49">
          <cell r="A49" t="str">
            <v>Gold</v>
          </cell>
        </row>
        <row r="50">
          <cell r="A50" t="str">
            <v>Gold</v>
          </cell>
        </row>
        <row r="51">
          <cell r="A51" t="str">
            <v>Gold</v>
          </cell>
        </row>
        <row r="52">
          <cell r="A52" t="str">
            <v>Gold</v>
          </cell>
        </row>
        <row r="53">
          <cell r="A53" t="str">
            <v>Gold</v>
          </cell>
        </row>
        <row r="54">
          <cell r="A54" t="str">
            <v>Gold</v>
          </cell>
        </row>
        <row r="55">
          <cell r="A55" t="str">
            <v>Gold</v>
          </cell>
        </row>
        <row r="56">
          <cell r="A56" t="str">
            <v>Gold</v>
          </cell>
        </row>
        <row r="57">
          <cell r="A57" t="str">
            <v>Gold</v>
          </cell>
        </row>
        <row r="58">
          <cell r="A58" t="str">
            <v>Gold</v>
          </cell>
        </row>
        <row r="59">
          <cell r="A59" t="str">
            <v>Gold</v>
          </cell>
        </row>
        <row r="60">
          <cell r="A60" t="str">
            <v>Gold</v>
          </cell>
        </row>
        <row r="61">
          <cell r="A61" t="str">
            <v>Gold</v>
          </cell>
        </row>
        <row r="62">
          <cell r="A62" t="str">
            <v>Gold</v>
          </cell>
        </row>
        <row r="63">
          <cell r="A63" t="str">
            <v>Gold</v>
          </cell>
        </row>
        <row r="64">
          <cell r="A64" t="str">
            <v>Gold</v>
          </cell>
        </row>
        <row r="65">
          <cell r="A65" t="str">
            <v>Gold</v>
          </cell>
        </row>
        <row r="66">
          <cell r="A66" t="str">
            <v>Gold</v>
          </cell>
        </row>
        <row r="67">
          <cell r="A67" t="str">
            <v>Gold</v>
          </cell>
        </row>
        <row r="68">
          <cell r="A68" t="str">
            <v>Gold</v>
          </cell>
        </row>
        <row r="69">
          <cell r="A69" t="str">
            <v>Gold</v>
          </cell>
        </row>
        <row r="70">
          <cell r="A70" t="str">
            <v>Gold</v>
          </cell>
        </row>
        <row r="71">
          <cell r="A71" t="str">
            <v>Gold</v>
          </cell>
        </row>
        <row r="72">
          <cell r="A72" t="str">
            <v>Gold</v>
          </cell>
        </row>
        <row r="73">
          <cell r="A73" t="str">
            <v>Gold</v>
          </cell>
        </row>
        <row r="74">
          <cell r="A74" t="str">
            <v>Gold</v>
          </cell>
        </row>
        <row r="75">
          <cell r="A75" t="str">
            <v>Gold</v>
          </cell>
        </row>
        <row r="76">
          <cell r="A76" t="str">
            <v>Gold</v>
          </cell>
        </row>
        <row r="77">
          <cell r="A77" t="str">
            <v>Gold</v>
          </cell>
        </row>
        <row r="78">
          <cell r="A78" t="str">
            <v>Gold</v>
          </cell>
        </row>
        <row r="79">
          <cell r="A79" t="str">
            <v>Gold</v>
          </cell>
        </row>
        <row r="80">
          <cell r="A80" t="str">
            <v>Gold</v>
          </cell>
        </row>
        <row r="81">
          <cell r="A81" t="str">
            <v>Gold</v>
          </cell>
        </row>
        <row r="82">
          <cell r="A82" t="str">
            <v>Gold</v>
          </cell>
        </row>
        <row r="83">
          <cell r="A83" t="str">
            <v>Gold</v>
          </cell>
        </row>
        <row r="84">
          <cell r="A84" t="str">
            <v>Gold</v>
          </cell>
        </row>
        <row r="85">
          <cell r="A85" t="str">
            <v>Gold</v>
          </cell>
        </row>
        <row r="86">
          <cell r="A86" t="str">
            <v>Gold</v>
          </cell>
        </row>
        <row r="87">
          <cell r="A87" t="str">
            <v>Gold</v>
          </cell>
        </row>
        <row r="88">
          <cell r="A88" t="str">
            <v>Gold</v>
          </cell>
        </row>
        <row r="89">
          <cell r="A89" t="str">
            <v>Gold</v>
          </cell>
        </row>
        <row r="90">
          <cell r="A90" t="str">
            <v>Gold</v>
          </cell>
        </row>
        <row r="91">
          <cell r="A91" t="str">
            <v>Gold</v>
          </cell>
        </row>
        <row r="92">
          <cell r="A92" t="str">
            <v>Gold</v>
          </cell>
        </row>
        <row r="93">
          <cell r="A93" t="str">
            <v>Gold</v>
          </cell>
        </row>
        <row r="94">
          <cell r="A94" t="str">
            <v>Gold</v>
          </cell>
        </row>
        <row r="95">
          <cell r="A95" t="str">
            <v>Gold</v>
          </cell>
        </row>
        <row r="96">
          <cell r="A96" t="str">
            <v>Gold</v>
          </cell>
        </row>
        <row r="97">
          <cell r="A97" t="str">
            <v>Gold</v>
          </cell>
        </row>
        <row r="98">
          <cell r="A98" t="str">
            <v>Gold</v>
          </cell>
        </row>
        <row r="99">
          <cell r="A99" t="str">
            <v>Gold</v>
          </cell>
        </row>
        <row r="100">
          <cell r="A100" t="str">
            <v>Gold</v>
          </cell>
        </row>
        <row r="101">
          <cell r="A101" t="str">
            <v>Gold</v>
          </cell>
        </row>
        <row r="102">
          <cell r="A102" t="str">
            <v>Gold</v>
          </cell>
        </row>
        <row r="103">
          <cell r="A103" t="str">
            <v>Gold</v>
          </cell>
        </row>
        <row r="104">
          <cell r="A104" t="str">
            <v>Gold</v>
          </cell>
        </row>
        <row r="105">
          <cell r="A105" t="str">
            <v>Gold</v>
          </cell>
        </row>
        <row r="106">
          <cell r="A106" t="str">
            <v>Gold</v>
          </cell>
        </row>
        <row r="107">
          <cell r="A107" t="str">
            <v>Gold</v>
          </cell>
        </row>
        <row r="108">
          <cell r="A108" t="str">
            <v>Gold</v>
          </cell>
        </row>
        <row r="109">
          <cell r="A109" t="str">
            <v>Gold</v>
          </cell>
        </row>
        <row r="110">
          <cell r="A110" t="str">
            <v>Gold</v>
          </cell>
        </row>
        <row r="111">
          <cell r="A111" t="str">
            <v>Gold</v>
          </cell>
        </row>
        <row r="112">
          <cell r="A112" t="str">
            <v>Gold</v>
          </cell>
        </row>
        <row r="113">
          <cell r="A113" t="str">
            <v>Gold</v>
          </cell>
        </row>
        <row r="114">
          <cell r="A114" t="str">
            <v>Gold</v>
          </cell>
        </row>
        <row r="115">
          <cell r="A115" t="str">
            <v>Gold</v>
          </cell>
        </row>
        <row r="116">
          <cell r="A116" t="str">
            <v>Gold</v>
          </cell>
        </row>
        <row r="117">
          <cell r="A117" t="str">
            <v>Gold</v>
          </cell>
        </row>
        <row r="118">
          <cell r="A118" t="str">
            <v>Gold</v>
          </cell>
        </row>
        <row r="119">
          <cell r="A119" t="str">
            <v>Gold</v>
          </cell>
        </row>
        <row r="120">
          <cell r="A120" t="str">
            <v>Gold</v>
          </cell>
        </row>
        <row r="121">
          <cell r="A121" t="str">
            <v>Gold</v>
          </cell>
        </row>
        <row r="122">
          <cell r="A122" t="str">
            <v>Gold</v>
          </cell>
        </row>
        <row r="123">
          <cell r="A123" t="str">
            <v>Gold</v>
          </cell>
        </row>
        <row r="124">
          <cell r="A124" t="str">
            <v>Gold</v>
          </cell>
        </row>
        <row r="125">
          <cell r="A125" t="str">
            <v>Gold</v>
          </cell>
        </row>
        <row r="126">
          <cell r="A126" t="str">
            <v>Gold</v>
          </cell>
        </row>
        <row r="127">
          <cell r="A127" t="str">
            <v>Gold</v>
          </cell>
        </row>
        <row r="128">
          <cell r="A128" t="str">
            <v>Gold</v>
          </cell>
        </row>
        <row r="129">
          <cell r="A129" t="str">
            <v>Gold</v>
          </cell>
        </row>
        <row r="130">
          <cell r="A130" t="str">
            <v>Gold</v>
          </cell>
        </row>
        <row r="131">
          <cell r="A131" t="str">
            <v>Gold</v>
          </cell>
        </row>
        <row r="132">
          <cell r="A132" t="str">
            <v>Gold</v>
          </cell>
        </row>
        <row r="133">
          <cell r="A133" t="str">
            <v>Gold</v>
          </cell>
        </row>
        <row r="134">
          <cell r="A134" t="str">
            <v>Gold</v>
          </cell>
        </row>
        <row r="135">
          <cell r="A135" t="str">
            <v>Gold</v>
          </cell>
        </row>
        <row r="136">
          <cell r="A136" t="str">
            <v>Gold</v>
          </cell>
        </row>
        <row r="137">
          <cell r="A137" t="str">
            <v>Gold</v>
          </cell>
        </row>
        <row r="138">
          <cell r="A138" t="str">
            <v>Gold</v>
          </cell>
        </row>
        <row r="139">
          <cell r="A139" t="str">
            <v>Gold</v>
          </cell>
        </row>
        <row r="140">
          <cell r="A140" t="str">
            <v>Gold</v>
          </cell>
        </row>
        <row r="141">
          <cell r="A141" t="str">
            <v>Gold</v>
          </cell>
        </row>
        <row r="142">
          <cell r="A142" t="str">
            <v>Gold</v>
          </cell>
        </row>
        <row r="143">
          <cell r="A143" t="str">
            <v>Gold</v>
          </cell>
        </row>
        <row r="144">
          <cell r="A144" t="str">
            <v>Gold</v>
          </cell>
        </row>
        <row r="145">
          <cell r="A145" t="str">
            <v>Gold</v>
          </cell>
        </row>
        <row r="146">
          <cell r="A146" t="str">
            <v>Gold</v>
          </cell>
        </row>
        <row r="147">
          <cell r="A147" t="str">
            <v>Gold</v>
          </cell>
        </row>
        <row r="148">
          <cell r="A148" t="str">
            <v>Gold</v>
          </cell>
        </row>
        <row r="149">
          <cell r="A149" t="str">
            <v>Gold</v>
          </cell>
        </row>
        <row r="150">
          <cell r="A150" t="str">
            <v>Gold</v>
          </cell>
        </row>
        <row r="151">
          <cell r="A151" t="str">
            <v>Gold</v>
          </cell>
        </row>
        <row r="152">
          <cell r="A152" t="str">
            <v>Gold</v>
          </cell>
        </row>
        <row r="153">
          <cell r="A153" t="str">
            <v>Gold</v>
          </cell>
        </row>
        <row r="154">
          <cell r="A154" t="str">
            <v>Gold</v>
          </cell>
        </row>
        <row r="155">
          <cell r="A155" t="str">
            <v>Gold</v>
          </cell>
        </row>
        <row r="156">
          <cell r="A156" t="str">
            <v>Gold</v>
          </cell>
        </row>
        <row r="157">
          <cell r="A157" t="str">
            <v>Gold</v>
          </cell>
        </row>
        <row r="158">
          <cell r="A158" t="str">
            <v>Gold</v>
          </cell>
        </row>
        <row r="159">
          <cell r="A159" t="str">
            <v>Gold</v>
          </cell>
        </row>
        <row r="160">
          <cell r="A160" t="str">
            <v>Gold</v>
          </cell>
        </row>
        <row r="161">
          <cell r="A161" t="str">
            <v>Gold</v>
          </cell>
        </row>
        <row r="162">
          <cell r="A162" t="str">
            <v>Gold</v>
          </cell>
        </row>
        <row r="163">
          <cell r="A163" t="str">
            <v>Gold</v>
          </cell>
        </row>
        <row r="164">
          <cell r="A164" t="str">
            <v>Gold</v>
          </cell>
        </row>
        <row r="165">
          <cell r="A165" t="str">
            <v>Gold</v>
          </cell>
        </row>
        <row r="166">
          <cell r="A166" t="str">
            <v>Gold</v>
          </cell>
        </row>
        <row r="167">
          <cell r="A167" t="str">
            <v>Gold</v>
          </cell>
        </row>
        <row r="168">
          <cell r="A168" t="str">
            <v>Gold</v>
          </cell>
        </row>
        <row r="169">
          <cell r="A169" t="str">
            <v>Gold</v>
          </cell>
        </row>
        <row r="170">
          <cell r="A170" t="str">
            <v>Gold</v>
          </cell>
        </row>
        <row r="171">
          <cell r="A171" t="str">
            <v>Gold</v>
          </cell>
        </row>
        <row r="172">
          <cell r="A172" t="str">
            <v>Gold</v>
          </cell>
        </row>
        <row r="173">
          <cell r="A173" t="str">
            <v>Gold</v>
          </cell>
        </row>
        <row r="174">
          <cell r="A174" t="str">
            <v>Gold</v>
          </cell>
        </row>
        <row r="175">
          <cell r="A175" t="str">
            <v>Gold</v>
          </cell>
        </row>
        <row r="176">
          <cell r="A176" t="str">
            <v>Gold</v>
          </cell>
        </row>
        <row r="177">
          <cell r="A177" t="str">
            <v>Gold</v>
          </cell>
        </row>
        <row r="178">
          <cell r="A178" t="str">
            <v>Gold</v>
          </cell>
        </row>
        <row r="179">
          <cell r="A179" t="str">
            <v>Gold</v>
          </cell>
        </row>
        <row r="180">
          <cell r="A180" t="str">
            <v>Gold</v>
          </cell>
        </row>
        <row r="181">
          <cell r="A181" t="str">
            <v>Gold</v>
          </cell>
        </row>
        <row r="182">
          <cell r="A182" t="str">
            <v>Gold</v>
          </cell>
        </row>
        <row r="183">
          <cell r="A183" t="str">
            <v>Gold</v>
          </cell>
        </row>
        <row r="184">
          <cell r="A184" t="str">
            <v>Gold</v>
          </cell>
        </row>
        <row r="185">
          <cell r="A185" t="str">
            <v>Gold</v>
          </cell>
        </row>
        <row r="186">
          <cell r="A186" t="str">
            <v>Gold</v>
          </cell>
        </row>
        <row r="187">
          <cell r="A187" t="str">
            <v>Gold</v>
          </cell>
        </row>
        <row r="188">
          <cell r="A188" t="str">
            <v>Gold</v>
          </cell>
        </row>
        <row r="189">
          <cell r="A189" t="str">
            <v>Gold</v>
          </cell>
        </row>
        <row r="190">
          <cell r="A190" t="str">
            <v>Gold</v>
          </cell>
        </row>
        <row r="191">
          <cell r="A191" t="str">
            <v>Gold</v>
          </cell>
        </row>
        <row r="192">
          <cell r="A192" t="str">
            <v>Gold</v>
          </cell>
        </row>
        <row r="193">
          <cell r="A193" t="str">
            <v>Gold</v>
          </cell>
        </row>
        <row r="194">
          <cell r="A194" t="str">
            <v>Gold</v>
          </cell>
        </row>
        <row r="195">
          <cell r="A195" t="str">
            <v>Gold</v>
          </cell>
        </row>
        <row r="196">
          <cell r="A196" t="str">
            <v>Gold</v>
          </cell>
        </row>
        <row r="197">
          <cell r="A197" t="str">
            <v>Gold</v>
          </cell>
        </row>
        <row r="198">
          <cell r="A198" t="str">
            <v>Gold</v>
          </cell>
        </row>
        <row r="199">
          <cell r="A199" t="str">
            <v>Gold</v>
          </cell>
        </row>
        <row r="200">
          <cell r="A200" t="str">
            <v>Gold</v>
          </cell>
        </row>
        <row r="201">
          <cell r="A201" t="str">
            <v>Gold</v>
          </cell>
        </row>
        <row r="202">
          <cell r="A202" t="str">
            <v>Gold</v>
          </cell>
        </row>
        <row r="203">
          <cell r="A203" t="str">
            <v>Gold</v>
          </cell>
        </row>
        <row r="204">
          <cell r="A204" t="str">
            <v>Gold</v>
          </cell>
        </row>
        <row r="205">
          <cell r="A205" t="str">
            <v>Gold</v>
          </cell>
        </row>
        <row r="206">
          <cell r="A206" t="str">
            <v>Gold</v>
          </cell>
        </row>
        <row r="207">
          <cell r="A207" t="str">
            <v>Gold</v>
          </cell>
        </row>
        <row r="208">
          <cell r="A208" t="str">
            <v>Gold</v>
          </cell>
        </row>
        <row r="209">
          <cell r="A209" t="str">
            <v>Gold</v>
          </cell>
        </row>
        <row r="210">
          <cell r="A210" t="str">
            <v>Gold</v>
          </cell>
        </row>
        <row r="211">
          <cell r="A211" t="str">
            <v>Gold</v>
          </cell>
        </row>
        <row r="212">
          <cell r="A212" t="str">
            <v>Gold</v>
          </cell>
        </row>
        <row r="213">
          <cell r="A213" t="str">
            <v>Gold</v>
          </cell>
        </row>
        <row r="214">
          <cell r="A214" t="str">
            <v>Gold</v>
          </cell>
        </row>
        <row r="215">
          <cell r="A215" t="str">
            <v>Gold</v>
          </cell>
        </row>
        <row r="216">
          <cell r="A216" t="str">
            <v>Gold</v>
          </cell>
        </row>
        <row r="217">
          <cell r="A217" t="str">
            <v>Gold</v>
          </cell>
        </row>
        <row r="218">
          <cell r="A218" t="str">
            <v>Gold</v>
          </cell>
        </row>
        <row r="219">
          <cell r="A219" t="str">
            <v>Gold</v>
          </cell>
        </row>
        <row r="220">
          <cell r="A220" t="str">
            <v>Gold</v>
          </cell>
        </row>
        <row r="221">
          <cell r="A221" t="str">
            <v>Gold</v>
          </cell>
        </row>
        <row r="222">
          <cell r="A222" t="str">
            <v>Gold</v>
          </cell>
        </row>
        <row r="223">
          <cell r="A223" t="str">
            <v>Gold</v>
          </cell>
        </row>
        <row r="224">
          <cell r="A224" t="str">
            <v>Gold</v>
          </cell>
        </row>
        <row r="225">
          <cell r="A225" t="str">
            <v>Gold</v>
          </cell>
        </row>
        <row r="226">
          <cell r="A226" t="str">
            <v>Gold</v>
          </cell>
        </row>
        <row r="227">
          <cell r="A227" t="str">
            <v>Gold</v>
          </cell>
        </row>
        <row r="228">
          <cell r="A228" t="str">
            <v>Gold</v>
          </cell>
        </row>
        <row r="229">
          <cell r="A229" t="str">
            <v>Gold</v>
          </cell>
        </row>
        <row r="230">
          <cell r="A230" t="str">
            <v>Gold</v>
          </cell>
        </row>
        <row r="231">
          <cell r="A231" t="str">
            <v>Gold</v>
          </cell>
        </row>
        <row r="232">
          <cell r="A232" t="str">
            <v>Gold</v>
          </cell>
        </row>
        <row r="233">
          <cell r="A233" t="str">
            <v>Gold</v>
          </cell>
        </row>
        <row r="234">
          <cell r="A234" t="str">
            <v>Gold</v>
          </cell>
        </row>
        <row r="235">
          <cell r="A235" t="str">
            <v>Gold</v>
          </cell>
        </row>
        <row r="236">
          <cell r="A236" t="str">
            <v>Gold</v>
          </cell>
        </row>
        <row r="237">
          <cell r="A237" t="str">
            <v>Gold</v>
          </cell>
        </row>
        <row r="238">
          <cell r="A238" t="str">
            <v>Gold</v>
          </cell>
        </row>
        <row r="239">
          <cell r="A239" t="str">
            <v>Gold</v>
          </cell>
        </row>
        <row r="240">
          <cell r="A240" t="str">
            <v>Gold</v>
          </cell>
        </row>
        <row r="241">
          <cell r="A241" t="str">
            <v>Gold</v>
          </cell>
        </row>
        <row r="242">
          <cell r="A242" t="str">
            <v>Gold</v>
          </cell>
        </row>
        <row r="243">
          <cell r="A243" t="str">
            <v>Gold</v>
          </cell>
        </row>
        <row r="244">
          <cell r="A244" t="str">
            <v>Gold</v>
          </cell>
        </row>
        <row r="245">
          <cell r="A245" t="str">
            <v>Gold</v>
          </cell>
        </row>
        <row r="246">
          <cell r="A246" t="str">
            <v>Gold</v>
          </cell>
        </row>
        <row r="247">
          <cell r="A247" t="str">
            <v>Gold</v>
          </cell>
        </row>
        <row r="248">
          <cell r="A248" t="str">
            <v>Gold</v>
          </cell>
        </row>
        <row r="249">
          <cell r="A249" t="str">
            <v>Gold</v>
          </cell>
        </row>
        <row r="250">
          <cell r="A250" t="str">
            <v>Gold</v>
          </cell>
        </row>
        <row r="251">
          <cell r="A251" t="str">
            <v>Gold</v>
          </cell>
        </row>
        <row r="252">
          <cell r="A252" t="str">
            <v>Gold</v>
          </cell>
        </row>
        <row r="253">
          <cell r="A253" t="str">
            <v>Gold</v>
          </cell>
        </row>
        <row r="254">
          <cell r="A254" t="str">
            <v>Gold</v>
          </cell>
        </row>
        <row r="255">
          <cell r="A255" t="str">
            <v>Gold</v>
          </cell>
        </row>
        <row r="256">
          <cell r="A256" t="str">
            <v>Gold</v>
          </cell>
        </row>
        <row r="257">
          <cell r="A257" t="str">
            <v>Gold</v>
          </cell>
        </row>
        <row r="258">
          <cell r="A258" t="str">
            <v>Gold</v>
          </cell>
        </row>
        <row r="259">
          <cell r="A259" t="str">
            <v>Gold</v>
          </cell>
        </row>
        <row r="260">
          <cell r="A260" t="str">
            <v>Gold</v>
          </cell>
        </row>
        <row r="261">
          <cell r="A261" t="str">
            <v>Gold</v>
          </cell>
        </row>
        <row r="262">
          <cell r="A262" t="str">
            <v>Gold</v>
          </cell>
        </row>
        <row r="263">
          <cell r="A263" t="str">
            <v>Gold</v>
          </cell>
        </row>
        <row r="264">
          <cell r="A264" t="str">
            <v>Gold</v>
          </cell>
        </row>
        <row r="265">
          <cell r="A265" t="str">
            <v>Gold</v>
          </cell>
        </row>
        <row r="266">
          <cell r="A266" t="str">
            <v>Gold</v>
          </cell>
        </row>
        <row r="267">
          <cell r="A267" t="str">
            <v>Gold</v>
          </cell>
        </row>
        <row r="268">
          <cell r="A268" t="str">
            <v>Gold</v>
          </cell>
        </row>
        <row r="269">
          <cell r="A269" t="str">
            <v>Gold</v>
          </cell>
        </row>
        <row r="270">
          <cell r="A270" t="str">
            <v>Gold</v>
          </cell>
        </row>
        <row r="271">
          <cell r="A271" t="str">
            <v>Gold</v>
          </cell>
        </row>
        <row r="272">
          <cell r="A272" t="str">
            <v>Gold</v>
          </cell>
        </row>
        <row r="273">
          <cell r="A273" t="str">
            <v>Gold</v>
          </cell>
        </row>
        <row r="274">
          <cell r="A274" t="str">
            <v>Gold</v>
          </cell>
        </row>
        <row r="275">
          <cell r="A275" t="str">
            <v>Gold</v>
          </cell>
        </row>
        <row r="276">
          <cell r="A276" t="str">
            <v>Gold</v>
          </cell>
        </row>
        <row r="277">
          <cell r="A277" t="str">
            <v>Gold</v>
          </cell>
        </row>
        <row r="278">
          <cell r="A278" t="str">
            <v>Gold</v>
          </cell>
        </row>
        <row r="279">
          <cell r="A279" t="str">
            <v>Gold</v>
          </cell>
        </row>
        <row r="280">
          <cell r="A280" t="str">
            <v>Gold</v>
          </cell>
        </row>
        <row r="281">
          <cell r="A281" t="str">
            <v>Gold</v>
          </cell>
        </row>
        <row r="282">
          <cell r="A282" t="str">
            <v>Gold</v>
          </cell>
        </row>
        <row r="283">
          <cell r="A283" t="str">
            <v>Gold</v>
          </cell>
        </row>
        <row r="284">
          <cell r="A284" t="str">
            <v>Gold</v>
          </cell>
        </row>
        <row r="285">
          <cell r="A285" t="str">
            <v>Gold</v>
          </cell>
        </row>
        <row r="286">
          <cell r="A286" t="str">
            <v>Gold</v>
          </cell>
        </row>
        <row r="287">
          <cell r="A287" t="str">
            <v>Gold</v>
          </cell>
        </row>
        <row r="288">
          <cell r="A288" t="str">
            <v>Gold</v>
          </cell>
        </row>
        <row r="289">
          <cell r="A289" t="str">
            <v>Gold</v>
          </cell>
        </row>
        <row r="290">
          <cell r="A290" t="str">
            <v>Gold</v>
          </cell>
        </row>
        <row r="291">
          <cell r="A291" t="str">
            <v>Gold</v>
          </cell>
        </row>
        <row r="292">
          <cell r="A292" t="str">
            <v>Gold</v>
          </cell>
        </row>
        <row r="293">
          <cell r="A293" t="str">
            <v>Gold</v>
          </cell>
        </row>
        <row r="294">
          <cell r="A294" t="str">
            <v>Gold</v>
          </cell>
        </row>
        <row r="295">
          <cell r="A295" t="str">
            <v>Tantalum</v>
          </cell>
        </row>
        <row r="296">
          <cell r="A296" t="str">
            <v>Tantalum</v>
          </cell>
        </row>
        <row r="297">
          <cell r="A297" t="str">
            <v>Tantalum</v>
          </cell>
        </row>
        <row r="298">
          <cell r="A298" t="str">
            <v>Tantalum</v>
          </cell>
        </row>
        <row r="299">
          <cell r="A299" t="str">
            <v>Tantalum</v>
          </cell>
        </row>
        <row r="300">
          <cell r="A300" t="str">
            <v>Tantalum</v>
          </cell>
        </row>
        <row r="301">
          <cell r="A301" t="str">
            <v>Tantalum</v>
          </cell>
        </row>
        <row r="302">
          <cell r="A302" t="str">
            <v>Tantalum</v>
          </cell>
        </row>
        <row r="303">
          <cell r="A303" t="str">
            <v>Tantalum</v>
          </cell>
        </row>
        <row r="304">
          <cell r="A304" t="str">
            <v>Tantalum</v>
          </cell>
        </row>
        <row r="305">
          <cell r="A305" t="str">
            <v>Tantalum</v>
          </cell>
        </row>
        <row r="306">
          <cell r="A306" t="str">
            <v>Tantalum</v>
          </cell>
        </row>
        <row r="307">
          <cell r="A307" t="str">
            <v>Tantalum</v>
          </cell>
        </row>
        <row r="308">
          <cell r="A308" t="str">
            <v>Tantalum</v>
          </cell>
        </row>
        <row r="309">
          <cell r="A309" t="str">
            <v>Tantalum</v>
          </cell>
        </row>
        <row r="310">
          <cell r="A310" t="str">
            <v>Tantalum</v>
          </cell>
        </row>
        <row r="311">
          <cell r="A311" t="str">
            <v>Tantalum</v>
          </cell>
        </row>
        <row r="312">
          <cell r="A312" t="str">
            <v>Tantalum</v>
          </cell>
        </row>
        <row r="313">
          <cell r="A313" t="str">
            <v>Tantalum</v>
          </cell>
        </row>
        <row r="314">
          <cell r="A314" t="str">
            <v>Tantalum</v>
          </cell>
        </row>
        <row r="315">
          <cell r="A315" t="str">
            <v>Tantalum</v>
          </cell>
        </row>
        <row r="316">
          <cell r="A316" t="str">
            <v>Tantalum</v>
          </cell>
        </row>
        <row r="317">
          <cell r="A317" t="str">
            <v>Tantalum</v>
          </cell>
        </row>
        <row r="318">
          <cell r="A318" t="str">
            <v>Tantalum</v>
          </cell>
        </row>
        <row r="319">
          <cell r="A319" t="str">
            <v>Tantalum</v>
          </cell>
        </row>
        <row r="320">
          <cell r="A320" t="str">
            <v>Tantalum</v>
          </cell>
        </row>
        <row r="321">
          <cell r="A321" t="str">
            <v>Tantalum</v>
          </cell>
        </row>
        <row r="322">
          <cell r="A322" t="str">
            <v>Tantalum</v>
          </cell>
        </row>
        <row r="323">
          <cell r="A323" t="str">
            <v>Tantalum</v>
          </cell>
        </row>
        <row r="324">
          <cell r="A324" t="str">
            <v>Tantalum</v>
          </cell>
        </row>
        <row r="325">
          <cell r="A325" t="str">
            <v>Tantalum</v>
          </cell>
        </row>
        <row r="326">
          <cell r="A326" t="str">
            <v>Tantalum</v>
          </cell>
        </row>
        <row r="327">
          <cell r="A327" t="str">
            <v>Tantalum</v>
          </cell>
        </row>
        <row r="328">
          <cell r="A328" t="str">
            <v>Tantalum</v>
          </cell>
        </row>
        <row r="329">
          <cell r="A329" t="str">
            <v>Tantalum</v>
          </cell>
        </row>
        <row r="330">
          <cell r="A330" t="str">
            <v>Tantalum</v>
          </cell>
        </row>
        <row r="331">
          <cell r="A331" t="str">
            <v>Tantalum</v>
          </cell>
        </row>
        <row r="332">
          <cell r="A332" t="str">
            <v>Tantalum</v>
          </cell>
        </row>
        <row r="333">
          <cell r="A333" t="str">
            <v>Tantalum</v>
          </cell>
        </row>
        <row r="334">
          <cell r="A334" t="str">
            <v>Tantalum</v>
          </cell>
        </row>
        <row r="335">
          <cell r="A335" t="str">
            <v>Tantalum</v>
          </cell>
        </row>
        <row r="336">
          <cell r="A336" t="str">
            <v>Tantalum</v>
          </cell>
        </row>
        <row r="337">
          <cell r="A337" t="str">
            <v>Tantalum</v>
          </cell>
        </row>
        <row r="338">
          <cell r="A338" t="str">
            <v>Tantalum</v>
          </cell>
        </row>
        <row r="339">
          <cell r="A339" t="str">
            <v>Tantalum</v>
          </cell>
        </row>
        <row r="340">
          <cell r="A340" t="str">
            <v>Tantalum</v>
          </cell>
        </row>
        <row r="341">
          <cell r="A341" t="str">
            <v>Tantalum</v>
          </cell>
        </row>
        <row r="342">
          <cell r="A342" t="str">
            <v>Tantalum</v>
          </cell>
        </row>
        <row r="343">
          <cell r="A343" t="str">
            <v>Tantalum</v>
          </cell>
        </row>
        <row r="344">
          <cell r="A344" t="str">
            <v>Tantalum</v>
          </cell>
        </row>
        <row r="345">
          <cell r="A345" t="str">
            <v>Tantalum</v>
          </cell>
        </row>
        <row r="346">
          <cell r="A346" t="str">
            <v>Tantalum</v>
          </cell>
        </row>
        <row r="347">
          <cell r="A347" t="str">
            <v>Tantalum</v>
          </cell>
        </row>
        <row r="348">
          <cell r="A348" t="str">
            <v>Tantalum</v>
          </cell>
        </row>
        <row r="349">
          <cell r="A349" t="str">
            <v>Tantalum</v>
          </cell>
        </row>
        <row r="350">
          <cell r="A350" t="str">
            <v>Tantalum</v>
          </cell>
        </row>
        <row r="351">
          <cell r="A351" t="str">
            <v>Tantalum</v>
          </cell>
        </row>
        <row r="352">
          <cell r="A352" t="str">
            <v>Tantalum</v>
          </cell>
        </row>
        <row r="353">
          <cell r="A353" t="str">
            <v>Tantalum</v>
          </cell>
        </row>
        <row r="354">
          <cell r="A354" t="str">
            <v>Tantalum</v>
          </cell>
        </row>
        <row r="355">
          <cell r="A355" t="str">
            <v>Tin</v>
          </cell>
        </row>
        <row r="356">
          <cell r="A356" t="str">
            <v>Tin</v>
          </cell>
        </row>
        <row r="357">
          <cell r="A357" t="str">
            <v>Tin</v>
          </cell>
        </row>
        <row r="358">
          <cell r="A358" t="str">
            <v>Tin</v>
          </cell>
        </row>
        <row r="359">
          <cell r="A359" t="str">
            <v>Tin</v>
          </cell>
        </row>
        <row r="360">
          <cell r="A360" t="str">
            <v>Tin</v>
          </cell>
        </row>
        <row r="361">
          <cell r="A361" t="str">
            <v>Tin</v>
          </cell>
        </row>
        <row r="362">
          <cell r="A362" t="str">
            <v>Tin</v>
          </cell>
        </row>
        <row r="363">
          <cell r="A363" t="str">
            <v>Tin</v>
          </cell>
        </row>
        <row r="364">
          <cell r="A364" t="str">
            <v>Tin</v>
          </cell>
        </row>
        <row r="365">
          <cell r="A365" t="str">
            <v>Tin</v>
          </cell>
        </row>
        <row r="366">
          <cell r="A366" t="str">
            <v>Tin</v>
          </cell>
        </row>
        <row r="367">
          <cell r="A367" t="str">
            <v>Tin</v>
          </cell>
        </row>
        <row r="368">
          <cell r="A368" t="str">
            <v>Tin</v>
          </cell>
        </row>
        <row r="369">
          <cell r="A369" t="str">
            <v>Tin</v>
          </cell>
        </row>
        <row r="370">
          <cell r="A370" t="str">
            <v>Tin</v>
          </cell>
        </row>
        <row r="371">
          <cell r="A371" t="str">
            <v>Tin</v>
          </cell>
        </row>
        <row r="372">
          <cell r="A372" t="str">
            <v>Tin</v>
          </cell>
        </row>
        <row r="373">
          <cell r="A373" t="str">
            <v>Tin</v>
          </cell>
        </row>
        <row r="374">
          <cell r="A374" t="str">
            <v>Tin</v>
          </cell>
        </row>
        <row r="375">
          <cell r="A375" t="str">
            <v>Tin</v>
          </cell>
        </row>
        <row r="376">
          <cell r="A376" t="str">
            <v>Tin</v>
          </cell>
        </row>
        <row r="377">
          <cell r="A377" t="str">
            <v>Tin</v>
          </cell>
        </row>
        <row r="378">
          <cell r="A378" t="str">
            <v>Tin</v>
          </cell>
        </row>
        <row r="379">
          <cell r="A379" t="str">
            <v>Tin</v>
          </cell>
        </row>
        <row r="380">
          <cell r="A380" t="str">
            <v>Tin</v>
          </cell>
        </row>
        <row r="381">
          <cell r="A381" t="str">
            <v>Tin</v>
          </cell>
        </row>
        <row r="382">
          <cell r="A382" t="str">
            <v>Tin</v>
          </cell>
        </row>
        <row r="383">
          <cell r="A383" t="str">
            <v>Tin</v>
          </cell>
        </row>
        <row r="384">
          <cell r="A384" t="str">
            <v>Tin</v>
          </cell>
        </row>
        <row r="385">
          <cell r="A385" t="str">
            <v>Tin</v>
          </cell>
        </row>
        <row r="386">
          <cell r="A386" t="str">
            <v>Tin</v>
          </cell>
        </row>
        <row r="387">
          <cell r="A387" t="str">
            <v>Tin</v>
          </cell>
        </row>
        <row r="388">
          <cell r="A388" t="str">
            <v>Tin</v>
          </cell>
        </row>
        <row r="389">
          <cell r="A389" t="str">
            <v>Tin</v>
          </cell>
        </row>
        <row r="390">
          <cell r="A390" t="str">
            <v>Tin</v>
          </cell>
        </row>
        <row r="391">
          <cell r="A391" t="str">
            <v>Tin</v>
          </cell>
        </row>
        <row r="392">
          <cell r="A392" t="str">
            <v>Tin</v>
          </cell>
        </row>
        <row r="393">
          <cell r="A393" t="str">
            <v>Tin</v>
          </cell>
        </row>
        <row r="394">
          <cell r="A394" t="str">
            <v>Tin</v>
          </cell>
        </row>
        <row r="395">
          <cell r="A395" t="str">
            <v>Tin</v>
          </cell>
        </row>
        <row r="396">
          <cell r="A396" t="str">
            <v>Tin</v>
          </cell>
        </row>
        <row r="397">
          <cell r="A397" t="str">
            <v>Tin</v>
          </cell>
        </row>
        <row r="398">
          <cell r="A398" t="str">
            <v>Tin</v>
          </cell>
        </row>
        <row r="399">
          <cell r="A399" t="str">
            <v>Tin</v>
          </cell>
        </row>
        <row r="400">
          <cell r="A400" t="str">
            <v>Tin</v>
          </cell>
        </row>
        <row r="401">
          <cell r="A401" t="str">
            <v>Tin</v>
          </cell>
        </row>
        <row r="402">
          <cell r="A402" t="str">
            <v>Tin</v>
          </cell>
        </row>
        <row r="403">
          <cell r="A403" t="str">
            <v>Tin</v>
          </cell>
        </row>
        <row r="404">
          <cell r="A404" t="str">
            <v>Tin</v>
          </cell>
        </row>
        <row r="405">
          <cell r="A405" t="str">
            <v>Tin</v>
          </cell>
        </row>
        <row r="406">
          <cell r="A406" t="str">
            <v>Tin</v>
          </cell>
        </row>
        <row r="407">
          <cell r="A407" t="str">
            <v>Tin</v>
          </cell>
        </row>
        <row r="408">
          <cell r="A408" t="str">
            <v>Tin</v>
          </cell>
        </row>
        <row r="409">
          <cell r="A409" t="str">
            <v>Tin</v>
          </cell>
        </row>
        <row r="410">
          <cell r="A410" t="str">
            <v>Tin</v>
          </cell>
        </row>
        <row r="411">
          <cell r="A411" t="str">
            <v>Tin</v>
          </cell>
        </row>
        <row r="412">
          <cell r="A412" t="str">
            <v>Tin</v>
          </cell>
        </row>
        <row r="413">
          <cell r="A413" t="str">
            <v>Tin</v>
          </cell>
        </row>
        <row r="414">
          <cell r="A414" t="str">
            <v>Tin</v>
          </cell>
        </row>
        <row r="415">
          <cell r="A415" t="str">
            <v>Tin</v>
          </cell>
        </row>
        <row r="416">
          <cell r="A416" t="str">
            <v>Tin</v>
          </cell>
        </row>
        <row r="417">
          <cell r="A417" t="str">
            <v>Tin</v>
          </cell>
        </row>
        <row r="418">
          <cell r="A418" t="str">
            <v>Tin</v>
          </cell>
        </row>
        <row r="419">
          <cell r="A419" t="str">
            <v>Tin</v>
          </cell>
        </row>
        <row r="420">
          <cell r="A420" t="str">
            <v>Tin</v>
          </cell>
        </row>
        <row r="421">
          <cell r="A421" t="str">
            <v>Tin</v>
          </cell>
        </row>
        <row r="422">
          <cell r="A422" t="str">
            <v>Tin</v>
          </cell>
        </row>
        <row r="423">
          <cell r="A423" t="str">
            <v>Tin</v>
          </cell>
        </row>
        <row r="424">
          <cell r="A424" t="str">
            <v>Tin</v>
          </cell>
        </row>
        <row r="425">
          <cell r="A425" t="str">
            <v>Tin</v>
          </cell>
        </row>
        <row r="426">
          <cell r="A426" t="str">
            <v>Tin</v>
          </cell>
        </row>
        <row r="427">
          <cell r="A427" t="str">
            <v>Tin</v>
          </cell>
        </row>
        <row r="428">
          <cell r="A428" t="str">
            <v>Tin</v>
          </cell>
        </row>
        <row r="429">
          <cell r="A429" t="str">
            <v>Tin</v>
          </cell>
        </row>
        <row r="430">
          <cell r="A430" t="str">
            <v>Tin</v>
          </cell>
        </row>
        <row r="431">
          <cell r="A431" t="str">
            <v>Tin</v>
          </cell>
        </row>
        <row r="432">
          <cell r="A432" t="str">
            <v>Tin</v>
          </cell>
        </row>
        <row r="433">
          <cell r="A433" t="str">
            <v>Tin</v>
          </cell>
        </row>
        <row r="434">
          <cell r="A434" t="str">
            <v>Tin</v>
          </cell>
        </row>
        <row r="435">
          <cell r="A435" t="str">
            <v>Tin</v>
          </cell>
        </row>
        <row r="436">
          <cell r="A436" t="str">
            <v>Tin</v>
          </cell>
        </row>
        <row r="437">
          <cell r="A437" t="str">
            <v>Tin</v>
          </cell>
        </row>
        <row r="438">
          <cell r="A438" t="str">
            <v>Tin</v>
          </cell>
        </row>
        <row r="439">
          <cell r="A439" t="str">
            <v>Tin</v>
          </cell>
        </row>
        <row r="440">
          <cell r="A440" t="str">
            <v>Tin</v>
          </cell>
        </row>
        <row r="441">
          <cell r="A441" t="str">
            <v>Tin</v>
          </cell>
        </row>
        <row r="442">
          <cell r="A442" t="str">
            <v>Tin</v>
          </cell>
        </row>
        <row r="443">
          <cell r="A443" t="str">
            <v>Tin</v>
          </cell>
        </row>
        <row r="444">
          <cell r="A444" t="str">
            <v>Tin</v>
          </cell>
        </row>
        <row r="445">
          <cell r="A445" t="str">
            <v>Tin</v>
          </cell>
        </row>
        <row r="446">
          <cell r="A446" t="str">
            <v>Tin</v>
          </cell>
        </row>
        <row r="447">
          <cell r="A447" t="str">
            <v>Tin</v>
          </cell>
        </row>
        <row r="448">
          <cell r="A448" t="str">
            <v>Tin</v>
          </cell>
        </row>
        <row r="449">
          <cell r="A449" t="str">
            <v>Tin</v>
          </cell>
        </row>
        <row r="450">
          <cell r="A450" t="str">
            <v>Tin</v>
          </cell>
        </row>
        <row r="451">
          <cell r="A451" t="str">
            <v>Tin</v>
          </cell>
        </row>
        <row r="452">
          <cell r="A452" t="str">
            <v>Tin</v>
          </cell>
        </row>
        <row r="453">
          <cell r="A453" t="str">
            <v>Tin</v>
          </cell>
        </row>
        <row r="454">
          <cell r="A454" t="str">
            <v>Tin</v>
          </cell>
        </row>
        <row r="455">
          <cell r="A455" t="str">
            <v>Tin</v>
          </cell>
        </row>
        <row r="456">
          <cell r="A456" t="str">
            <v>Tin</v>
          </cell>
        </row>
        <row r="457">
          <cell r="A457" t="str">
            <v>Tin</v>
          </cell>
        </row>
        <row r="458">
          <cell r="A458" t="str">
            <v>Tin</v>
          </cell>
        </row>
        <row r="459">
          <cell r="A459" t="str">
            <v>Tin</v>
          </cell>
        </row>
        <row r="460">
          <cell r="A460" t="str">
            <v>Tin</v>
          </cell>
        </row>
        <row r="461">
          <cell r="A461" t="str">
            <v>Tin</v>
          </cell>
        </row>
        <row r="462">
          <cell r="A462" t="str">
            <v>Tin</v>
          </cell>
        </row>
        <row r="463">
          <cell r="A463" t="str">
            <v>Tin</v>
          </cell>
        </row>
        <row r="464">
          <cell r="A464" t="str">
            <v>Tin</v>
          </cell>
        </row>
        <row r="465">
          <cell r="A465" t="str">
            <v>Tin</v>
          </cell>
        </row>
        <row r="466">
          <cell r="A466" t="str">
            <v>Tin</v>
          </cell>
        </row>
        <row r="467">
          <cell r="A467" t="str">
            <v>Tin</v>
          </cell>
        </row>
        <row r="468">
          <cell r="A468" t="str">
            <v>Tin</v>
          </cell>
        </row>
        <row r="469">
          <cell r="A469" t="str">
            <v>Tin</v>
          </cell>
        </row>
        <row r="470">
          <cell r="A470" t="str">
            <v>Tin</v>
          </cell>
        </row>
        <row r="471">
          <cell r="A471" t="str">
            <v>Tin</v>
          </cell>
        </row>
        <row r="472">
          <cell r="A472" t="str">
            <v>Tin</v>
          </cell>
        </row>
        <row r="473">
          <cell r="A473" t="str">
            <v>Tin</v>
          </cell>
        </row>
        <row r="474">
          <cell r="A474" t="str">
            <v>Tin</v>
          </cell>
        </row>
        <row r="475">
          <cell r="A475" t="str">
            <v>Tin</v>
          </cell>
        </row>
        <row r="476">
          <cell r="A476" t="str">
            <v>Tin</v>
          </cell>
        </row>
        <row r="477">
          <cell r="A477" t="str">
            <v>Tin</v>
          </cell>
        </row>
        <row r="478">
          <cell r="A478" t="str">
            <v>Tin</v>
          </cell>
        </row>
        <row r="479">
          <cell r="A479" t="str">
            <v>Tin</v>
          </cell>
        </row>
        <row r="480">
          <cell r="A480" t="str">
            <v>Tin</v>
          </cell>
        </row>
        <row r="481">
          <cell r="A481" t="str">
            <v>Tin</v>
          </cell>
        </row>
        <row r="482">
          <cell r="A482" t="str">
            <v>Tin</v>
          </cell>
        </row>
        <row r="483">
          <cell r="A483" t="str">
            <v>Tin</v>
          </cell>
        </row>
        <row r="484">
          <cell r="A484" t="str">
            <v>Tin</v>
          </cell>
        </row>
        <row r="485">
          <cell r="A485" t="str">
            <v>Tin</v>
          </cell>
        </row>
        <row r="486">
          <cell r="A486" t="str">
            <v>Tungsten</v>
          </cell>
        </row>
        <row r="487">
          <cell r="A487" t="str">
            <v>Tungsten</v>
          </cell>
        </row>
        <row r="488">
          <cell r="A488" t="str">
            <v>Tungsten</v>
          </cell>
        </row>
        <row r="489">
          <cell r="A489" t="str">
            <v>Tungsten</v>
          </cell>
        </row>
        <row r="490">
          <cell r="A490" t="str">
            <v>Tungsten</v>
          </cell>
        </row>
        <row r="491">
          <cell r="A491" t="str">
            <v>Tungsten</v>
          </cell>
        </row>
        <row r="492">
          <cell r="A492" t="str">
            <v>Tungsten</v>
          </cell>
        </row>
        <row r="493">
          <cell r="A493" t="str">
            <v>Tungsten</v>
          </cell>
        </row>
        <row r="494">
          <cell r="A494" t="str">
            <v>Tungsten</v>
          </cell>
        </row>
        <row r="495">
          <cell r="A495" t="str">
            <v>Tungsten</v>
          </cell>
        </row>
        <row r="496">
          <cell r="A496" t="str">
            <v>Tungsten</v>
          </cell>
        </row>
        <row r="497">
          <cell r="A497" t="str">
            <v>Tungsten</v>
          </cell>
        </row>
        <row r="498">
          <cell r="A498" t="str">
            <v>Tungsten</v>
          </cell>
        </row>
        <row r="499">
          <cell r="A499" t="str">
            <v>Tungsten</v>
          </cell>
        </row>
        <row r="500">
          <cell r="A500" t="str">
            <v>Tungsten</v>
          </cell>
        </row>
        <row r="501">
          <cell r="A501" t="str">
            <v>Tungsten</v>
          </cell>
        </row>
        <row r="502">
          <cell r="A502" t="str">
            <v>Tungsten</v>
          </cell>
        </row>
        <row r="503">
          <cell r="A503" t="str">
            <v>Tungsten</v>
          </cell>
        </row>
        <row r="504">
          <cell r="A504" t="str">
            <v>Tungsten</v>
          </cell>
        </row>
        <row r="505">
          <cell r="A505" t="str">
            <v>Tungsten</v>
          </cell>
        </row>
        <row r="506">
          <cell r="A506" t="str">
            <v>Tungsten</v>
          </cell>
        </row>
        <row r="507">
          <cell r="A507" t="str">
            <v>Tungsten</v>
          </cell>
        </row>
        <row r="508">
          <cell r="A508" t="str">
            <v>Tungsten</v>
          </cell>
        </row>
        <row r="509">
          <cell r="A509" t="str">
            <v>Tungsten</v>
          </cell>
        </row>
        <row r="510">
          <cell r="A510" t="str">
            <v>Tungsten</v>
          </cell>
        </row>
        <row r="511">
          <cell r="A511" t="str">
            <v>Tungsten</v>
          </cell>
        </row>
        <row r="512">
          <cell r="A512" t="str">
            <v>Tungsten</v>
          </cell>
        </row>
        <row r="513">
          <cell r="A513" t="str">
            <v>Tungsten</v>
          </cell>
        </row>
        <row r="514">
          <cell r="A514" t="str">
            <v>Tungsten</v>
          </cell>
        </row>
        <row r="515">
          <cell r="A515" t="str">
            <v>Tungsten</v>
          </cell>
        </row>
        <row r="516">
          <cell r="A516" t="str">
            <v>Tungsten</v>
          </cell>
        </row>
        <row r="517">
          <cell r="A517" t="str">
            <v>Tungsten</v>
          </cell>
        </row>
        <row r="518">
          <cell r="A518" t="str">
            <v>Tungsten</v>
          </cell>
        </row>
        <row r="519">
          <cell r="A519" t="str">
            <v>Tungsten</v>
          </cell>
        </row>
        <row r="520">
          <cell r="A520" t="str">
            <v>Tungsten</v>
          </cell>
        </row>
        <row r="521">
          <cell r="A521" t="str">
            <v>Tungsten</v>
          </cell>
        </row>
        <row r="522">
          <cell r="A522" t="str">
            <v>Tungsten</v>
          </cell>
        </row>
        <row r="523">
          <cell r="A523" t="str">
            <v>Tungsten</v>
          </cell>
        </row>
        <row r="524">
          <cell r="A524" t="str">
            <v>Tungsten</v>
          </cell>
        </row>
        <row r="525">
          <cell r="A525" t="str">
            <v>Tungsten</v>
          </cell>
        </row>
        <row r="526">
          <cell r="A526" t="str">
            <v>Tungsten</v>
          </cell>
        </row>
        <row r="527">
          <cell r="A527" t="str">
            <v>Tungsten</v>
          </cell>
        </row>
        <row r="528">
          <cell r="A528" t="str">
            <v>Tungsten</v>
          </cell>
        </row>
        <row r="529">
          <cell r="A529" t="str">
            <v>Tungsten</v>
          </cell>
        </row>
        <row r="530">
          <cell r="A530" t="str">
            <v>Tungsten</v>
          </cell>
        </row>
        <row r="531">
          <cell r="A531" t="str">
            <v>Tungsten</v>
          </cell>
        </row>
        <row r="532">
          <cell r="A532" t="str">
            <v>Tungsten</v>
          </cell>
        </row>
        <row r="533">
          <cell r="A533" t="str">
            <v>Tungsten</v>
          </cell>
        </row>
        <row r="534">
          <cell r="A534" t="str">
            <v>Tungsten</v>
          </cell>
        </row>
        <row r="535">
          <cell r="A535" t="str">
            <v>Tungsten</v>
          </cell>
        </row>
        <row r="536">
          <cell r="A536" t="str">
            <v>Tungsten</v>
          </cell>
        </row>
        <row r="537">
          <cell r="A537" t="str">
            <v>Tungsten</v>
          </cell>
        </row>
        <row r="538">
          <cell r="A538" t="str">
            <v>Tungsten</v>
          </cell>
        </row>
        <row r="539">
          <cell r="A539" t="str">
            <v>Tungsten</v>
          </cell>
        </row>
        <row r="540">
          <cell r="A540" t="str">
            <v>Tungsten</v>
          </cell>
        </row>
        <row r="541">
          <cell r="A541" t="str">
            <v>Tungsten</v>
          </cell>
        </row>
        <row r="542">
          <cell r="A542" t="str">
            <v>Tungsten</v>
          </cell>
        </row>
        <row r="543">
          <cell r="A543" t="str">
            <v>Tungsten</v>
          </cell>
        </row>
        <row r="544">
          <cell r="A544" t="str">
            <v>Tungsten</v>
          </cell>
        </row>
        <row r="545">
          <cell r="A545" t="str">
            <v>Tungsten</v>
          </cell>
        </row>
        <row r="546">
          <cell r="A546" t="str">
            <v>Tungsten</v>
          </cell>
        </row>
        <row r="547">
          <cell r="A547" t="str">
            <v>Tungsten</v>
          </cell>
        </row>
        <row r="548">
          <cell r="A548" t="str">
            <v>Tungsten</v>
          </cell>
        </row>
        <row r="549">
          <cell r="A549" t="str">
            <v>Tungsten</v>
          </cell>
        </row>
        <row r="550">
          <cell r="A550" t="str">
            <v>Tungsten</v>
          </cell>
        </row>
        <row r="551">
          <cell r="A551" t="str">
            <v>Tungsten</v>
          </cell>
        </row>
        <row r="552">
          <cell r="A552" t="str">
            <v>Tungsten</v>
          </cell>
        </row>
        <row r="553">
          <cell r="A553" t="str">
            <v>Tungsten</v>
          </cell>
        </row>
        <row r="554">
          <cell r="A554" t="str">
            <v>Tungsten</v>
          </cell>
        </row>
        <row r="555">
          <cell r="A555" t="str">
            <v>Tungsten</v>
          </cell>
        </row>
        <row r="556">
          <cell r="A556" t="str">
            <v>Tungsten</v>
          </cell>
        </row>
        <row r="557">
          <cell r="A557" t="str">
            <v>Tungsten</v>
          </cell>
        </row>
        <row r="558">
          <cell r="A558" t="str">
            <v>Tungsten</v>
          </cell>
        </row>
        <row r="559">
          <cell r="A559" t="str">
            <v>Tungsten</v>
          </cell>
        </row>
        <row r="560">
          <cell r="A560" t="str">
            <v>Tungsten</v>
          </cell>
        </row>
        <row r="561">
          <cell r="A561" t="str">
            <v>Tungsten</v>
          </cell>
        </row>
        <row r="562">
          <cell r="A562" t="str">
            <v>Tungsten</v>
          </cell>
        </row>
        <row r="563">
          <cell r="A563" t="str">
            <v>Tungsten</v>
          </cell>
        </row>
        <row r="564">
          <cell r="A564" t="str">
            <v>Tungsten</v>
          </cell>
        </row>
        <row r="565">
          <cell r="A565" t="str">
            <v>Tungsten</v>
          </cell>
        </row>
        <row r="566">
          <cell r="A566" t="str">
            <v>Tungsten</v>
          </cell>
        </row>
        <row r="567">
          <cell r="A567" t="str">
            <v>Tungsten</v>
          </cell>
        </row>
        <row r="568">
          <cell r="A568" t="str">
            <v>Tungsten</v>
          </cell>
        </row>
        <row r="569">
          <cell r="A569" t="str">
            <v>Tungsten</v>
          </cell>
        </row>
        <row r="570">
          <cell r="A570" t="str">
            <v>Tungsten</v>
          </cell>
        </row>
        <row r="571">
          <cell r="A571" t="str">
            <v>Tungsten</v>
          </cell>
        </row>
        <row r="572">
          <cell r="A572" t="str">
            <v>Tungsten</v>
          </cell>
        </row>
        <row r="573">
          <cell r="A573" t="str">
            <v>Tungsten</v>
          </cell>
        </row>
        <row r="574">
          <cell r="A574" t="str">
            <v>Tungsten</v>
          </cell>
        </row>
        <row r="575">
          <cell r="A575" t="str">
            <v>Tungsten</v>
          </cell>
        </row>
        <row r="576">
          <cell r="A576" t="str">
            <v>Tungsten</v>
          </cell>
        </row>
        <row r="577">
          <cell r="A577" t="str">
            <v>Tungsten</v>
          </cell>
        </row>
        <row r="578">
          <cell r="A578" t="str">
            <v>Tungsten</v>
          </cell>
        </row>
        <row r="579">
          <cell r="A579" t="str">
            <v>Tungsten</v>
          </cell>
        </row>
        <row r="580">
          <cell r="A580" t="str">
            <v>Tungsten</v>
          </cell>
        </row>
        <row r="581">
          <cell r="A581" t="str">
            <v>Tungsten</v>
          </cell>
        </row>
        <row r="582">
          <cell r="A582" t="str">
            <v>Tungsten</v>
          </cell>
        </row>
        <row r="583">
          <cell r="A583" t="str">
            <v>Tungsten</v>
          </cell>
        </row>
        <row r="584">
          <cell r="A584" t="str">
            <v>Tungsten</v>
          </cell>
        </row>
        <row r="585">
          <cell r="A585" t="str">
            <v>Tungsten</v>
          </cell>
        </row>
        <row r="586">
          <cell r="A586" t="str">
            <v>Tungsten</v>
          </cell>
        </row>
        <row r="587">
          <cell r="A587" t="str">
            <v>Tungsten</v>
          </cell>
        </row>
        <row r="588">
          <cell r="A588" t="str">
            <v>Tungsten</v>
          </cell>
        </row>
        <row r="589">
          <cell r="A589" t="str">
            <v>Tungsten</v>
          </cell>
        </row>
        <row r="590">
          <cell r="A590" t="str">
            <v>Tungsten</v>
          </cell>
        </row>
        <row r="591">
          <cell r="A591" t="str">
            <v>Tungsten</v>
          </cell>
        </row>
      </sheetData>
      <sheetData sheetId="8" refreshError="1">
        <row r="1">
          <cell r="C1" t="str">
            <v>Cells</v>
          </cell>
          <cell r="D1" t="str">
            <v>English</v>
          </cell>
          <cell r="E1" t="str">
            <v>中文 Chinese</v>
          </cell>
          <cell r="F1" t="str">
            <v>日本語 Japanese</v>
          </cell>
          <cell r="G1" t="str">
            <v>한국어 Korean</v>
          </cell>
          <cell r="H1" t="str">
            <v>Français</v>
          </cell>
          <cell r="I1" t="str">
            <v>Português</v>
          </cell>
          <cell r="J1" t="str">
            <v>Deutsch</v>
          </cell>
          <cell r="K1" t="str">
            <v>Español</v>
          </cell>
          <cell r="L1" t="str">
            <v>italiano</v>
          </cell>
          <cell r="M1" t="str">
            <v>Türkçe</v>
          </cell>
        </row>
      </sheetData>
      <sheetData sheetId="9" refreshError="1">
        <row r="2">
          <cell r="B2" t="str">
            <v>AFGHANISTAN</v>
          </cell>
        </row>
        <row r="3">
          <cell r="B3" t="str">
            <v>ÅLAND ISLANDS</v>
          </cell>
        </row>
        <row r="4">
          <cell r="B4" t="str">
            <v>ALBANIA</v>
          </cell>
        </row>
        <row r="5">
          <cell r="B5" t="str">
            <v>ALGERIA</v>
          </cell>
        </row>
        <row r="6">
          <cell r="B6" t="str">
            <v>AMERICAN SAMOA</v>
          </cell>
        </row>
        <row r="7">
          <cell r="B7" t="str">
            <v>ANDORRA</v>
          </cell>
        </row>
        <row r="8">
          <cell r="B8" t="str">
            <v>ANGOLA</v>
          </cell>
        </row>
        <row r="9">
          <cell r="B9" t="str">
            <v>ANGUILLA</v>
          </cell>
        </row>
        <row r="10">
          <cell r="B10" t="str">
            <v>ANTARCTICA</v>
          </cell>
        </row>
        <row r="11">
          <cell r="B11" t="str">
            <v>ANTIGUA AND BARBUDA</v>
          </cell>
        </row>
        <row r="12">
          <cell r="B12" t="str">
            <v>ARGENTINA</v>
          </cell>
        </row>
        <row r="13">
          <cell r="B13" t="str">
            <v>ARMENIA</v>
          </cell>
        </row>
        <row r="14">
          <cell r="B14" t="str">
            <v>ARUBA</v>
          </cell>
        </row>
        <row r="15">
          <cell r="B15" t="str">
            <v>AUSTRALIA</v>
          </cell>
        </row>
        <row r="16">
          <cell r="B16" t="str">
            <v>AUSTRIA</v>
          </cell>
        </row>
        <row r="17">
          <cell r="B17" t="str">
            <v>AZERBAIJAN</v>
          </cell>
        </row>
        <row r="18">
          <cell r="B18" t="str">
            <v>BAHAMAS</v>
          </cell>
        </row>
        <row r="19">
          <cell r="B19" t="str">
            <v>BAHRAIN</v>
          </cell>
        </row>
        <row r="20">
          <cell r="B20" t="str">
            <v>BANGLADESH</v>
          </cell>
        </row>
        <row r="21">
          <cell r="B21" t="str">
            <v>BARBADOS</v>
          </cell>
        </row>
        <row r="22">
          <cell r="B22" t="str">
            <v>BELARUS</v>
          </cell>
        </row>
        <row r="23">
          <cell r="B23" t="str">
            <v>BELGIUM</v>
          </cell>
        </row>
        <row r="24">
          <cell r="B24" t="str">
            <v>BELIZE</v>
          </cell>
        </row>
        <row r="25">
          <cell r="B25" t="str">
            <v>BENIN</v>
          </cell>
        </row>
        <row r="26">
          <cell r="B26" t="str">
            <v>BERMUDA</v>
          </cell>
        </row>
        <row r="27">
          <cell r="B27" t="str">
            <v>BHUTAN</v>
          </cell>
        </row>
        <row r="28">
          <cell r="B28" t="str">
            <v>BOLIVIA (PLURINATIONAL STATE OF)</v>
          </cell>
        </row>
        <row r="29">
          <cell r="B29" t="str">
            <v>BONAIRE, SINT EUSTATIUS AND SABA</v>
          </cell>
        </row>
        <row r="30">
          <cell r="B30" t="str">
            <v>BOSNIA AND HERZEGOVINA</v>
          </cell>
        </row>
        <row r="31">
          <cell r="B31" t="str">
            <v>BOTSWANA</v>
          </cell>
        </row>
        <row r="32">
          <cell r="B32" t="str">
            <v>BOUVET ISLAND</v>
          </cell>
        </row>
        <row r="33">
          <cell r="B33" t="str">
            <v>BRAZIL</v>
          </cell>
        </row>
        <row r="34">
          <cell r="B34" t="str">
            <v>BRITISH INDIAN OCEAN TERRITORY</v>
          </cell>
        </row>
        <row r="35">
          <cell r="B35" t="str">
            <v>BRUNEI DARUSSALAM</v>
          </cell>
        </row>
        <row r="36">
          <cell r="B36" t="str">
            <v>BULGARIA</v>
          </cell>
        </row>
        <row r="37">
          <cell r="B37" t="str">
            <v>BURKINA FASO</v>
          </cell>
        </row>
        <row r="38">
          <cell r="B38" t="str">
            <v>BURUNDI</v>
          </cell>
        </row>
        <row r="39">
          <cell r="B39" t="str">
            <v>CABO VERDE</v>
          </cell>
        </row>
        <row r="40">
          <cell r="B40" t="str">
            <v>CAMBODIA</v>
          </cell>
        </row>
        <row r="41">
          <cell r="B41" t="str">
            <v>CAMEROON</v>
          </cell>
        </row>
        <row r="42">
          <cell r="B42" t="str">
            <v>CANADA</v>
          </cell>
        </row>
        <row r="43">
          <cell r="B43" t="str">
            <v>CAYMAN ISLANDS</v>
          </cell>
        </row>
        <row r="44">
          <cell r="B44" t="str">
            <v>CENTRAL AFRICAN REPUBLIC</v>
          </cell>
        </row>
        <row r="45">
          <cell r="B45" t="str">
            <v>CHAD</v>
          </cell>
        </row>
        <row r="46">
          <cell r="B46" t="str">
            <v>CHILE</v>
          </cell>
        </row>
        <row r="47">
          <cell r="B47" t="str">
            <v>CHINA</v>
          </cell>
        </row>
        <row r="48">
          <cell r="B48" t="str">
            <v>CHRISTMAS ISLAND</v>
          </cell>
        </row>
        <row r="49">
          <cell r="B49" t="str">
            <v>COCOS (KEELING) ISLANDS</v>
          </cell>
        </row>
        <row r="50">
          <cell r="B50" t="str">
            <v>COLOMBIA</v>
          </cell>
        </row>
        <row r="51">
          <cell r="B51" t="str">
            <v>COMOROS</v>
          </cell>
        </row>
        <row r="52">
          <cell r="B52" t="str">
            <v>CONGO</v>
          </cell>
        </row>
        <row r="53">
          <cell r="B53" t="str">
            <v>CONGO, DEMOCRATIC REPUBLIC OF THE</v>
          </cell>
        </row>
        <row r="54">
          <cell r="B54" t="str">
            <v>COOK ISLANDS</v>
          </cell>
        </row>
        <row r="55">
          <cell r="B55" t="str">
            <v>COSTA RICA</v>
          </cell>
        </row>
        <row r="56">
          <cell r="B56" t="str">
            <v>CÔTE D'IVOIRE</v>
          </cell>
        </row>
        <row r="57">
          <cell r="B57" t="str">
            <v>CROATIA</v>
          </cell>
        </row>
        <row r="58">
          <cell r="B58" t="str">
            <v>CUBA</v>
          </cell>
        </row>
        <row r="59">
          <cell r="B59" t="str">
            <v>CURAÇAO</v>
          </cell>
        </row>
        <row r="60">
          <cell r="B60" t="str">
            <v>CYPRUS</v>
          </cell>
        </row>
        <row r="61">
          <cell r="B61" t="str">
            <v>CZECHIA</v>
          </cell>
        </row>
        <row r="62">
          <cell r="B62" t="str">
            <v>DENMARK</v>
          </cell>
        </row>
        <row r="63">
          <cell r="B63" t="str">
            <v>DJIBOUTI</v>
          </cell>
        </row>
        <row r="64">
          <cell r="B64" t="str">
            <v>DOMINICA</v>
          </cell>
        </row>
        <row r="65">
          <cell r="B65" t="str">
            <v>DOMINICAN REPUBLIC</v>
          </cell>
        </row>
        <row r="66">
          <cell r="B66" t="str">
            <v>ECUADOR</v>
          </cell>
        </row>
        <row r="67">
          <cell r="B67" t="str">
            <v>EGYPT</v>
          </cell>
        </row>
        <row r="68">
          <cell r="B68" t="str">
            <v>EL SALVADOR</v>
          </cell>
        </row>
        <row r="69">
          <cell r="B69" t="str">
            <v>EQUATORIAL GUINEA</v>
          </cell>
        </row>
        <row r="70">
          <cell r="B70" t="str">
            <v>ERITREA</v>
          </cell>
        </row>
        <row r="71">
          <cell r="B71" t="str">
            <v>ESTONIA</v>
          </cell>
        </row>
        <row r="72">
          <cell r="B72" t="str">
            <v>ESWATINI</v>
          </cell>
        </row>
        <row r="73">
          <cell r="B73" t="str">
            <v>ETHIOPIA</v>
          </cell>
        </row>
        <row r="74">
          <cell r="B74" t="str">
            <v>FALKLAND ISLANDS (MALVINAS)</v>
          </cell>
        </row>
        <row r="75">
          <cell r="B75" t="str">
            <v>FAROE ISLANDS</v>
          </cell>
        </row>
        <row r="76">
          <cell r="B76" t="str">
            <v>FIJI</v>
          </cell>
        </row>
        <row r="77">
          <cell r="B77" t="str">
            <v>FINLAND</v>
          </cell>
        </row>
        <row r="78">
          <cell r="B78" t="str">
            <v>FRANCE</v>
          </cell>
        </row>
        <row r="79">
          <cell r="B79" t="str">
            <v>FRENCH GUIANA</v>
          </cell>
        </row>
        <row r="80">
          <cell r="B80" t="str">
            <v>FRENCH POLYNESIA</v>
          </cell>
        </row>
        <row r="81">
          <cell r="B81" t="str">
            <v>FRENCH SOUTHERN TERRITORIES</v>
          </cell>
        </row>
        <row r="82">
          <cell r="B82" t="str">
            <v>GABON</v>
          </cell>
        </row>
        <row r="83">
          <cell r="B83" t="str">
            <v>GAMBIA</v>
          </cell>
        </row>
        <row r="84">
          <cell r="B84" t="str">
            <v>GEORGIA</v>
          </cell>
        </row>
        <row r="85">
          <cell r="B85" t="str">
            <v>GERMANY</v>
          </cell>
        </row>
        <row r="86">
          <cell r="B86" t="str">
            <v>GHANA</v>
          </cell>
        </row>
        <row r="87">
          <cell r="B87" t="str">
            <v>GIBRALTAR</v>
          </cell>
        </row>
        <row r="88">
          <cell r="B88" t="str">
            <v>GREECE</v>
          </cell>
        </row>
        <row r="89">
          <cell r="B89" t="str">
            <v>GREENLAND</v>
          </cell>
        </row>
        <row r="90">
          <cell r="B90" t="str">
            <v>GRENADA</v>
          </cell>
        </row>
        <row r="91">
          <cell r="B91" t="str">
            <v>GUADELOUPE</v>
          </cell>
        </row>
        <row r="92">
          <cell r="B92" t="str">
            <v>GUAM</v>
          </cell>
        </row>
        <row r="93">
          <cell r="B93" t="str">
            <v>GUATEMALA</v>
          </cell>
        </row>
        <row r="94">
          <cell r="B94" t="str">
            <v>GUERNSEY</v>
          </cell>
        </row>
        <row r="95">
          <cell r="B95" t="str">
            <v>GUINEA</v>
          </cell>
        </row>
        <row r="96">
          <cell r="B96" t="str">
            <v>GUINEA-BISSAU</v>
          </cell>
        </row>
        <row r="97">
          <cell r="B97" t="str">
            <v>GUYANA</v>
          </cell>
        </row>
        <row r="98">
          <cell r="B98" t="str">
            <v>HAITI</v>
          </cell>
        </row>
        <row r="99">
          <cell r="B99" t="str">
            <v>HEARD ISLAND AND MCDONALD ISLANDS</v>
          </cell>
        </row>
        <row r="100">
          <cell r="B100" t="str">
            <v>HOLY SEE</v>
          </cell>
        </row>
        <row r="101">
          <cell r="B101" t="str">
            <v>HONDURAS</v>
          </cell>
        </row>
        <row r="102">
          <cell r="B102" t="str">
            <v>HONG KONG</v>
          </cell>
        </row>
        <row r="103">
          <cell r="B103" t="str">
            <v>HUNGARY</v>
          </cell>
        </row>
        <row r="104">
          <cell r="B104" t="str">
            <v>ICELAND</v>
          </cell>
        </row>
        <row r="105">
          <cell r="B105" t="str">
            <v>INDIA</v>
          </cell>
        </row>
        <row r="106">
          <cell r="B106" t="str">
            <v>INDONESIA</v>
          </cell>
        </row>
        <row r="107">
          <cell r="B107" t="str">
            <v>IRAN (ISLAMIC REPUBLIC OF)</v>
          </cell>
        </row>
        <row r="108">
          <cell r="B108" t="str">
            <v>IRAQ</v>
          </cell>
        </row>
        <row r="109">
          <cell r="B109" t="str">
            <v>IRELAND</v>
          </cell>
        </row>
        <row r="110">
          <cell r="B110" t="str">
            <v>ISLE OF MAN</v>
          </cell>
        </row>
        <row r="111">
          <cell r="B111" t="str">
            <v>ISRAEL</v>
          </cell>
        </row>
        <row r="112">
          <cell r="B112" t="str">
            <v>ITALY</v>
          </cell>
        </row>
        <row r="113">
          <cell r="B113" t="str">
            <v>JAMAICA</v>
          </cell>
        </row>
        <row r="114">
          <cell r="B114" t="str">
            <v>JAPAN</v>
          </cell>
        </row>
        <row r="115">
          <cell r="B115" t="str">
            <v>JERSEY</v>
          </cell>
        </row>
        <row r="116">
          <cell r="B116" t="str">
            <v>JORDAN</v>
          </cell>
        </row>
        <row r="117">
          <cell r="B117" t="str">
            <v>KAZAKHSTAN</v>
          </cell>
        </row>
        <row r="118">
          <cell r="B118" t="str">
            <v>KENYA</v>
          </cell>
        </row>
        <row r="119">
          <cell r="B119" t="str">
            <v>KIRIBATI</v>
          </cell>
        </row>
        <row r="120">
          <cell r="B120" t="str">
            <v>KOREA (DEMOCRATIC PEOPLE'S REPUBLIC OF)</v>
          </cell>
        </row>
        <row r="121">
          <cell r="B121" t="str">
            <v>KOREA, REPUBLIC OF</v>
          </cell>
        </row>
        <row r="122">
          <cell r="B122" t="str">
            <v>KUWAIT</v>
          </cell>
        </row>
        <row r="123">
          <cell r="B123" t="str">
            <v>KYRGYZSTAN</v>
          </cell>
        </row>
        <row r="124">
          <cell r="B124" t="str">
            <v>LAO PEOPLE'S DEMOCRATIC REPUBLIC</v>
          </cell>
        </row>
        <row r="125">
          <cell r="B125" t="str">
            <v>LATVIA</v>
          </cell>
        </row>
        <row r="126">
          <cell r="B126" t="str">
            <v>LEBANON</v>
          </cell>
        </row>
        <row r="127">
          <cell r="B127" t="str">
            <v>LESOTHO</v>
          </cell>
        </row>
        <row r="128">
          <cell r="B128" t="str">
            <v>LIBERIA</v>
          </cell>
        </row>
        <row r="129">
          <cell r="B129" t="str">
            <v>LIBYA</v>
          </cell>
        </row>
        <row r="130">
          <cell r="B130" t="str">
            <v>LIECHTENSTEIN</v>
          </cell>
        </row>
        <row r="131">
          <cell r="B131" t="str">
            <v>LITHUANIA</v>
          </cell>
        </row>
        <row r="132">
          <cell r="B132" t="str">
            <v>LUXEMBOURG</v>
          </cell>
        </row>
        <row r="133">
          <cell r="B133" t="str">
            <v>MACAO</v>
          </cell>
        </row>
        <row r="134">
          <cell r="B134" t="str">
            <v>NORTH MACEDONIA</v>
          </cell>
        </row>
        <row r="135">
          <cell r="B135" t="str">
            <v>MADAGASCAR</v>
          </cell>
        </row>
        <row r="136">
          <cell r="B136" t="str">
            <v>MALAWI</v>
          </cell>
        </row>
        <row r="137">
          <cell r="B137" t="str">
            <v>MALAYSIA</v>
          </cell>
        </row>
        <row r="138">
          <cell r="B138" t="str">
            <v>MALDIVES</v>
          </cell>
        </row>
        <row r="139">
          <cell r="B139" t="str">
            <v>MALI</v>
          </cell>
        </row>
        <row r="140">
          <cell r="B140" t="str">
            <v>MALTA</v>
          </cell>
        </row>
        <row r="141">
          <cell r="B141" t="str">
            <v>MARSHALL ISLANDS</v>
          </cell>
        </row>
        <row r="142">
          <cell r="B142" t="str">
            <v>MARTINIQUE</v>
          </cell>
        </row>
        <row r="143">
          <cell r="B143" t="str">
            <v>MAURITANIA</v>
          </cell>
        </row>
        <row r="144">
          <cell r="B144" t="str">
            <v>MAURITIUS</v>
          </cell>
        </row>
        <row r="145">
          <cell r="B145" t="str">
            <v>MAYOTTE</v>
          </cell>
        </row>
        <row r="146">
          <cell r="B146" t="str">
            <v>MEXICO</v>
          </cell>
        </row>
        <row r="147">
          <cell r="B147" t="str">
            <v>MICRONESIA (FEDERATED STATES OF)</v>
          </cell>
        </row>
        <row r="148">
          <cell r="B148" t="str">
            <v>MOLDOVA, REPUBLIC OF</v>
          </cell>
        </row>
        <row r="149">
          <cell r="B149" t="str">
            <v>MONACO</v>
          </cell>
        </row>
        <row r="150">
          <cell r="B150" t="str">
            <v>MONGOLIA</v>
          </cell>
        </row>
        <row r="151">
          <cell r="B151" t="str">
            <v>MONTENEGRO</v>
          </cell>
        </row>
        <row r="152">
          <cell r="B152" t="str">
            <v>MONTSERRAT</v>
          </cell>
        </row>
        <row r="153">
          <cell r="B153" t="str">
            <v>MOROCCO</v>
          </cell>
        </row>
        <row r="154">
          <cell r="B154" t="str">
            <v>MOZAMBIQUE</v>
          </cell>
        </row>
        <row r="155">
          <cell r="B155" t="str">
            <v>MYANMAR</v>
          </cell>
        </row>
        <row r="156">
          <cell r="B156" t="str">
            <v>NAMIBIA</v>
          </cell>
        </row>
        <row r="157">
          <cell r="B157" t="str">
            <v>NAURU</v>
          </cell>
        </row>
        <row r="158">
          <cell r="B158" t="str">
            <v>NEPAL</v>
          </cell>
        </row>
        <row r="159">
          <cell r="B159" t="str">
            <v>NETHERLANDS</v>
          </cell>
        </row>
        <row r="160">
          <cell r="B160" t="str">
            <v>NEW CALEDONIA</v>
          </cell>
        </row>
        <row r="161">
          <cell r="B161" t="str">
            <v>NEW ZEALAND</v>
          </cell>
        </row>
        <row r="162">
          <cell r="B162" t="str">
            <v>NICARAGUA</v>
          </cell>
        </row>
        <row r="163">
          <cell r="B163" t="str">
            <v>NIGER</v>
          </cell>
        </row>
        <row r="164">
          <cell r="B164" t="str">
            <v>NIGERIA</v>
          </cell>
        </row>
        <row r="165">
          <cell r="B165" t="str">
            <v>NIUE</v>
          </cell>
        </row>
        <row r="166">
          <cell r="B166" t="str">
            <v>NORFOLK ISLAND</v>
          </cell>
        </row>
        <row r="167">
          <cell r="B167" t="str">
            <v>NORTHERN MARIANA ISLANDS</v>
          </cell>
        </row>
        <row r="168">
          <cell r="B168" t="str">
            <v>NORWAY</v>
          </cell>
        </row>
        <row r="169">
          <cell r="B169" t="str">
            <v>OMAN</v>
          </cell>
        </row>
        <row r="170">
          <cell r="B170" t="str">
            <v>PAKISTAN</v>
          </cell>
        </row>
        <row r="171">
          <cell r="B171" t="str">
            <v>PALAU</v>
          </cell>
        </row>
        <row r="172">
          <cell r="B172" t="str">
            <v>PALESTINE, STATE OF</v>
          </cell>
        </row>
        <row r="173">
          <cell r="B173" t="str">
            <v>PANAMA</v>
          </cell>
        </row>
        <row r="174">
          <cell r="B174" t="str">
            <v>PAPUA NEW GUINEA</v>
          </cell>
        </row>
        <row r="175">
          <cell r="B175" t="str">
            <v>PARAGUAY</v>
          </cell>
        </row>
        <row r="176">
          <cell r="B176" t="str">
            <v>PERU</v>
          </cell>
        </row>
        <row r="177">
          <cell r="B177" t="str">
            <v>PHILIPPINES</v>
          </cell>
        </row>
        <row r="178">
          <cell r="B178" t="str">
            <v>PITCAIRN</v>
          </cell>
        </row>
        <row r="179">
          <cell r="B179" t="str">
            <v>POLAND</v>
          </cell>
        </row>
        <row r="180">
          <cell r="B180" t="str">
            <v>PORTUGAL</v>
          </cell>
        </row>
        <row r="181">
          <cell r="B181" t="str">
            <v>PUERTO RICO</v>
          </cell>
        </row>
        <row r="182">
          <cell r="B182" t="str">
            <v>QATAR</v>
          </cell>
        </row>
        <row r="183">
          <cell r="B183" t="str">
            <v>RÉUNION</v>
          </cell>
        </row>
        <row r="184">
          <cell r="B184" t="str">
            <v>ROMANIA</v>
          </cell>
        </row>
        <row r="185">
          <cell r="B185" t="str">
            <v>RUSSIAN FEDERATION</v>
          </cell>
        </row>
        <row r="186">
          <cell r="B186" t="str">
            <v>RWANDA</v>
          </cell>
        </row>
        <row r="187">
          <cell r="B187" t="str">
            <v>SAINT BARTHÉLEMY</v>
          </cell>
        </row>
        <row r="188">
          <cell r="B188" t="str">
            <v>SAINT HELENA, ASCENSION AND TRISTAN DA CUNHA</v>
          </cell>
        </row>
        <row r="189">
          <cell r="B189" t="str">
            <v>SAINT KITTS AND NEVIS</v>
          </cell>
        </row>
        <row r="190">
          <cell r="B190" t="str">
            <v>SAINT LUCIA</v>
          </cell>
        </row>
        <row r="191">
          <cell r="B191" t="str">
            <v>SAINT MARTIN (FRENCH PART)</v>
          </cell>
        </row>
        <row r="192">
          <cell r="B192" t="str">
            <v>SAINT PIERRE AND MIQUELON</v>
          </cell>
        </row>
        <row r="193">
          <cell r="B193" t="str">
            <v>SAINT VINCENT AND THE GRENADINES</v>
          </cell>
        </row>
        <row r="194">
          <cell r="B194" t="str">
            <v>SAMOA</v>
          </cell>
        </row>
        <row r="195">
          <cell r="B195" t="str">
            <v>SAN MARINO</v>
          </cell>
        </row>
        <row r="196">
          <cell r="B196" t="str">
            <v>SAO TOME AND PRINCIPE</v>
          </cell>
        </row>
        <row r="197">
          <cell r="B197" t="str">
            <v>SAUDI ARABIA</v>
          </cell>
        </row>
        <row r="198">
          <cell r="B198" t="str">
            <v>SENEGAL</v>
          </cell>
        </row>
        <row r="199">
          <cell r="B199" t="str">
            <v>SERBIA</v>
          </cell>
        </row>
        <row r="200">
          <cell r="B200" t="str">
            <v>SEYCHELLES</v>
          </cell>
        </row>
        <row r="201">
          <cell r="B201" t="str">
            <v>SIERRA LEONE</v>
          </cell>
        </row>
        <row r="202">
          <cell r="B202" t="str">
            <v>SINGAPORE</v>
          </cell>
        </row>
        <row r="203">
          <cell r="B203" t="str">
            <v>SINT MAARTEN (DUTCH PART)</v>
          </cell>
        </row>
        <row r="204">
          <cell r="B204" t="str">
            <v>SLOVAKIA</v>
          </cell>
        </row>
        <row r="205">
          <cell r="B205" t="str">
            <v>SLOVENIA</v>
          </cell>
        </row>
        <row r="206">
          <cell r="B206" t="str">
            <v>SOLOMON ISLANDS</v>
          </cell>
        </row>
        <row r="207">
          <cell r="B207" t="str">
            <v>SOMALIA</v>
          </cell>
        </row>
        <row r="208">
          <cell r="B208" t="str">
            <v>SOUTH AFRICA</v>
          </cell>
        </row>
        <row r="209">
          <cell r="B209" t="str">
            <v>SOUTH GEORGIA AND THE SOUTH SANDWICH ISLANDS</v>
          </cell>
        </row>
        <row r="210">
          <cell r="B210" t="str">
            <v>SOUTH SUDAN</v>
          </cell>
        </row>
        <row r="211">
          <cell r="B211" t="str">
            <v>SPAIN</v>
          </cell>
        </row>
        <row r="212">
          <cell r="B212" t="str">
            <v>SRI LANKA</v>
          </cell>
        </row>
        <row r="213">
          <cell r="B213" t="str">
            <v>SUDAN</v>
          </cell>
        </row>
        <row r="214">
          <cell r="B214" t="str">
            <v>SURINAME</v>
          </cell>
        </row>
        <row r="215">
          <cell r="B215" t="str">
            <v>SVALBARD AND JAN MAYEN</v>
          </cell>
        </row>
        <row r="216">
          <cell r="B216" t="str">
            <v>SWEDEN</v>
          </cell>
        </row>
        <row r="217">
          <cell r="B217" t="str">
            <v>SWITZERLAND</v>
          </cell>
        </row>
        <row r="218">
          <cell r="B218" t="str">
            <v>SYRIAN ARAB REPUBLIC</v>
          </cell>
        </row>
        <row r="219">
          <cell r="B219" t="str">
            <v>TAIWAN, PROVINCE OF CHINA</v>
          </cell>
        </row>
        <row r="220">
          <cell r="B220" t="str">
            <v>TAJIKISTAN</v>
          </cell>
        </row>
        <row r="221">
          <cell r="B221" t="str">
            <v>TANZANIA, UNITED REPUBLIC OF</v>
          </cell>
        </row>
        <row r="222">
          <cell r="B222" t="str">
            <v>THAILAND</v>
          </cell>
        </row>
        <row r="223">
          <cell r="B223" t="str">
            <v>TIMOR-LESTE</v>
          </cell>
        </row>
        <row r="224">
          <cell r="B224" t="str">
            <v>TOGO</v>
          </cell>
        </row>
        <row r="225">
          <cell r="B225" t="str">
            <v>TOKELAU</v>
          </cell>
        </row>
        <row r="226">
          <cell r="B226" t="str">
            <v>TONGA</v>
          </cell>
        </row>
        <row r="227">
          <cell r="B227" t="str">
            <v>TRINIDAD AND TOBAGO</v>
          </cell>
        </row>
        <row r="228">
          <cell r="B228" t="str">
            <v>TUNISIA</v>
          </cell>
        </row>
        <row r="229">
          <cell r="B229" t="str">
            <v>TURKEY</v>
          </cell>
        </row>
        <row r="230">
          <cell r="B230" t="str">
            <v>TURKMENISTAN</v>
          </cell>
        </row>
        <row r="231">
          <cell r="B231" t="str">
            <v>TURKS AND CAICOS ISLANDS</v>
          </cell>
        </row>
        <row r="232">
          <cell r="B232" t="str">
            <v>TUVALU</v>
          </cell>
        </row>
        <row r="233">
          <cell r="B233" t="str">
            <v>UGANDA</v>
          </cell>
        </row>
        <row r="234">
          <cell r="B234" t="str">
            <v>UKRAINE</v>
          </cell>
        </row>
        <row r="235">
          <cell r="B235" t="str">
            <v>UNITED ARAB EMIRATES</v>
          </cell>
        </row>
        <row r="236">
          <cell r="B236" t="str">
            <v>UNITED KINGDOM OF GREAT BRITAIN AND NORTHERN IRELAND</v>
          </cell>
        </row>
        <row r="237">
          <cell r="B237" t="str">
            <v>UNITED STATES MINOR OUTLYING ISLANDS</v>
          </cell>
        </row>
        <row r="238">
          <cell r="B238" t="str">
            <v>UNITED STATES OF AMERICA</v>
          </cell>
        </row>
        <row r="239">
          <cell r="B239" t="str">
            <v>URUGUAY</v>
          </cell>
        </row>
        <row r="240">
          <cell r="B240" t="str">
            <v>UZBEKISTAN</v>
          </cell>
        </row>
        <row r="241">
          <cell r="B241" t="str">
            <v>VANUATU</v>
          </cell>
        </row>
        <row r="242">
          <cell r="B242" t="str">
            <v>VENEZUELA (BOLIVARIAN REPUBLIC OF)</v>
          </cell>
        </row>
        <row r="243">
          <cell r="B243" t="str">
            <v>VIET NAM</v>
          </cell>
        </row>
        <row r="244">
          <cell r="B244" t="str">
            <v>VIRGIN ISLANDS (BRITISH)</v>
          </cell>
        </row>
        <row r="245">
          <cell r="B245" t="str">
            <v>VIRGIN ISLANDS (U.S.)</v>
          </cell>
        </row>
        <row r="246">
          <cell r="B246" t="str">
            <v>WALLIS AND FUTUNA</v>
          </cell>
        </row>
        <row r="247">
          <cell r="B247" t="str">
            <v>WESTERN SAHARA *</v>
          </cell>
        </row>
        <row r="248">
          <cell r="B248" t="str">
            <v>YEMEN</v>
          </cell>
        </row>
        <row r="249">
          <cell r="B249" t="str">
            <v>ZAMBIA</v>
          </cell>
        </row>
        <row r="250">
          <cell r="B250" t="str">
            <v>ZIMBABWE</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sheetData sheetId="1"/>
      <sheetData sheetId="2"/>
      <sheetData sheetId="3"/>
      <sheetData sheetId="4">
        <row r="3">
          <cell r="W3" t="str">
            <v>Tantalum</v>
          </cell>
          <cell r="X3" t="str">
            <v>Tin</v>
          </cell>
          <cell r="Y3" t="str">
            <v>Tungsten</v>
          </cell>
          <cell r="Z3" t="str">
            <v>Gold</v>
          </cell>
        </row>
      </sheetData>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J4" t="str">
            <v>METAL+Alias</v>
          </cell>
        </row>
        <row r="5">
          <cell r="J5" t="str">
            <v>Gold8853 S.p.A.</v>
          </cell>
        </row>
        <row r="6">
          <cell r="J6" t="str">
            <v>GoldABC Refinery Pty Ltd.</v>
          </cell>
        </row>
        <row r="7">
          <cell r="J7" t="str">
            <v>GoldAbington Reldan Metals, LLC</v>
          </cell>
        </row>
        <row r="8">
          <cell r="J8" t="str">
            <v>GoldAdvanced Chemical Company</v>
          </cell>
        </row>
        <row r="9">
          <cell r="J9" t="str">
            <v>GoldAfrican Gold Refinery</v>
          </cell>
        </row>
        <row r="10">
          <cell r="J10" t="str">
            <v>GoldAgosi AG</v>
          </cell>
        </row>
        <row r="11">
          <cell r="J11" t="str">
            <v>GoldAGR (Perth Mint Australia)</v>
          </cell>
        </row>
        <row r="12">
          <cell r="J12" t="str">
            <v>GoldAGR Mathey</v>
          </cell>
        </row>
        <row r="13">
          <cell r="J13" t="str">
            <v>GoldAida Chemical Industries Co., Ltd.</v>
          </cell>
        </row>
        <row r="14">
          <cell r="J14" t="str">
            <v>GoldAKITA Seiren</v>
          </cell>
        </row>
        <row r="15">
          <cell r="J15" t="str">
            <v>GoldAl Etihad Gold LLC</v>
          </cell>
        </row>
        <row r="16">
          <cell r="J16" t="str">
            <v>GoldAl Etihad Gold Refinery DMCC</v>
          </cell>
        </row>
        <row r="17">
          <cell r="J17" t="str">
            <v>GoldAlbino Mountinho Lda.</v>
          </cell>
        </row>
        <row r="18">
          <cell r="J18" t="str">
            <v>GoldAlexy Metals</v>
          </cell>
        </row>
        <row r="19">
          <cell r="J19" t="str">
            <v>GoldAllgemeine Gold-und Silberscheideanstalt A.G.</v>
          </cell>
        </row>
        <row r="20">
          <cell r="J20" t="str">
            <v>GoldAlmalyk Mining and Metallurgical Complex (AMMC)</v>
          </cell>
        </row>
        <row r="21">
          <cell r="J21" t="str">
            <v>GoldAmagasaki Factory, Hyogo Prefecture, Japan</v>
          </cell>
        </row>
        <row r="22">
          <cell r="J22" t="str">
            <v>GoldAngloGold Ashanti Brazil</v>
          </cell>
        </row>
        <row r="23">
          <cell r="J23" t="str">
            <v>GoldAngloGold Ashanti Corrego do Sitio Mineracao</v>
          </cell>
        </row>
        <row r="24">
          <cell r="J24" t="str">
            <v>GoldAngloGold Ashanti Córrego do Sítio Mineração</v>
          </cell>
        </row>
        <row r="25">
          <cell r="J25" t="str">
            <v>GoldAnhui Tongling Nonferrous Metal Mining Co., Ltd.</v>
          </cell>
        </row>
        <row r="26">
          <cell r="J26" t="str">
            <v>GoldANZ (Perth Mint 4N)</v>
          </cell>
        </row>
        <row r="27">
          <cell r="J27" t="str">
            <v>GoldANZ Bank</v>
          </cell>
        </row>
        <row r="28">
          <cell r="J28" t="str">
            <v>GoldArgor-Heraeus S.A.</v>
          </cell>
        </row>
        <row r="29">
          <cell r="J29" t="str">
            <v>GoldAsahi Pretec Corp.</v>
          </cell>
        </row>
        <row r="30">
          <cell r="J30" t="str">
            <v>GoldAsahi Refining Canada Ltd.</v>
          </cell>
        </row>
        <row r="31">
          <cell r="J31" t="str">
            <v>GoldAsahi Refining USA Inc.</v>
          </cell>
        </row>
        <row r="32">
          <cell r="J32" t="str">
            <v>GoldAsaka Riken Co., Ltd.</v>
          </cell>
        </row>
        <row r="33">
          <cell r="J33" t="str">
            <v>GoldATAkulche</v>
          </cell>
        </row>
        <row r="34">
          <cell r="J34" t="str">
            <v>GoldAtasay Kuyumculuk Sanayi Ve Ticaret A.S.</v>
          </cell>
        </row>
        <row r="35">
          <cell r="J35" t="str">
            <v>GoldAttero Recycling Pvt Ltd</v>
          </cell>
        </row>
        <row r="36">
          <cell r="J36" t="str">
            <v>GoldAU Traders and Refiners</v>
          </cell>
        </row>
        <row r="37">
          <cell r="J37" t="str">
            <v>GoldAugmont Enterprises Private Limited</v>
          </cell>
        </row>
        <row r="38">
          <cell r="J38" t="str">
            <v>GoldAurubis AG</v>
          </cell>
        </row>
        <row r="39">
          <cell r="J39" t="str">
            <v>GoldBALORE REFINERSGA</v>
          </cell>
        </row>
        <row r="40">
          <cell r="J40" t="str">
            <v>GoldBangalore Refinery</v>
          </cell>
        </row>
        <row r="41">
          <cell r="J41" t="str">
            <v>GoldBangalore Refinery Pvt Ltd</v>
          </cell>
        </row>
        <row r="42">
          <cell r="J42" t="str">
            <v>GoldBangko Sentral ng Pilipinas (Central Bank of the Philippines)</v>
          </cell>
        </row>
        <row r="43">
          <cell r="J43" t="str">
            <v>GoldBoliden Ronnskar</v>
          </cell>
        </row>
        <row r="44">
          <cell r="J44" t="str">
            <v>GoldC. Hafner GmbH + Co. KG</v>
          </cell>
        </row>
        <row r="45">
          <cell r="J45" t="str">
            <v>GoldCaridad</v>
          </cell>
        </row>
        <row r="46">
          <cell r="J46" t="str">
            <v>GoldCCR</v>
          </cell>
        </row>
        <row r="47">
          <cell r="J47" t="str">
            <v>GoldCCR Refinery - Glencore Canada Corporation</v>
          </cell>
        </row>
        <row r="48">
          <cell r="J48" t="str">
            <v>GoldCendres + M?taux SA</v>
          </cell>
        </row>
        <row r="49">
          <cell r="J49" t="str">
            <v>GoldCendres + Metaux S.A.</v>
          </cell>
        </row>
        <row r="50">
          <cell r="J50" t="str">
            <v>GoldCendres + Métaux S.A.</v>
          </cell>
        </row>
        <row r="51">
          <cell r="J51" t="str">
            <v>GoldCentral Bank of the Philippines Gold Refinery &amp; Mint</v>
          </cell>
        </row>
        <row r="52">
          <cell r="J52" t="str">
            <v>GoldCGR Metalloys Pvt Ltd.</v>
          </cell>
        </row>
        <row r="53">
          <cell r="J53" t="str">
            <v>GoldChala One Plant</v>
          </cell>
        </row>
        <row r="54">
          <cell r="J54" t="str">
            <v>GoldChala One S.A.C.</v>
          </cell>
        </row>
        <row r="55">
          <cell r="J55" t="str">
            <v>GoldCHALCO Yunnan Copper Co. Ltd.</v>
          </cell>
        </row>
        <row r="56">
          <cell r="J56" t="str">
            <v>GoldChemmanur Gold Refinery</v>
          </cell>
        </row>
        <row r="57">
          <cell r="J57" t="str">
            <v>GoldChimet S.p.A.</v>
          </cell>
        </row>
        <row r="58">
          <cell r="J58" t="str">
            <v>GoldChina Henan Zhongyuan Gold Smelter</v>
          </cell>
        </row>
        <row r="59">
          <cell r="J59" t="str">
            <v>GoldChina's Shandong Gold Mining Co., Ltd</v>
          </cell>
        </row>
        <row r="60">
          <cell r="J60" t="str">
            <v>GoldChugai Mining</v>
          </cell>
        </row>
        <row r="61">
          <cell r="J61" t="str">
            <v>GoldCoimpa Industrial LTDA</v>
          </cell>
        </row>
        <row r="62">
          <cell r="J62" t="str">
            <v>GoldDaye Non-Ferrous Metals Mining Ltd.</v>
          </cell>
        </row>
        <row r="63">
          <cell r="J63" t="str">
            <v>GoldDEGUSSA</v>
          </cell>
        </row>
        <row r="64">
          <cell r="J64" t="str">
            <v>GoldDegussa Sonne / Mond Goldhandel GmbH</v>
          </cell>
        </row>
        <row r="65">
          <cell r="J65" t="str">
            <v>GoldDijllah Gold Refinery FZC</v>
          </cell>
        </row>
        <row r="66">
          <cell r="J66" t="str">
            <v>GoldDo Sung Corporation</v>
          </cell>
        </row>
        <row r="67">
          <cell r="J67" t="str">
            <v>GoldDongwu Gold Group</v>
          </cell>
        </row>
        <row r="68">
          <cell r="J68" t="str">
            <v>GoldDosung metal</v>
          </cell>
        </row>
        <row r="69">
          <cell r="J69" t="str">
            <v>GoldDowa</v>
          </cell>
        </row>
        <row r="70">
          <cell r="J70" t="str">
            <v>GoldDowa Kogyo k.k.</v>
          </cell>
        </row>
        <row r="71">
          <cell r="J71" t="str">
            <v>GoldDowa Metalmine Co. Ltd</v>
          </cell>
        </row>
        <row r="72">
          <cell r="J72" t="str">
            <v>GoldDowa Metals &amp; Mining Co. Ltd</v>
          </cell>
        </row>
        <row r="73">
          <cell r="J73" t="str">
            <v>GoldDSC (Do Sung Corporation)</v>
          </cell>
        </row>
        <row r="74">
          <cell r="J74" t="str">
            <v>GoldEco-System Recycling Co., Ltd. East Plant</v>
          </cell>
        </row>
        <row r="75">
          <cell r="J75" t="str">
            <v>GoldEco-System Recycling Co., Ltd. North Plant</v>
          </cell>
        </row>
        <row r="76">
          <cell r="J76" t="str">
            <v>GoldEco-System Recycling Co., Ltd. West Plant</v>
          </cell>
        </row>
        <row r="77">
          <cell r="J77" t="str">
            <v>GoldEkaterinburg</v>
          </cell>
        </row>
        <row r="78">
          <cell r="J78" t="str">
            <v>GoldElite Industech Co., Ltd.</v>
          </cell>
        </row>
        <row r="79">
          <cell r="J79" t="str">
            <v>GoldEMC Green Group S.A.</v>
          </cell>
        </row>
        <row r="80">
          <cell r="J80" t="str">
            <v>GoldEmerald Jewel Industry India Limited (Unit 1)</v>
          </cell>
        </row>
        <row r="81">
          <cell r="J81" t="str">
            <v>GoldEmerald Jewel Industry India Limited (Unit 2)</v>
          </cell>
        </row>
        <row r="82">
          <cell r="J82" t="str">
            <v>GoldEmerald Jewel Industry India Limited (Unit 3)</v>
          </cell>
        </row>
        <row r="83">
          <cell r="J83" t="str">
            <v>GoldEmerald Jewel Industry India Limited (Unit 4)</v>
          </cell>
        </row>
        <row r="84">
          <cell r="J84" t="str">
            <v>GoldEmirates Gold DMCC</v>
          </cell>
        </row>
        <row r="85">
          <cell r="J85" t="str">
            <v>GoldFederal State Unitary Enterprise Moscow Special Processing Plant (FSUE MZSS)</v>
          </cell>
        </row>
        <row r="86">
          <cell r="J86" t="str">
            <v>GoldFidelity Printers and Refiners Ltd.</v>
          </cell>
        </row>
        <row r="87">
          <cell r="J87" t="str">
            <v>GoldFSE Novosibirsk Refinery</v>
          </cell>
        </row>
        <row r="88">
          <cell r="J88" t="str">
            <v>GoldFujairah Gold FZC</v>
          </cell>
        </row>
        <row r="89">
          <cell r="J89" t="str">
            <v>GoldFujhara Refinery</v>
          </cell>
        </row>
        <row r="90">
          <cell r="J90" t="str">
            <v>GoldFujian Zijin mining stock company gold smelter</v>
          </cell>
        </row>
        <row r="91">
          <cell r="J91" t="str">
            <v>GoldGG Refinery Ltd.</v>
          </cell>
        </row>
        <row r="92">
          <cell r="J92" t="str">
            <v>GoldGGC Gujrat Gold Centre Pvt. Ltd.</v>
          </cell>
        </row>
        <row r="93">
          <cell r="J93" t="str">
            <v>GoldGold by Gold Colombia</v>
          </cell>
        </row>
        <row r="94">
          <cell r="J94" t="str">
            <v>GoldGold Coast Refinery</v>
          </cell>
        </row>
        <row r="95">
          <cell r="J95" t="str">
            <v>GoldGold Mining in Shandong (Laizhou) Limited Company</v>
          </cell>
        </row>
        <row r="96">
          <cell r="J96" t="str">
            <v>GoldGold Refinery of Zijin Mining Group Co., Ltd.</v>
          </cell>
        </row>
        <row r="97">
          <cell r="J97" t="str">
            <v>GoldGreat Wall Precious Metals Co,. LTD.</v>
          </cell>
        </row>
        <row r="98">
          <cell r="J98" t="str">
            <v>GoldGreat Wall Precious Metals Co., Ltd. of CBPM</v>
          </cell>
        </row>
        <row r="99">
          <cell r="J99" t="str">
            <v>GoldGuangdong Gaoyao Co</v>
          </cell>
        </row>
        <row r="100">
          <cell r="J100" t="str">
            <v>GoldGuangdong Jinding Gold Limited</v>
          </cell>
        </row>
        <row r="101">
          <cell r="J101" t="str">
            <v>GoldGujarat Gold Centre</v>
          </cell>
        </row>
        <row r="102">
          <cell r="J102" t="str">
            <v>GoldGuoda Safina High-Tech Environmental Refinery Co., Ltd.</v>
          </cell>
        </row>
        <row r="103">
          <cell r="J103" t="str">
            <v>GoldHangzhou Fuchunjiang Smelting Co., Ltd.</v>
          </cell>
        </row>
        <row r="104">
          <cell r="J104" t="str">
            <v>GoldHeeSung Metal Ltd.</v>
          </cell>
        </row>
        <row r="105">
          <cell r="J105" t="str">
            <v>GoldHeimerle + Meule GmbH</v>
          </cell>
        </row>
        <row r="106">
          <cell r="J106" t="str">
            <v>GoldHenan Zhongyuan Gold Refinery Co., Ltd.</v>
          </cell>
        </row>
        <row r="107">
          <cell r="J107" t="str">
            <v>GoldHenan Zhongyuan Gold Smelter of Zhongjin Gold Co. Ltd.</v>
          </cell>
        </row>
        <row r="108">
          <cell r="J108" t="str">
            <v>GoldHenan Zhongyuan Gold Smelter of Zhongjin Gold Corporation Limited</v>
          </cell>
        </row>
        <row r="109">
          <cell r="J109" t="str">
            <v>GoldHeraeus Germany GmbH Co. KG</v>
          </cell>
        </row>
        <row r="110">
          <cell r="J110" t="str">
            <v>GoldHeraeus Ltd. Hong Kong</v>
          </cell>
        </row>
        <row r="111">
          <cell r="J111" t="str">
            <v>GoldHeraeus Metals Hong Kong Ltd.</v>
          </cell>
        </row>
        <row r="112">
          <cell r="J112" t="str">
            <v>GoldHeraeus Precious Metals GmbH &amp; Co. KG</v>
          </cell>
        </row>
        <row r="113">
          <cell r="J113" t="str">
            <v>GoldHunan Chenzhou Mining Co., Ltd.</v>
          </cell>
        </row>
        <row r="114">
          <cell r="J114" t="str">
            <v>GoldHunan Chenzhou Mining Group Co., Ltd.</v>
          </cell>
        </row>
        <row r="115">
          <cell r="J115" t="str">
            <v>GoldHunan Chenzhou Mining Industry Co. Ltd.</v>
          </cell>
        </row>
        <row r="116">
          <cell r="J116" t="str">
            <v>GoldHunan Guiyang yinxing Nonferrous Smelting Co., Ltd.</v>
          </cell>
        </row>
        <row r="117">
          <cell r="J117" t="str">
            <v>GoldHunan Yu Teng Non-Ferrous Metals Co., Ltd.</v>
          </cell>
        </row>
        <row r="118">
          <cell r="J118" t="str">
            <v>GoldHwaSeong CJ CO., LTD.</v>
          </cell>
        </row>
        <row r="119">
          <cell r="J119" t="str">
            <v>GoldImpala Refineries – Base Metals Refinery (BMR)</v>
          </cell>
        </row>
        <row r="120">
          <cell r="J120" t="str">
            <v>GoldImpala Refineries – Platinum Metals Refinery (PMR)</v>
          </cell>
        </row>
        <row r="121">
          <cell r="J121" t="str">
            <v>GoldImpala Rustenburg</v>
          </cell>
        </row>
        <row r="122">
          <cell r="J122" t="str">
            <v>GoldInca One (Chala One Plant)</v>
          </cell>
        </row>
        <row r="123">
          <cell r="J123" t="str">
            <v>GoldInca One (Koricancha Plant)</v>
          </cell>
        </row>
        <row r="124">
          <cell r="J124" t="str">
            <v>GoldIndustrial Refining Company</v>
          </cell>
        </row>
        <row r="125">
          <cell r="J125" t="str">
            <v>GoldInner Mongolia Qiankun Gold and Silver Refinery Share Co., Ltd.</v>
          </cell>
        </row>
        <row r="126">
          <cell r="J126" t="str">
            <v>GoldInternational Precious Metal Refiners</v>
          </cell>
        </row>
        <row r="127">
          <cell r="J127" t="str">
            <v>GoldIshifuku Metal Industry Co., Ltd.</v>
          </cell>
        </row>
        <row r="128">
          <cell r="J128" t="str">
            <v>GoldIstanbul Gold Refinery</v>
          </cell>
        </row>
        <row r="129">
          <cell r="J129" t="str">
            <v>GoldItalpreziosi</v>
          </cell>
        </row>
        <row r="130">
          <cell r="J130" t="str">
            <v>GoldJALAN &amp; Company</v>
          </cell>
        </row>
        <row r="131">
          <cell r="J131" t="str">
            <v>GoldJapan Mint</v>
          </cell>
        </row>
        <row r="132">
          <cell r="J132" t="str">
            <v>GoldJCC</v>
          </cell>
        </row>
        <row r="133">
          <cell r="J133" t="str">
            <v>GoldJiangxi Copper Co., Ltd.</v>
          </cell>
        </row>
        <row r="134">
          <cell r="J134" t="str">
            <v>GoldJohnson Matthey Canada</v>
          </cell>
        </row>
        <row r="135">
          <cell r="J135" t="str">
            <v>GoldJohnson Matthey Inc.</v>
          </cell>
        </row>
        <row r="136">
          <cell r="J136" t="str">
            <v>GoldJohnson Matthey Inc. (USA)</v>
          </cell>
        </row>
        <row r="137">
          <cell r="J137" t="str">
            <v>GoldJohnson Matthey Limited</v>
          </cell>
        </row>
        <row r="138">
          <cell r="J138" t="str">
            <v>GoldJSC Ekaterinburg Non-Ferrous Metal Processing Plant</v>
          </cell>
        </row>
        <row r="139">
          <cell r="J139" t="str">
            <v>GoldJSC Novosibirsk Refinery</v>
          </cell>
        </row>
        <row r="140">
          <cell r="J140" t="str">
            <v>GoldJSC Uralelectromed</v>
          </cell>
        </row>
        <row r="141">
          <cell r="J141" t="str">
            <v>GoldJX Nippon Mining &amp; Metals Co., Ltd.</v>
          </cell>
        </row>
        <row r="142">
          <cell r="J142" t="str">
            <v>GoldK.A. Rasmussen</v>
          </cell>
        </row>
        <row r="143">
          <cell r="J143" t="str">
            <v>GoldKaloti Precious Metals</v>
          </cell>
        </row>
        <row r="144">
          <cell r="J144" t="str">
            <v>GoldKazakhmys Smelting LLC</v>
          </cell>
        </row>
        <row r="145">
          <cell r="J145" t="str">
            <v>GoldKazzinc</v>
          </cell>
        </row>
        <row r="146">
          <cell r="J146" t="str">
            <v>GoldKennecott Utah Copper LLC</v>
          </cell>
        </row>
        <row r="147">
          <cell r="J147" t="str">
            <v>GoldKGHM Polska Miedz S.A.</v>
          </cell>
        </row>
        <row r="148">
          <cell r="J148" t="str">
            <v>GoldKGHM Polska Miedz Spolka Akcyjna</v>
          </cell>
        </row>
        <row r="149">
          <cell r="J149" t="str">
            <v>GoldKGHM Polska Miedź Spółka Akcyjna</v>
          </cell>
        </row>
        <row r="150">
          <cell r="J150" t="str">
            <v>GoldKochi daiicihi Yamaminami plant</v>
          </cell>
        </row>
        <row r="151">
          <cell r="J151" t="str">
            <v>GoldKojima Chemicals Co., Ltd.</v>
          </cell>
        </row>
        <row r="152">
          <cell r="J152" t="str">
            <v>GoldKojima Kagaku Yakuhin Co., Ltd</v>
          </cell>
        </row>
        <row r="153">
          <cell r="J153" t="str">
            <v>GoldKombinat Gorniczo Hutniczy Miedz Polska Miedz S.A.</v>
          </cell>
        </row>
        <row r="154">
          <cell r="J154" t="str">
            <v>GoldKorea Zinc Co., Ltd.</v>
          </cell>
        </row>
        <row r="155">
          <cell r="J155" t="str">
            <v>GoldKori Plant</v>
          </cell>
        </row>
        <row r="156">
          <cell r="J156" t="str">
            <v>GoldKosak Seiren</v>
          </cell>
        </row>
        <row r="157">
          <cell r="J157" t="str">
            <v>GoldKUC</v>
          </cell>
        </row>
        <row r="158">
          <cell r="J158" t="str">
            <v>GoldKundan Care Products Ltd.</v>
          </cell>
        </row>
        <row r="159">
          <cell r="J159" t="str">
            <v>GoldKyrgyzaltyn JSC</v>
          </cell>
        </row>
        <row r="160">
          <cell r="J160" t="str">
            <v>GoldKyshtym Copper-Electrolytic Plant ZAO</v>
          </cell>
        </row>
        <row r="161">
          <cell r="J161" t="str">
            <v>GoldLa Caridad</v>
          </cell>
        </row>
        <row r="162">
          <cell r="J162" t="str">
            <v>GoldLAIZHOU SHANDONG</v>
          </cell>
        </row>
        <row r="163">
          <cell r="J163" t="str">
            <v>GoldL'azurde Company For Jewelry</v>
          </cell>
        </row>
        <row r="164">
          <cell r="J164" t="str">
            <v>GoldLinBao Gold Mining</v>
          </cell>
        </row>
        <row r="165">
          <cell r="J165" t="str">
            <v>GoldLingbao Gold Co., Ltd.</v>
          </cell>
        </row>
        <row r="166">
          <cell r="J166" t="str">
            <v>GoldLingbao Jinyuan Tonghui Refinery Co., Ltd.</v>
          </cell>
        </row>
        <row r="167">
          <cell r="J167" t="str">
            <v>GoldL'Orfebre S.A.</v>
          </cell>
        </row>
        <row r="168">
          <cell r="J168" t="str">
            <v>GoldLS MnM Inc.</v>
          </cell>
        </row>
        <row r="169">
          <cell r="J169" t="str">
            <v>GoldLT Metal Ltd.</v>
          </cell>
        </row>
        <row r="170">
          <cell r="J170" t="str">
            <v>GoldLuoyang Zijin Yinhui Gold Refinery Co., Ltd.</v>
          </cell>
        </row>
        <row r="171">
          <cell r="J171" t="str">
            <v>GoldLuoyang Zijin Yinhui Gold Smelting</v>
          </cell>
        </row>
        <row r="172">
          <cell r="J172" t="str">
            <v>GoldLuoyang Zijin Yinhui Metal Smelt Co Ltd</v>
          </cell>
        </row>
        <row r="173">
          <cell r="J173" t="str">
            <v>GoldMarsam Metals</v>
          </cell>
        </row>
        <row r="174">
          <cell r="J174" t="str">
            <v>GoldMaterion</v>
          </cell>
        </row>
        <row r="175">
          <cell r="J175" t="str">
            <v>GoldMatsuda Sangyo Co., Ltd.</v>
          </cell>
        </row>
        <row r="176">
          <cell r="J176" t="str">
            <v>GoldMD Overseas</v>
          </cell>
        </row>
        <row r="177">
          <cell r="J177" t="str">
            <v>GoldMEM(Sumitomo Group)</v>
          </cell>
        </row>
        <row r="178">
          <cell r="J178" t="str">
            <v>GoldMetal Concentrators SA (Pty) Ltd.</v>
          </cell>
        </row>
        <row r="179">
          <cell r="J179" t="str">
            <v>GoldMetal?rgica Met-Mex Pe?oles, S.A. de C.V</v>
          </cell>
        </row>
        <row r="180">
          <cell r="J180" t="str">
            <v>GoldMetallix Refining Inc.</v>
          </cell>
        </row>
        <row r="181">
          <cell r="J181" t="str">
            <v>GoldMetallurgie Hoboken Overpelt</v>
          </cell>
        </row>
        <row r="182">
          <cell r="J182" t="str">
            <v>GoldMetalor Switzerland</v>
          </cell>
        </row>
        <row r="183">
          <cell r="J183" t="str">
            <v>GoldMetalor Technologies (Hong Kong) Ltd.</v>
          </cell>
        </row>
        <row r="184">
          <cell r="J184" t="str">
            <v>GoldMetalor Technologies (Singapore) Pte., Ltd.</v>
          </cell>
        </row>
        <row r="185">
          <cell r="J185" t="str">
            <v>GoldMetalor Technologies (Suzhou) Ltd.</v>
          </cell>
        </row>
        <row r="186">
          <cell r="J186" t="str">
            <v>GoldMetalor Technologies S.A.</v>
          </cell>
        </row>
        <row r="187">
          <cell r="J187" t="str">
            <v>GoldMetalor USA Refining Corporation</v>
          </cell>
        </row>
        <row r="188">
          <cell r="J188" t="str">
            <v>GoldMetalurgica Met-Mex Penoles S.A. De C.V.</v>
          </cell>
        </row>
        <row r="189">
          <cell r="J189" t="str">
            <v>GoldMetalúrgica Met-Mex Peñoles S.A. De C.V.</v>
          </cell>
        </row>
        <row r="190">
          <cell r="J190" t="str">
            <v>GoldMet-Mex Pe?oles, S.A.</v>
          </cell>
        </row>
        <row r="191">
          <cell r="J191" t="str">
            <v>GoldMet-Mex Penoles, S.A.</v>
          </cell>
        </row>
        <row r="192">
          <cell r="J192" t="str">
            <v>GoldMitsubishi Materials Corporation</v>
          </cell>
        </row>
        <row r="193">
          <cell r="J193" t="str">
            <v>GoldMitsui Kinzoku Co., Ltd.</v>
          </cell>
        </row>
        <row r="194">
          <cell r="J194" t="str">
            <v>GoldMitsui Mining and Smelting Co., Ltd.</v>
          </cell>
        </row>
        <row r="195">
          <cell r="J195" t="str">
            <v>GoldMKS PAMP SA</v>
          </cell>
        </row>
        <row r="196">
          <cell r="J196" t="str">
            <v>GoldMMTC-PAMP India Pvt., Ltd.</v>
          </cell>
        </row>
        <row r="197">
          <cell r="J197" t="str">
            <v>GoldModeltech Sdn Bhd</v>
          </cell>
        </row>
        <row r="198">
          <cell r="J198" t="str">
            <v>GoldMorris and Watson</v>
          </cell>
        </row>
        <row r="199">
          <cell r="J199" t="str">
            <v>GoldMoscow Special Alloys Processing Plant</v>
          </cell>
        </row>
        <row r="200">
          <cell r="J200" t="str">
            <v>GoldNadir Metal Rafineri San. Ve Tic. A.S.</v>
          </cell>
        </row>
        <row r="201">
          <cell r="J201" t="str">
            <v>GoldNadir Metal Rafineri San. Ve Tic. A.Ş.</v>
          </cell>
        </row>
        <row r="202">
          <cell r="J202" t="str">
            <v>GoldNavoi Mining and Metallurgical Combinat</v>
          </cell>
        </row>
        <row r="203">
          <cell r="J203" t="str">
            <v>GoldNH Recytech Company</v>
          </cell>
        </row>
        <row r="204">
          <cell r="J204" t="str">
            <v>GoldNihon Material Co., Ltd.</v>
          </cell>
        </row>
        <row r="205">
          <cell r="J205" t="str">
            <v>GoldNOBLE METAL SERVICES</v>
          </cell>
        </row>
        <row r="206">
          <cell r="J206" t="str">
            <v>GoldNohon Material Corporation</v>
          </cell>
        </row>
        <row r="207">
          <cell r="J207" t="str">
            <v>GoldNorddeutsche Affinererie AG</v>
          </cell>
        </row>
        <row r="208">
          <cell r="J208" t="str">
            <v>GoldOgussa Osterreichische Gold- und Silber-Scheideanstalt GmbH</v>
          </cell>
        </row>
        <row r="209">
          <cell r="J209" t="str">
            <v>GoldÖgussa Österreichische Gold- und Silber-Scheideanstalt GmbH</v>
          </cell>
        </row>
        <row r="210">
          <cell r="J210" t="str">
            <v>GoldOhura Precious Metal Industry Co., Ltd.</v>
          </cell>
        </row>
        <row r="211">
          <cell r="J211" t="str">
            <v>GoldOJSC "The Gulidov Krasnoyarsk Non-Ferrous Metals Plant" (OJSC Krastsvetmet)</v>
          </cell>
        </row>
        <row r="212">
          <cell r="J212" t="str">
            <v>GoldOJSC Krastsvetmet</v>
          </cell>
        </row>
        <row r="213">
          <cell r="J213" t="str">
            <v>GoldOJSC Novosibirsk Refinery</v>
          </cell>
        </row>
        <row r="214">
          <cell r="J214" t="str">
            <v>GoldPAMP S.A.</v>
          </cell>
        </row>
        <row r="215">
          <cell r="J215" t="str">
            <v>GoldPan Pacific Copper Co Ltd.</v>
          </cell>
        </row>
        <row r="216">
          <cell r="J216" t="str">
            <v>GoldPease &amp; Curren</v>
          </cell>
        </row>
        <row r="217">
          <cell r="J217" t="str">
            <v>GoldPenglai Penggang Gold Industry Co., Ltd.</v>
          </cell>
        </row>
        <row r="218">
          <cell r="J218" t="str">
            <v>GoldPerth Mint</v>
          </cell>
        </row>
        <row r="219">
          <cell r="J219" t="str">
            <v>GoldPerth Mint (ANZ)</v>
          </cell>
        </row>
        <row r="220">
          <cell r="J220" t="str">
            <v>GoldPlanta Recuperadora de Metales SpA</v>
          </cell>
        </row>
        <row r="221">
          <cell r="J221" t="str">
            <v>GoldPrioksky Plant of Non-Ferrous Metals</v>
          </cell>
        </row>
        <row r="222">
          <cell r="J222" t="str">
            <v>GoldProduits Artistiques de Métaux</v>
          </cell>
        </row>
        <row r="223">
          <cell r="J223" t="str">
            <v>GoldPT Aneka Tambang (Persero) Tbk</v>
          </cell>
        </row>
        <row r="224">
          <cell r="J224" t="str">
            <v>GoldPX Precinox S.A.</v>
          </cell>
        </row>
        <row r="225">
          <cell r="J225" t="str">
            <v>GoldPX Précinox S.A.</v>
          </cell>
        </row>
        <row r="226">
          <cell r="J226" t="str">
            <v>GoldQG Refining, LLC</v>
          </cell>
        </row>
        <row r="227">
          <cell r="J227" t="str">
            <v>GoldRand Refinery (Pty) Ltd.</v>
          </cell>
        </row>
        <row r="228">
          <cell r="J228" t="str">
            <v>GoldRefinery LS-Nikko Copper Inc.</v>
          </cell>
        </row>
        <row r="229">
          <cell r="J229" t="str">
            <v>GoldRefinery of Seemine Gold Co., Ltd.</v>
          </cell>
        </row>
        <row r="230">
          <cell r="J230" t="str">
            <v>GoldRemondis Argentia B.V.</v>
          </cell>
        </row>
        <row r="231">
          <cell r="J231" t="str">
            <v>GoldREMONDIS PMR B.V.</v>
          </cell>
        </row>
        <row r="232">
          <cell r="J232" t="str">
            <v>GoldRoyal Canadian Mint</v>
          </cell>
        </row>
        <row r="233">
          <cell r="J233" t="str">
            <v>GoldSAAMP</v>
          </cell>
        </row>
        <row r="234">
          <cell r="J234" t="str">
            <v>GoldSabin Metal Corp.</v>
          </cell>
        </row>
        <row r="235">
          <cell r="J235" t="str">
            <v>GoldSafimet S.p.A</v>
          </cell>
        </row>
        <row r="236">
          <cell r="J236" t="str">
            <v>GoldSAFINA A.S.</v>
          </cell>
        </row>
        <row r="237">
          <cell r="J237" t="str">
            <v>GoldSaganoseki Smelter &amp; Refinery</v>
          </cell>
        </row>
        <row r="238">
          <cell r="J238" t="str">
            <v>GoldSai Refinery</v>
          </cell>
        </row>
        <row r="239">
          <cell r="J239" t="str">
            <v>GoldSam Precious Metals</v>
          </cell>
        </row>
        <row r="240">
          <cell r="J240" t="str">
            <v>GoldSamdok Metal</v>
          </cell>
        </row>
        <row r="241">
          <cell r="J241" t="str">
            <v>GoldSamduck Precious Metals</v>
          </cell>
        </row>
        <row r="242">
          <cell r="J242" t="str">
            <v>GoldSamwon Metals Corp.</v>
          </cell>
        </row>
        <row r="243">
          <cell r="J243" t="str">
            <v>GoldSD (Samdok) Metal</v>
          </cell>
        </row>
        <row r="244">
          <cell r="J244" t="str">
            <v>GoldSEMPSA Joyeria Plateria S.A.</v>
          </cell>
        </row>
        <row r="245">
          <cell r="J245" t="str">
            <v>GoldSEMPSA Joyería Platería S.A.</v>
          </cell>
        </row>
        <row r="246">
          <cell r="J246" t="str">
            <v>GoldSempsa JP (Cookson Sempsa)</v>
          </cell>
        </row>
        <row r="247">
          <cell r="J247" t="str">
            <v>GoldShan Dong Huangjin</v>
          </cell>
        </row>
        <row r="248">
          <cell r="J248" t="str">
            <v>GoldShandong Gold Mine(Laizhou) Smelter Co., Ltd.</v>
          </cell>
        </row>
        <row r="249">
          <cell r="J249" t="str">
            <v>GoldShandong Gold Smelting Co., Ltd.</v>
          </cell>
        </row>
        <row r="250">
          <cell r="J250" t="str">
            <v>GoldShandong Guoda Gold Co., Ltd.</v>
          </cell>
        </row>
        <row r="251">
          <cell r="J251" t="str">
            <v>Goldshandong huangjin</v>
          </cell>
        </row>
        <row r="252">
          <cell r="J252" t="str">
            <v>GoldShandong Humon Smelting Co., Ltd.</v>
          </cell>
        </row>
        <row r="253">
          <cell r="J253" t="str">
            <v>GoldShandong middlings JinYe group Co., LTD</v>
          </cell>
        </row>
        <row r="254">
          <cell r="J254" t="str">
            <v>GoldShandong Tarzan Bio-Gold Industry Co., Ltd.</v>
          </cell>
        </row>
        <row r="255">
          <cell r="J255" t="str">
            <v>GoldShandong Tiancheng Biological Gold Industrial Co., Ltd.</v>
          </cell>
        </row>
        <row r="256">
          <cell r="J256" t="str">
            <v>GoldShandong Zhaojin Gold &amp; Silver Refinery Co., Ltd.</v>
          </cell>
        </row>
        <row r="257">
          <cell r="J257" t="str">
            <v>GoldShangdong Gold (Laizhou)</v>
          </cell>
        </row>
        <row r="258">
          <cell r="J258" t="str">
            <v>GoldShenzhen CuiLu Gold Co., Ltd.</v>
          </cell>
        </row>
        <row r="259">
          <cell r="J259" t="str">
            <v>GoldSHENZHEN JINJUNWEI RESOURCE COMPREHENSIVE DEVELOPMENT CO., LTD.</v>
          </cell>
        </row>
        <row r="260">
          <cell r="J260" t="str">
            <v>GoldShenzhen Zhonghenglong Real Industry Co., Ltd.</v>
          </cell>
        </row>
        <row r="261">
          <cell r="J261" t="str">
            <v>GoldShirpur Gold Refinery Ltd.</v>
          </cell>
        </row>
        <row r="262">
          <cell r="J262" t="str">
            <v>GoldShonan Plant Tanaka Kikinzoku</v>
          </cell>
        </row>
        <row r="263">
          <cell r="J263" t="str">
            <v>GoldShyolkovsky</v>
          </cell>
        </row>
        <row r="264">
          <cell r="J264" t="str">
            <v>GoldSichuan Tianze Precious Metals Co., Ltd.</v>
          </cell>
        </row>
        <row r="265">
          <cell r="J265" t="str">
            <v>GoldSingapore Tanaka</v>
          </cell>
        </row>
        <row r="266">
          <cell r="J266" t="str">
            <v>GoldSingway Technology Co., Ltd.</v>
          </cell>
        </row>
        <row r="267">
          <cell r="J267" t="str">
            <v>GoldSMM</v>
          </cell>
        </row>
        <row r="268">
          <cell r="J268" t="str">
            <v>GoldSOE Shyolkovsky Factory of Secondary Precious Metals</v>
          </cell>
        </row>
        <row r="269">
          <cell r="J269" t="str">
            <v>GoldSolar Applied Materials Technology Corp.</v>
          </cell>
        </row>
        <row r="270">
          <cell r="J270" t="str">
            <v>GoldSOLAR CHEMICALAPPLIED MATERIALS TECHNOLOGY (KUN SHAN)</v>
          </cell>
        </row>
        <row r="271">
          <cell r="J271" t="str">
            <v>GoldSolartech</v>
          </cell>
        </row>
        <row r="272">
          <cell r="J272" t="str">
            <v>GoldSovereign Metals</v>
          </cell>
        </row>
        <row r="273">
          <cell r="J273" t="str">
            <v>GoldState Research Institute Center for Physical Sciences and Technology</v>
          </cell>
        </row>
        <row r="274">
          <cell r="J274" t="str">
            <v>GoldSudan Gold Refinery</v>
          </cell>
        </row>
        <row r="275">
          <cell r="J275" t="str">
            <v>GoldSumitomo Kinzoku Kozan K.K.</v>
          </cell>
        </row>
        <row r="276">
          <cell r="J276" t="str">
            <v>GoldSumitomo Metal Mining Co., Ltd.</v>
          </cell>
        </row>
        <row r="277">
          <cell r="J277" t="str">
            <v>GoldSungEel HiMetal Co., Ltd.</v>
          </cell>
        </row>
        <row r="278">
          <cell r="J278" t="str">
            <v>GoldSungEel HiTech</v>
          </cell>
        </row>
        <row r="279">
          <cell r="J279" t="str">
            <v>GoldSuper Dragon Technology Co., Ltd.</v>
          </cell>
        </row>
        <row r="280">
          <cell r="J280" t="str">
            <v>GoldT.C.A S.p.A</v>
          </cell>
        </row>
        <row r="281">
          <cell r="J281" t="str">
            <v>GoldTakehara Refinery</v>
          </cell>
        </row>
        <row r="282">
          <cell r="J282" t="str">
            <v>GoldTamano Smelter</v>
          </cell>
        </row>
        <row r="283">
          <cell r="J283" t="str">
            <v>GoldTanaka Denshi Kogyo K.K</v>
          </cell>
        </row>
        <row r="284">
          <cell r="J284" t="str">
            <v>GoldTanaka Electronics (Hong Kong) Pte. Ltd.</v>
          </cell>
        </row>
        <row r="285">
          <cell r="J285" t="str">
            <v>GoldTANAKA Electronics (Malaysia) SDN. BHD.</v>
          </cell>
        </row>
        <row r="286">
          <cell r="J286" t="str">
            <v>GoldTanaka Electronics (Singapore) Pte. Ltd.</v>
          </cell>
        </row>
        <row r="287">
          <cell r="J287" t="str">
            <v>GoldTanaka Kikinzoku International</v>
          </cell>
        </row>
        <row r="288">
          <cell r="J288" t="str">
            <v>GoldTanaka Kikinzoku Kogyo K.K</v>
          </cell>
        </row>
        <row r="289">
          <cell r="J289" t="str">
            <v>GoldTanaka Kikinzoku Kogyo K.K.</v>
          </cell>
        </row>
        <row r="290">
          <cell r="J290" t="str">
            <v>GoldTanaka Precious Metals</v>
          </cell>
        </row>
        <row r="291">
          <cell r="J291" t="str">
            <v>GoldThe Great Wall Gold and Silver Refinery of China</v>
          </cell>
        </row>
        <row r="292">
          <cell r="J292" t="str">
            <v>GoldThe Perth Mint</v>
          </cell>
        </row>
        <row r="293">
          <cell r="J293" t="str">
            <v>GoldThe Refinery of Shandong Gold Mining Co., Ltd.</v>
          </cell>
        </row>
        <row r="294">
          <cell r="J294" t="str">
            <v>GoldTokuriki Honten Co., Ltd.</v>
          </cell>
        </row>
        <row r="295">
          <cell r="J295" t="str">
            <v>GoldTongling Nonferrous Metals Group Co., Ltd.</v>
          </cell>
        </row>
        <row r="296">
          <cell r="J296" t="str">
            <v>GoldTongLing Nonferrous Metals Group Holdings Co., Ltd.</v>
          </cell>
        </row>
        <row r="297">
          <cell r="J297" t="str">
            <v>GoldTony Goetz NV</v>
          </cell>
        </row>
        <row r="298">
          <cell r="J298" t="str">
            <v>GoldTOO Tau-Ken-Altyn</v>
          </cell>
        </row>
        <row r="299">
          <cell r="J299" t="str">
            <v>GoldTorecom</v>
          </cell>
        </row>
        <row r="300">
          <cell r="J300" t="str">
            <v>GoldUbro-Union of Brazilian Refiners</v>
          </cell>
        </row>
        <row r="301">
          <cell r="J301" t="str">
            <v>GoldUmicore Precious Metals Refining Hoboken</v>
          </cell>
        </row>
        <row r="302">
          <cell r="J302" t="str">
            <v>GoldUmicore Precious Metals Thailand</v>
          </cell>
        </row>
        <row r="303">
          <cell r="J303" t="str">
            <v>GoldUmicore S.A. Business Unit Precious Metals Refining</v>
          </cell>
        </row>
        <row r="304">
          <cell r="J304" t="str">
            <v>GoldUnited Precious Metal Refining, Inc.</v>
          </cell>
        </row>
        <row r="305">
          <cell r="J305" t="str">
            <v>GoldValcambi S.A.</v>
          </cell>
        </row>
        <row r="306">
          <cell r="J306" t="str">
            <v>GoldWEEEREFINING</v>
          </cell>
        </row>
        <row r="307">
          <cell r="J307" t="str">
            <v>GoldWestern Australian Mint (T/a The Perth Mint)</v>
          </cell>
        </row>
        <row r="308">
          <cell r="J308" t="str">
            <v>GoldWIELAND Edelmetalle GmbH</v>
          </cell>
        </row>
        <row r="309">
          <cell r="J309" t="str">
            <v>GoldWilliams Advanced Materials</v>
          </cell>
        </row>
        <row r="310">
          <cell r="J310" t="str">
            <v>GoldXstrata</v>
          </cell>
        </row>
        <row r="311">
          <cell r="J311" t="str">
            <v>GoldYamakin Co., Ltd.</v>
          </cell>
        </row>
        <row r="312">
          <cell r="J312" t="str">
            <v>GoldYamamoto Precious Co., Ltd.</v>
          </cell>
        </row>
        <row r="313">
          <cell r="J313" t="str">
            <v>GoldYamamoto Precious Metal Co., Ltd.</v>
          </cell>
        </row>
        <row r="314">
          <cell r="J314" t="str">
            <v>GoldYamamoto Precision Metals</v>
          </cell>
        </row>
        <row r="315">
          <cell r="J315" t="str">
            <v>GoldYantai NUS Safina tech environmental Refinery Co. Ltd.</v>
          </cell>
        </row>
        <row r="316">
          <cell r="J316" t="str">
            <v>GoldYilida Resources Technology Co., Ltd.</v>
          </cell>
        </row>
        <row r="317">
          <cell r="J317" t="str">
            <v>GoldYokohama Metal Co., Ltd.</v>
          </cell>
        </row>
        <row r="318">
          <cell r="J318" t="str">
            <v>GoldYunnan Copper Industry Co., Ltd.</v>
          </cell>
        </row>
        <row r="319">
          <cell r="J319" t="str">
            <v>GoldZhao Jin Mining Industry Co Ltd</v>
          </cell>
        </row>
        <row r="320">
          <cell r="J320" t="str">
            <v>GoldZhao Yuan Gold Mine</v>
          </cell>
        </row>
        <row r="321">
          <cell r="J321" t="str">
            <v>GoldZhao Yuan Gold Smelter of ZhongJin</v>
          </cell>
        </row>
        <row r="322">
          <cell r="J322" t="str">
            <v>GoldZhao Yuan Jin Kuang</v>
          </cell>
        </row>
        <row r="323">
          <cell r="J323" t="str">
            <v>GoldZhaojin Mining Industry Co., Ltd.</v>
          </cell>
        </row>
        <row r="324">
          <cell r="J324" t="str">
            <v>Goldzhaojinjinyinyelian</v>
          </cell>
        </row>
        <row r="325">
          <cell r="J325" t="str">
            <v>GoldZhaoyuan Gold Group</v>
          </cell>
        </row>
        <row r="326">
          <cell r="J326" t="str">
            <v>GoldZhongjin Gold Corporation Limited</v>
          </cell>
        </row>
        <row r="327">
          <cell r="J327" t="str">
            <v>GoldZhongyuan Gold Smelter of Zhongjin Gold Corporation</v>
          </cell>
        </row>
        <row r="328">
          <cell r="J328" t="str">
            <v>GoldZijin Kuang Ye Refinery</v>
          </cell>
        </row>
        <row r="329">
          <cell r="J329" t="str">
            <v>GoldZijin Mining Industry Corporation</v>
          </cell>
        </row>
        <row r="332">
          <cell r="J332" t="str">
            <v>Tantalum5D Production OU</v>
          </cell>
        </row>
        <row r="333">
          <cell r="J333" t="str">
            <v>Tantalum5D Production OÜ</v>
          </cell>
        </row>
        <row r="334">
          <cell r="J334" t="str">
            <v>TantalumAMG Brasil</v>
          </cell>
        </row>
        <row r="335">
          <cell r="J335" t="str">
            <v>TantalumConghua Tantalum and Niobium Smeltry</v>
          </cell>
        </row>
        <row r="336">
          <cell r="J336" t="str">
            <v>TantalumD Block Metals, LLC</v>
          </cell>
        </row>
        <row r="337">
          <cell r="J337" t="str">
            <v>TantalumF &amp; X</v>
          </cell>
        </row>
        <row r="338">
          <cell r="J338" t="str">
            <v>TantalumF&amp;X Electro-Materials Ltd.</v>
          </cell>
        </row>
        <row r="339">
          <cell r="J339" t="str">
            <v>TantalumFIR Metals &amp; Resource Ltd.</v>
          </cell>
        </row>
        <row r="340">
          <cell r="J340" t="str">
            <v>TantalumGlobal Advanced Metals Aizu</v>
          </cell>
        </row>
        <row r="341">
          <cell r="J341" t="str">
            <v>TantalumGlobal Advanced Metals Boyertown</v>
          </cell>
        </row>
        <row r="342">
          <cell r="J342" t="str">
            <v>TantalumGuangdong Rising Rare Metals-EO Materials Ltd.</v>
          </cell>
        </row>
        <row r="343">
          <cell r="J343" t="str">
            <v>TantalumGuangdong Zhiyuan New Material Co., Ltd.</v>
          </cell>
        </row>
        <row r="344">
          <cell r="J344" t="str">
            <v>TantalumH.C. Starck Co., Ltd.</v>
          </cell>
        </row>
        <row r="345">
          <cell r="J345" t="str">
            <v>TantalumH.C. Starck Inc.</v>
          </cell>
        </row>
        <row r="346">
          <cell r="J346" t="str">
            <v>TantalumH.C. Starck Ltd.</v>
          </cell>
        </row>
        <row r="347">
          <cell r="J347" t="str">
            <v>TantalumH.C. Starck Smelting GmbH &amp; Co. KG</v>
          </cell>
        </row>
        <row r="348">
          <cell r="J348" t="str">
            <v>TantalumH.C. Starck Tantalum and Niobium GmbH</v>
          </cell>
        </row>
        <row r="349">
          <cell r="J349" t="str">
            <v>TantalumHengyang King Xing Lifeng New Materials Co., Ltd.</v>
          </cell>
        </row>
        <row r="350">
          <cell r="J350" t="str">
            <v>TantalumJiangxi Dinghai Tantalum &amp; Niobium Co., Ltd.</v>
          </cell>
        </row>
        <row r="351">
          <cell r="J351" t="str">
            <v>TantalumJiangxi Tuohong New Raw Material</v>
          </cell>
        </row>
        <row r="352">
          <cell r="J352" t="str">
            <v>TantalumJiuJiang JinXin Nonferrous Metals Co., Ltd.</v>
          </cell>
        </row>
        <row r="353">
          <cell r="J353" t="str">
            <v>TantalumJiujiang Nonferrous Metals Smelting Company Limited</v>
          </cell>
        </row>
        <row r="354">
          <cell r="J354" t="str">
            <v>TantalumJiujiang Tanbre Co., Ltd.</v>
          </cell>
        </row>
        <row r="355">
          <cell r="J355" t="str">
            <v>TantalumJiujiang Zhongao Tantalum &amp; Niobium Co., Ltd.</v>
          </cell>
        </row>
        <row r="356">
          <cell r="J356" t="str">
            <v>TantalumKEMET Blue Metals</v>
          </cell>
        </row>
        <row r="357">
          <cell r="J357" t="str">
            <v>TantalumKEMET de Mexico</v>
          </cell>
        </row>
        <row r="358">
          <cell r="J358" t="str">
            <v>TantalumLSM Brasil S.A.</v>
          </cell>
        </row>
        <row r="359">
          <cell r="J359" t="str">
            <v>TantalumMaterion Newton Inc.</v>
          </cell>
        </row>
        <row r="360">
          <cell r="J360" t="str">
            <v>TantalumMetallurgical Products India Pvt. Ltd. (MPIL)</v>
          </cell>
        </row>
        <row r="361">
          <cell r="J361" t="str">
            <v>TantalumMetallurgical Products India Pvt., Ltd.</v>
          </cell>
        </row>
        <row r="362">
          <cell r="J362" t="str">
            <v>TantalumMineracao Taboca S.A.</v>
          </cell>
        </row>
        <row r="363">
          <cell r="J363" t="str">
            <v>TantalumMineração Taboca S.A.</v>
          </cell>
        </row>
        <row r="364">
          <cell r="J364" t="str">
            <v>TantalumMineracao Taboca SA</v>
          </cell>
        </row>
        <row r="365">
          <cell r="J365" t="str">
            <v>TantalumMitsui Mining &amp; Smelting</v>
          </cell>
        </row>
        <row r="366">
          <cell r="J366" t="str">
            <v>TantalumMitsui Mining and Smelting Co., Ltd.</v>
          </cell>
        </row>
        <row r="367">
          <cell r="J367" t="str">
            <v>TantalumMolycorp Silmet A.S.</v>
          </cell>
        </row>
        <row r="368">
          <cell r="J368" t="str">
            <v>TantalumNingxia Non-Ferrous Metal Smeltery</v>
          </cell>
        </row>
        <row r="369">
          <cell r="J369" t="str">
            <v>TantalumNingxia Orient Tantalum Industry Co., Ltd.</v>
          </cell>
        </row>
        <row r="370">
          <cell r="J370" t="str">
            <v>TantalumNPM Silmet AS</v>
          </cell>
        </row>
        <row r="371">
          <cell r="J371" t="str">
            <v>TantalumPowerX Ltd.</v>
          </cell>
        </row>
        <row r="372">
          <cell r="J372" t="str">
            <v>TantalumQuantumClean</v>
          </cell>
        </row>
        <row r="373">
          <cell r="J373" t="str">
            <v>TantalumResind Ind e Com Ltda.</v>
          </cell>
        </row>
        <row r="374">
          <cell r="J374" t="str">
            <v>TantalumResind Industria e Comercio Ltda.</v>
          </cell>
        </row>
        <row r="375">
          <cell r="J375" t="str">
            <v>TantalumResind Indústria e Comércio Ltda.</v>
          </cell>
        </row>
        <row r="376">
          <cell r="J376" t="str">
            <v>TantalumRFH</v>
          </cell>
        </row>
        <row r="377">
          <cell r="J377" t="str">
            <v>TantalumRFH Tantalum Smeltry Co., Ltd.</v>
          </cell>
        </row>
        <row r="378">
          <cell r="J378" t="str">
            <v>TantalumRFH Yancheng Jinye New Material Technology Co., Ltd.</v>
          </cell>
        </row>
        <row r="379">
          <cell r="J379" t="str">
            <v>TantalumSolikamsk</v>
          </cell>
        </row>
        <row r="380">
          <cell r="J380" t="str">
            <v>TantalumSolikamsk Magnesium Works OAO</v>
          </cell>
        </row>
        <row r="381">
          <cell r="J381" t="str">
            <v>TantalumSolikamsk Metal Works</v>
          </cell>
        </row>
        <row r="382">
          <cell r="J382" t="str">
            <v>TantalumTaki Chemical Co., Ltd.</v>
          </cell>
        </row>
        <row r="383">
          <cell r="J383" t="str">
            <v>TantalumTaki Chemicals</v>
          </cell>
        </row>
        <row r="384">
          <cell r="J384" t="str">
            <v>TantalumTANIOBIS Co., Ltd.</v>
          </cell>
        </row>
        <row r="385">
          <cell r="J385" t="str">
            <v>TantalumTANIOBIS GmbH</v>
          </cell>
        </row>
        <row r="386">
          <cell r="J386" t="str">
            <v>TantalumTANIOBIS Japan Co., Ltd.</v>
          </cell>
        </row>
        <row r="387">
          <cell r="J387" t="str">
            <v>TantalumTANIOBIS Smelting GmbH &amp; Co. KG</v>
          </cell>
        </row>
        <row r="388">
          <cell r="J388" t="str">
            <v>TantalumTelex Metals</v>
          </cell>
        </row>
        <row r="389">
          <cell r="J389" t="str">
            <v>TantalumULBA</v>
          </cell>
        </row>
        <row r="390">
          <cell r="J390" t="str">
            <v>TantalumUlba Metallurgical Plant JSC</v>
          </cell>
        </row>
        <row r="391">
          <cell r="J391" t="str">
            <v>TantalumXIMEI RESOURCES (GUANGDONG) LIMITED</v>
          </cell>
        </row>
        <row r="392">
          <cell r="J392" t="str">
            <v>TantalumXinXing HaoRong Electronic Material Co., Ltd.</v>
          </cell>
        </row>
        <row r="393">
          <cell r="J393" t="str">
            <v>TantalumYancheng Jinye New Material Technology Co., Ltd.</v>
          </cell>
        </row>
        <row r="394">
          <cell r="J394" t="str">
            <v>TantalumYanling Jincheng Tantalum &amp; Niobium Co., Ltd.</v>
          </cell>
        </row>
        <row r="395">
          <cell r="J395" t="str">
            <v>TantalumYanling Jincheng Tantalum Co., Ltd.</v>
          </cell>
        </row>
        <row r="396">
          <cell r="J396" t="str">
            <v>Tantalumタニオビス・ジャパン株式会社</v>
          </cell>
        </row>
        <row r="399">
          <cell r="J399" t="str">
            <v>TinAlent plc</v>
          </cell>
        </row>
        <row r="400">
          <cell r="J400" t="str">
            <v>TinAlpha</v>
          </cell>
        </row>
        <row r="401">
          <cell r="J401" t="str">
            <v>TinAlpha Metals</v>
          </cell>
        </row>
        <row r="402">
          <cell r="J402" t="str">
            <v>TinAlpha Metals Korea Ltd.</v>
          </cell>
        </row>
        <row r="403">
          <cell r="J403" t="str">
            <v>TinAlpha Metals Taiwan</v>
          </cell>
        </row>
        <row r="404">
          <cell r="J404" t="str">
            <v>TinAn Vinh Joint Stock Mineral Processing Company</v>
          </cell>
        </row>
        <row r="405">
          <cell r="J405" t="str">
            <v>TinAurubis Beerse</v>
          </cell>
        </row>
        <row r="406">
          <cell r="J406" t="str">
            <v>TinAurubis Berango</v>
          </cell>
        </row>
        <row r="407">
          <cell r="J407" t="str">
            <v>TinBrand IMLI</v>
          </cell>
        </row>
        <row r="408">
          <cell r="J408" t="str">
            <v>TinBrand RBT</v>
          </cell>
        </row>
        <row r="409">
          <cell r="J409" t="str">
            <v>TinChengfeng Metals Co Pte Ltd</v>
          </cell>
        </row>
        <row r="410">
          <cell r="J410" t="str">
            <v>TinChenzhou Yun Xiang mining limited liability company</v>
          </cell>
        </row>
        <row r="411">
          <cell r="J411" t="str">
            <v>TinChenzhou Yunxiang Mining and Metallurgy Co., Ltd.</v>
          </cell>
        </row>
        <row r="412">
          <cell r="J412" t="str">
            <v>TinChifeng Dajingzi Tin Industry Co., Ltd.</v>
          </cell>
        </row>
        <row r="413">
          <cell r="J413" t="str">
            <v>TinChina Tin (Hechi)</v>
          </cell>
        </row>
        <row r="414">
          <cell r="J414" t="str">
            <v>TinChina Tin Group Co., Ltd.</v>
          </cell>
        </row>
        <row r="415">
          <cell r="J415" t="str">
            <v>TinChina Tin Lai Ben Smelter Co., Ltd.</v>
          </cell>
        </row>
        <row r="416">
          <cell r="J416" t="str">
            <v>TinChina Yunnan Tin Co Ltd.</v>
          </cell>
        </row>
        <row r="417">
          <cell r="J417" t="str">
            <v>TinCookson</v>
          </cell>
        </row>
        <row r="418">
          <cell r="J418" t="str">
            <v>TinCookson (Alpha Metals Taiwan)</v>
          </cell>
        </row>
        <row r="419">
          <cell r="J419" t="str">
            <v>TinCookson Alpha Metals (Shenzhen) Co., Ltd.</v>
          </cell>
        </row>
        <row r="420">
          <cell r="J420" t="str">
            <v>TinCRM Fundicao De Metais E Comercio De Equipamentos Eletronicos Do Brasil Ltda</v>
          </cell>
        </row>
        <row r="421">
          <cell r="J421" t="str">
            <v>TinCRM Fundição De Metais E Comércio De Equipamentos Eletrônicos Do Brasil Ltda</v>
          </cell>
        </row>
        <row r="422">
          <cell r="J422" t="str">
            <v>TinCRM Synergies</v>
          </cell>
        </row>
        <row r="423">
          <cell r="J423" t="str">
            <v>TinCV Ayi Jaya</v>
          </cell>
        </row>
        <row r="424">
          <cell r="J424" t="str">
            <v>TinCV Nurjanah</v>
          </cell>
        </row>
        <row r="425">
          <cell r="J425" t="str">
            <v>TinCV Serumpun Sebalai</v>
          </cell>
        </row>
        <row r="426">
          <cell r="J426" t="str">
            <v>TinCV Tiga Sekawan</v>
          </cell>
        </row>
        <row r="427">
          <cell r="J427" t="str">
            <v>TinCV Venus Inti Perkasa</v>
          </cell>
        </row>
        <row r="428">
          <cell r="J428" t="str">
            <v>TinDongguan CiEXPO Environmental Engineering Co., Ltd.</v>
          </cell>
        </row>
        <row r="429">
          <cell r="J429" t="str">
            <v>TinDowa</v>
          </cell>
        </row>
        <row r="430">
          <cell r="J430" t="str">
            <v>TinDowa Metaltech Co., Ltd.</v>
          </cell>
        </row>
        <row r="431">
          <cell r="J431" t="str">
            <v>TinDS Myanmar</v>
          </cell>
        </row>
        <row r="432">
          <cell r="J432" t="str">
            <v>TinElectro-Mechanical Facility of the Cao Bang Minerals &amp; Metallurgy Joint Stock Company</v>
          </cell>
        </row>
        <row r="433">
          <cell r="J433" t="str">
            <v>TinEM Vinto</v>
          </cell>
        </row>
        <row r="434">
          <cell r="J434" t="str">
            <v>TinEmpresa Metalúrgica Vinto</v>
          </cell>
        </row>
        <row r="435">
          <cell r="J435" t="str">
            <v>TinEmpressa Nacional de Fundiciones (ENAF)</v>
          </cell>
        </row>
        <row r="436">
          <cell r="J436" t="str">
            <v>TinENAF</v>
          </cell>
        </row>
        <row r="437">
          <cell r="J437" t="str">
            <v>TinEstanho de Rondonia S.A.</v>
          </cell>
        </row>
        <row r="438">
          <cell r="J438" t="str">
            <v>TinEstanho de Rondônia S.A.</v>
          </cell>
        </row>
        <row r="439">
          <cell r="J439" t="str">
            <v>TinFabrica Auricchio</v>
          </cell>
        </row>
        <row r="440">
          <cell r="J440" t="str">
            <v>TinFábrica Auricchio</v>
          </cell>
        </row>
        <row r="441">
          <cell r="J441" t="str">
            <v>TinFabrica Auricchio Industria e Comercio Ltda.</v>
          </cell>
        </row>
        <row r="442">
          <cell r="J442" t="str">
            <v>TinFenix Metals</v>
          </cell>
        </row>
        <row r="443">
          <cell r="J443" t="str">
            <v>TinFunsur Smelter</v>
          </cell>
        </row>
        <row r="444">
          <cell r="J444" t="str">
            <v>TinGejiu City Datun Chengfeng Smelter</v>
          </cell>
        </row>
        <row r="445">
          <cell r="J445" t="str">
            <v>TinGejiu City Fuxiang Industry and Trade Co., Ltd.</v>
          </cell>
        </row>
        <row r="446">
          <cell r="J446" t="str">
            <v>TinGejiu Fuxiang Gongmao Co., Ltd.</v>
          </cell>
        </row>
        <row r="447">
          <cell r="J447" t="str">
            <v>TinGejiu Kai Meng Industry and Trade LLC</v>
          </cell>
        </row>
        <row r="448">
          <cell r="J448" t="str">
            <v>TinGejiu Non-Ferrous Metal Processing Co., Ltd.</v>
          </cell>
        </row>
        <row r="449">
          <cell r="J449" t="str">
            <v>TinGejiu Yunxin Nonferrous Electrolysis Co., Ltd.</v>
          </cell>
        </row>
        <row r="450">
          <cell r="J450" t="str">
            <v>TinGejiu Zi-Li</v>
          </cell>
        </row>
        <row r="451">
          <cell r="J451" t="str">
            <v>TinGejiu Zili Mining And Metallurgy Co., Ltd.</v>
          </cell>
        </row>
        <row r="452">
          <cell r="J452" t="str">
            <v>TinGlobal Advanced Metals Greenbushes Pty Ltd.</v>
          </cell>
        </row>
        <row r="453">
          <cell r="J453" t="str">
            <v>TinGuang Xi Liu Xhou</v>
          </cell>
        </row>
        <row r="454">
          <cell r="J454" t="str">
            <v>TinGuang Xi Liu Zhou</v>
          </cell>
        </row>
        <row r="455">
          <cell r="J455" t="str">
            <v>TinGuangdong Hanhe Non-Ferrous Metal Co., Ltd.</v>
          </cell>
        </row>
        <row r="456">
          <cell r="J456" t="str">
            <v>TinGuangXi China Tin</v>
          </cell>
        </row>
        <row r="457">
          <cell r="J457" t="str">
            <v>TinGuangxi Hua Shu Dan CO., LTD.</v>
          </cell>
        </row>
        <row r="458">
          <cell r="J458" t="str">
            <v>TinHuiChang Hill Tin Industry Co., Ltd.</v>
          </cell>
        </row>
        <row r="459">
          <cell r="J459" t="str">
            <v>TinHulterworth Smelter</v>
          </cell>
        </row>
        <row r="460">
          <cell r="J460" t="str">
            <v>TinIkuno Tin Smelter</v>
          </cell>
        </row>
        <row r="461">
          <cell r="J461" t="str">
            <v>TinINDONESIAN STATE TIN CORPORATION MENTOK SMELTER</v>
          </cell>
        </row>
        <row r="462">
          <cell r="J462" t="str">
            <v>TinIndra Eramulti Logam</v>
          </cell>
        </row>
        <row r="463">
          <cell r="J463" t="str">
            <v>TinJiangxi Nanshan</v>
          </cell>
        </row>
        <row r="464">
          <cell r="J464" t="str">
            <v>TinJiangxi New Nanshan Technology Ltd.</v>
          </cell>
        </row>
        <row r="465">
          <cell r="J465" t="str">
            <v>TinKai Union Industry and Trade Co., Ltd. (China)</v>
          </cell>
        </row>
        <row r="466">
          <cell r="J466" t="str">
            <v>TinKai Unita Trade Limited Liability Company</v>
          </cell>
        </row>
        <row r="467">
          <cell r="J467" t="str">
            <v>TinKaimeng (Gejiu) Industry and Trade Co., Ltd.</v>
          </cell>
        </row>
        <row r="468">
          <cell r="J468" t="str">
            <v>TinKundur Smelter</v>
          </cell>
        </row>
        <row r="469">
          <cell r="J469" t="str">
            <v>TinLiuzhhou China Tin</v>
          </cell>
        </row>
        <row r="470">
          <cell r="J470" t="str">
            <v>TinLongnan Chuangyue Environmental Protection Technology Development Co., Ltd</v>
          </cell>
        </row>
        <row r="471">
          <cell r="J471" t="str">
            <v>TinLuna Smelter, Ltd.</v>
          </cell>
        </row>
        <row r="472">
          <cell r="J472" t="str">
            <v>TinMa'anshan Weitai Tin Co., Ltd.</v>
          </cell>
        </row>
        <row r="473">
          <cell r="J473" t="str">
            <v>TinMagnu's Minerais Metais e Ligas Ltda.</v>
          </cell>
        </row>
        <row r="474">
          <cell r="J474" t="str">
            <v>TinMalaysia Smelting Corporation (MSC)</v>
          </cell>
        </row>
        <row r="475">
          <cell r="J475" t="str">
            <v>TinMalaysia Smelting Corporation Berhad (Port Klang)</v>
          </cell>
        </row>
        <row r="476">
          <cell r="J476" t="str">
            <v>TinMelt Metais e Ligas S.A.</v>
          </cell>
        </row>
        <row r="477">
          <cell r="J477" t="str">
            <v>TinMentok Smelter</v>
          </cell>
        </row>
        <row r="478">
          <cell r="J478" t="str">
            <v>TinMetallic Materials Branch of Guangxi China Tin Group Co.,Ltd.</v>
          </cell>
        </row>
        <row r="479">
          <cell r="J479" t="str">
            <v>TinMetallic Resources, Inc.</v>
          </cell>
        </row>
        <row r="480">
          <cell r="J480" t="str">
            <v>TinMetallo Belgium N.V.</v>
          </cell>
        </row>
        <row r="481">
          <cell r="J481" t="str">
            <v>TinMetallo Spain S.L.U.</v>
          </cell>
        </row>
        <row r="482">
          <cell r="J482" t="str">
            <v>TinMineracao Taboca S.A.</v>
          </cell>
        </row>
        <row r="483">
          <cell r="J483" t="str">
            <v>TinMineração Taboca S.A.</v>
          </cell>
        </row>
        <row r="484">
          <cell r="J484" t="str">
            <v>TinMineracao Taboca SA</v>
          </cell>
        </row>
        <row r="485">
          <cell r="J485" t="str">
            <v>TinMining and processing tin-tungsten ore Giang Son - VQB Co., Ltd.</v>
          </cell>
        </row>
        <row r="486">
          <cell r="J486" t="str">
            <v>TinMining Minerals Resources SARL</v>
          </cell>
        </row>
        <row r="487">
          <cell r="J487" t="str">
            <v>TinMinsur</v>
          </cell>
        </row>
        <row r="488">
          <cell r="J488" t="str">
            <v>TinMitsubishi Materials Corporation</v>
          </cell>
        </row>
        <row r="489">
          <cell r="J489" t="str">
            <v>TinModeltech Sdn Bhd</v>
          </cell>
        </row>
        <row r="490">
          <cell r="J490" t="str">
            <v>TinMSC</v>
          </cell>
        </row>
        <row r="491">
          <cell r="J491" t="str">
            <v>TinNankang Nanshan Tin Manufactory Co., Ltd.</v>
          </cell>
        </row>
        <row r="492">
          <cell r="J492" t="str">
            <v>TinNanshan Tin Co. Ltd.</v>
          </cell>
        </row>
        <row r="493">
          <cell r="J493" t="str">
            <v>TinNghe Tinh Non-Ferrous Metals Joint Stock Company</v>
          </cell>
        </row>
        <row r="494">
          <cell r="J494" t="str">
            <v>TinNovosibirsk Processing Plant Ltd.</v>
          </cell>
        </row>
        <row r="495">
          <cell r="J495" t="str">
            <v>TinNovosibirsk Tin Combine</v>
          </cell>
        </row>
        <row r="496">
          <cell r="J496" t="str">
            <v>TinO.M. Manufacturing (Thailand) Co., Ltd.</v>
          </cell>
        </row>
        <row r="497">
          <cell r="J497" t="str">
            <v>TinO.M. Manufacturing Philippines, Inc.</v>
          </cell>
        </row>
        <row r="498">
          <cell r="J498" t="str">
            <v>TinOMSA</v>
          </cell>
        </row>
        <row r="499">
          <cell r="J499" t="str">
            <v>TinOperaciones Metalurgicas S.A.</v>
          </cell>
        </row>
        <row r="500">
          <cell r="J500" t="str">
            <v>TinOperaciones Metalúrgicas S.A.</v>
          </cell>
        </row>
        <row r="501">
          <cell r="J501" t="str">
            <v>TinPongpipat Company Limited</v>
          </cell>
        </row>
        <row r="502">
          <cell r="J502" t="str">
            <v>TinPrecious Minerals and Smelting Limited</v>
          </cell>
        </row>
        <row r="503">
          <cell r="J503" t="str">
            <v>TinPT Aries Kencana Sejahtera</v>
          </cell>
        </row>
        <row r="504">
          <cell r="J504" t="str">
            <v>TinPT Artha Cipta Langgeng</v>
          </cell>
        </row>
        <row r="505">
          <cell r="J505" t="str">
            <v>TinPT ATD Makmur Mandiri Jaya</v>
          </cell>
        </row>
        <row r="506">
          <cell r="J506" t="str">
            <v>TinPT Babel Inti Perkasa</v>
          </cell>
        </row>
        <row r="507">
          <cell r="J507" t="str">
            <v>TinPT Babel Surya Alam Lestari</v>
          </cell>
        </row>
        <row r="508">
          <cell r="J508" t="str">
            <v>TinPT Bangka Prima Tin</v>
          </cell>
        </row>
        <row r="509">
          <cell r="J509" t="str">
            <v>TinPT Bangka Serumpun</v>
          </cell>
        </row>
        <row r="510">
          <cell r="J510" t="str">
            <v>TinPT Bangka Tin Industry</v>
          </cell>
        </row>
        <row r="511">
          <cell r="J511" t="str">
            <v>TinPT Belitung Industri Sejahtera</v>
          </cell>
        </row>
        <row r="512">
          <cell r="J512" t="str">
            <v>TinPT Bukit Timah</v>
          </cell>
        </row>
        <row r="513">
          <cell r="J513" t="str">
            <v>TinPT Cipta Persada Mulia</v>
          </cell>
        </row>
        <row r="514">
          <cell r="J514" t="str">
            <v>TinPT Indora Ermulti</v>
          </cell>
        </row>
        <row r="515">
          <cell r="J515" t="str">
            <v>TinPT Indra Eramult Logam Industri</v>
          </cell>
        </row>
        <row r="516">
          <cell r="J516" t="str">
            <v>TinPT Menara Cipta Mulia</v>
          </cell>
        </row>
        <row r="517">
          <cell r="J517" t="str">
            <v>TinPT Mitra Graha Raya</v>
          </cell>
        </row>
        <row r="518">
          <cell r="J518" t="str">
            <v>TinPT Mitra Stania Prima</v>
          </cell>
        </row>
        <row r="519">
          <cell r="J519" t="str">
            <v>TinPT Mitra Sukses Globalindo</v>
          </cell>
        </row>
        <row r="520">
          <cell r="J520" t="str">
            <v>TinPT Panca Mega Persada</v>
          </cell>
        </row>
        <row r="521">
          <cell r="J521" t="str">
            <v>TinPT Premium Tin Indonesia</v>
          </cell>
        </row>
        <row r="522">
          <cell r="J522" t="str">
            <v>TinPT Prima Timah Utama</v>
          </cell>
        </row>
        <row r="523">
          <cell r="J523" t="str">
            <v>TinPT Putera Sarana Shakti (PT PSS)</v>
          </cell>
        </row>
        <row r="524">
          <cell r="J524" t="str">
            <v>TinPT Rajawali Rimba Perkasa</v>
          </cell>
        </row>
        <row r="525">
          <cell r="J525" t="str">
            <v>TinPT Rajehan Ariq</v>
          </cell>
        </row>
        <row r="526">
          <cell r="J526" t="str">
            <v>TinPT Refined Bangka Tin</v>
          </cell>
        </row>
        <row r="527">
          <cell r="J527" t="str">
            <v>TinPT Sariwiguna Binasentosa</v>
          </cell>
        </row>
        <row r="528">
          <cell r="J528" t="str">
            <v>TinPT Stanindo Inti Perkasa</v>
          </cell>
        </row>
        <row r="529">
          <cell r="J529" t="str">
            <v>TinPT Sukses Inti Makmur (SIM)</v>
          </cell>
        </row>
        <row r="530">
          <cell r="J530" t="str">
            <v>TinPT Tambang Timah</v>
          </cell>
        </row>
        <row r="531">
          <cell r="J531" t="str">
            <v>TinPT Timah Nusantara</v>
          </cell>
        </row>
        <row r="532">
          <cell r="J532" t="str">
            <v>TinPT Timah Tbk Kundur</v>
          </cell>
        </row>
        <row r="533">
          <cell r="J533" t="str">
            <v>TinPT Timah Tbk Mentok</v>
          </cell>
        </row>
        <row r="534">
          <cell r="J534" t="str">
            <v>TinPT Tinindo Inter Nusa</v>
          </cell>
        </row>
        <row r="535">
          <cell r="J535" t="str">
            <v>TinPT Tirus Putra Mandiri</v>
          </cell>
        </row>
        <row r="536">
          <cell r="J536" t="str">
            <v>TinPT Tommy Utama</v>
          </cell>
        </row>
        <row r="537">
          <cell r="J537" t="str">
            <v>TinResind Ind e Com Ltda.</v>
          </cell>
        </row>
        <row r="538">
          <cell r="J538" t="str">
            <v>TinResind Industria e Comercio Ltda.</v>
          </cell>
        </row>
        <row r="539">
          <cell r="J539" t="str">
            <v>TinResind Indústria e Comércio Ltda.</v>
          </cell>
        </row>
        <row r="540">
          <cell r="J540" t="str">
            <v>TinRIKAYAA GREENTECH PRIVATE LIMITED</v>
          </cell>
        </row>
        <row r="541">
          <cell r="J541" t="str">
            <v>TinRui Da Hung</v>
          </cell>
        </row>
        <row r="542">
          <cell r="J542" t="str">
            <v>TinSmelting Branch of Yunnan Tin Company Ltd</v>
          </cell>
        </row>
        <row r="543">
          <cell r="J543" t="str">
            <v>TinSuper Ligas</v>
          </cell>
        </row>
        <row r="544">
          <cell r="J544" t="str">
            <v>TinTakehara PVD Materials Plant / PVD Materials Division of MITSUI MINING &amp; SMELTING CO., LTD.</v>
          </cell>
        </row>
        <row r="545">
          <cell r="J545" t="str">
            <v>TinThai Solder Industry Corp., Ltd.</v>
          </cell>
        </row>
        <row r="546">
          <cell r="J546" t="str">
            <v>TinThailand Smelting &amp; Refining Co Ltd</v>
          </cell>
        </row>
        <row r="547">
          <cell r="J547" t="str">
            <v>TinThaisarco</v>
          </cell>
        </row>
        <row r="548">
          <cell r="J548" t="str">
            <v>TinThe Gejiu cloud new colored electrolytic</v>
          </cell>
        </row>
        <row r="549">
          <cell r="J549" t="str">
            <v>TinTin Products Manufacturing Co.LTD. of YTCL</v>
          </cell>
        </row>
        <row r="550">
          <cell r="J550" t="str">
            <v>TinTin Smelting Branch of Yunnan Tin Co., Ltd.</v>
          </cell>
        </row>
        <row r="551">
          <cell r="J551" t="str">
            <v>TinTin Technology &amp; Refining</v>
          </cell>
        </row>
        <row r="552">
          <cell r="J552" t="str">
            <v>TinToboca/ Paranapenema</v>
          </cell>
        </row>
        <row r="553">
          <cell r="J553" t="str">
            <v>TinTuyen Quang Non-Ferrous Metals Joint Stock Company</v>
          </cell>
        </row>
        <row r="554">
          <cell r="J554" t="str">
            <v>TinUnit Timah Kundur PT Tambang</v>
          </cell>
        </row>
        <row r="555">
          <cell r="J555" t="str">
            <v>TinVQB Mineral and Trading Group JSC</v>
          </cell>
        </row>
        <row r="556">
          <cell r="J556" t="str">
            <v>TinWhite Solder Metalurgia e Mineracao Ltda.</v>
          </cell>
        </row>
        <row r="557">
          <cell r="J557" t="str">
            <v>TinWhite Solder Metalurgia e Mineração Ltda.</v>
          </cell>
        </row>
        <row r="558">
          <cell r="J558" t="str">
            <v>TinWhite Solder Metalurgica</v>
          </cell>
        </row>
        <row r="561">
          <cell r="J561" t="str">
            <v>TinYTCL</v>
          </cell>
        </row>
        <row r="562">
          <cell r="J562" t="str">
            <v>TinYunan Gejiu Yunxin Electrolyze Limited</v>
          </cell>
        </row>
        <row r="563">
          <cell r="J563" t="str">
            <v>TinYunnan Adventure Co., Ltd.</v>
          </cell>
        </row>
        <row r="564">
          <cell r="J564" t="str">
            <v>TinYunnan Chengfeng</v>
          </cell>
        </row>
        <row r="565">
          <cell r="J565" t="str">
            <v>TinYunnan Chengfeng Non-ferrous Metals Co., Ltd.</v>
          </cell>
        </row>
        <row r="566">
          <cell r="J566" t="str">
            <v>TinYunNan Gejiu Yunxin Electrolyze Limited</v>
          </cell>
        </row>
        <row r="567">
          <cell r="J567" t="str">
            <v>TinYunnan Gejiu Zili Metallurgy Co. Ltd.</v>
          </cell>
        </row>
        <row r="568">
          <cell r="J568" t="str">
            <v>TinYunnan ride non-ferrous metal co., LTD</v>
          </cell>
        </row>
        <row r="569">
          <cell r="J569" t="str">
            <v>TinYunnan Tin Company Limited</v>
          </cell>
        </row>
        <row r="570">
          <cell r="J570" t="str">
            <v>TinYunnan Tin Company, Ltd.</v>
          </cell>
        </row>
        <row r="571">
          <cell r="J571" t="str">
            <v>TinYunnan wind Nonferrous Metals Co., Ltd.</v>
          </cell>
        </row>
        <row r="572">
          <cell r="J572" t="str">
            <v>TinYunnan Xi YE</v>
          </cell>
        </row>
        <row r="573">
          <cell r="J573" t="str">
            <v>TinYunnan Yunfan Non-ferrous Metals Co., Ltd.</v>
          </cell>
        </row>
        <row r="574">
          <cell r="J574" t="str">
            <v>TinYuntinic Resources</v>
          </cell>
        </row>
        <row r="575">
          <cell r="J575" t="str">
            <v>TinYUNXIN colored electrolysis Company Limited</v>
          </cell>
        </row>
        <row r="576">
          <cell r="J576" t="str">
            <v>Tin云南锡业股份有限公司锡业分公司</v>
          </cell>
        </row>
        <row r="579">
          <cell r="J579" t="str">
            <v>TungstenA.L.M.T. Corp.</v>
          </cell>
        </row>
        <row r="580">
          <cell r="J580" t="str">
            <v>TungstenA.L.M.T. TUNGSTEN Corp.</v>
          </cell>
        </row>
        <row r="581">
          <cell r="J581" t="str">
            <v>TungstenACL Metais Eireli</v>
          </cell>
        </row>
        <row r="582">
          <cell r="J582" t="str">
            <v>TungstenAlbasteel Industria e Comercio de Ligas Para Fundicao Ltd.</v>
          </cell>
        </row>
        <row r="583">
          <cell r="J583" t="str">
            <v>TungstenAllied Material Corporation</v>
          </cell>
        </row>
        <row r="584">
          <cell r="J584" t="str">
            <v>TungstenALMT Corp</v>
          </cell>
        </row>
        <row r="585">
          <cell r="J585" t="str">
            <v>TungstenALMT Sumitomo Group</v>
          </cell>
        </row>
        <row r="586">
          <cell r="J586" t="str">
            <v>TungstenArtek LLC</v>
          </cell>
        </row>
        <row r="587">
          <cell r="J587" t="str">
            <v>TungstenAsia Tungsten Products Vietnam Ltd.</v>
          </cell>
        </row>
        <row r="588">
          <cell r="J588" t="str">
            <v>TungstenATI Metalworking Products</v>
          </cell>
        </row>
        <row r="589">
          <cell r="J589" t="str">
            <v>TungstenATI Tungsten Materials</v>
          </cell>
        </row>
        <row r="590">
          <cell r="J590" t="str">
            <v>TungstenChaozhou Xianglu Tungsten Industry Co., Ltd.</v>
          </cell>
        </row>
        <row r="591">
          <cell r="J591" t="str">
            <v>TungstenChenzhou Diamond Tungsten Products Co., Ltd.</v>
          </cell>
        </row>
        <row r="592">
          <cell r="J592" t="str">
            <v>TungstenChina Molybdenum Co., Ltd.</v>
          </cell>
        </row>
        <row r="593">
          <cell r="J593" t="str">
            <v>TungstenChina Molybdenum Tungsten Co., Ltd.</v>
          </cell>
        </row>
        <row r="594">
          <cell r="J594" t="str">
            <v>TungstenChina MuYe Tungsten Co,. Ltd.</v>
          </cell>
        </row>
        <row r="595">
          <cell r="J595" t="str">
            <v>TungstenChongyi Zhangyuan Tungsten Co., Ltd.</v>
          </cell>
        </row>
        <row r="596">
          <cell r="J596" t="str">
            <v>TungstenCNMC (Guangxi) PGMA Co., Ltd.</v>
          </cell>
        </row>
        <row r="597">
          <cell r="J597" t="str">
            <v>TungstenCronimet Brasil Ltda</v>
          </cell>
        </row>
        <row r="598">
          <cell r="J598" t="str">
            <v>TungstenDONGKUK INDUSTRIES CO., LTD.</v>
          </cell>
        </row>
        <row r="599">
          <cell r="J599" t="str">
            <v>TungstenFujian Xinlu Tungsten</v>
          </cell>
        </row>
        <row r="600">
          <cell r="J600" t="str">
            <v>TungstenFujian Xinlu Tungsten Co., Ltd.</v>
          </cell>
        </row>
        <row r="601">
          <cell r="J601" t="str">
            <v>TungstenGanzhou Jiangwu Ferrotungsten Co., Ltd.</v>
          </cell>
        </row>
        <row r="602">
          <cell r="J602" t="str">
            <v>TungstenGanzhou Seadragon W &amp; Mo Co., Ltd.</v>
          </cell>
        </row>
        <row r="603">
          <cell r="J603" t="str">
            <v>TungstenGEM Co., Ltd.</v>
          </cell>
        </row>
        <row r="604">
          <cell r="J604" t="str">
            <v>TungstenGlobal Tungsten &amp; Powders LLC</v>
          </cell>
        </row>
        <row r="605">
          <cell r="J605" t="str">
            <v>TungstenGTP</v>
          </cell>
        </row>
        <row r="606">
          <cell r="J606" t="str">
            <v>TungstenGuangdong Xianglu Tungsten Co., Ltd.</v>
          </cell>
        </row>
        <row r="607">
          <cell r="J607" t="str">
            <v>TungstenH.C. Starck Smelting GmbH &amp; Co. KG</v>
          </cell>
        </row>
        <row r="608">
          <cell r="J608" t="str">
            <v>TungstenH.C. Starck Tungsten GmbH</v>
          </cell>
        </row>
        <row r="609">
          <cell r="J609" t="str">
            <v>TungstenHan River Pelican State Alloy Co., Ltd.</v>
          </cell>
        </row>
        <row r="610">
          <cell r="J610" t="str">
            <v>TungstenHANNAE FOR T Co., Ltd.</v>
          </cell>
        </row>
        <row r="611">
          <cell r="J611" t="str">
            <v>TungstenHubei Green Tungsten Co., Ltd.</v>
          </cell>
        </row>
        <row r="612">
          <cell r="J612" t="str">
            <v>TungstenHuman Chun-Chang non-ferrous Smelting &amp; Concentrating Co., Ltd.</v>
          </cell>
        </row>
        <row r="613">
          <cell r="J613" t="str">
            <v>TungstenHunan Chenzhou Mining Co., Ltd.</v>
          </cell>
        </row>
        <row r="614">
          <cell r="J614" t="str">
            <v>TungstenHunan Chenzhou Mining Group Co., Ltd.</v>
          </cell>
        </row>
        <row r="615">
          <cell r="J615" t="str">
            <v>TungstenHunan Chunchang Nonferrous Metals Co., Ltd.</v>
          </cell>
        </row>
        <row r="616">
          <cell r="J616" t="str">
            <v>TungstenHunan Jintai New Material Co., Ltd.</v>
          </cell>
        </row>
        <row r="617">
          <cell r="J617" t="str">
            <v>TungstenHunan Shizhuyuan Nonferrous Metals Co., Ltd. Chenzhou Tungsten Products Branch</v>
          </cell>
        </row>
        <row r="618">
          <cell r="J618" t="str">
            <v>TungstenHydrometallurg, JSC</v>
          </cell>
        </row>
        <row r="619">
          <cell r="J619" t="str">
            <v>TungstenJapan New Metals Co., Ltd.</v>
          </cell>
        </row>
        <row r="620">
          <cell r="J620" t="str">
            <v>TungstenJiangwu H.C. Starck Tungsten Products Co., Ltd.</v>
          </cell>
        </row>
        <row r="621">
          <cell r="J621" t="str">
            <v>TungstenJiangxi Gan Bei Tungsten Co., Ltd.</v>
          </cell>
        </row>
        <row r="622">
          <cell r="J622" t="str">
            <v>TungstenJiangxi Minmetals Gao'an Non-ferrous Metals Co., Ltd.</v>
          </cell>
        </row>
        <row r="623">
          <cell r="J623" t="str">
            <v>TungstenJiangxi Tonggu Non-ferrous Metallurgical &amp; Chemical Co., Ltd.</v>
          </cell>
        </row>
        <row r="624">
          <cell r="J624" t="str">
            <v>TungstenJiangxi Xinsheng Tungsten Industry Co., Ltd.</v>
          </cell>
        </row>
        <row r="625">
          <cell r="J625" t="str">
            <v>TungstenJiangxi Yaosheng Tungsten Co., Ltd.</v>
          </cell>
        </row>
        <row r="626">
          <cell r="J626" t="str">
            <v>TungstenJingmen Dewei GEM Tungsten Resources Recycling Co., Ltd.</v>
          </cell>
        </row>
        <row r="627">
          <cell r="J627" t="str">
            <v>TungstenJSC "Kirovgrad Hard Alloys Plant"</v>
          </cell>
        </row>
        <row r="628">
          <cell r="J628" t="str">
            <v>TungstenKenee Mining Corporation Vietnam</v>
          </cell>
        </row>
        <row r="629">
          <cell r="J629" t="str">
            <v>TungstenKennametal Fallon</v>
          </cell>
        </row>
        <row r="630">
          <cell r="J630" t="str">
            <v>TungstenKennametal Huntsville</v>
          </cell>
        </row>
        <row r="631">
          <cell r="J631" t="str">
            <v>TungstenLianyou Metals Co., Ltd.</v>
          </cell>
        </row>
        <row r="632">
          <cell r="J632" t="str">
            <v>TungstenLianyou Resources Co., Ltd.</v>
          </cell>
        </row>
        <row r="633">
          <cell r="J633" t="str">
            <v>TungstenLLC Vostok</v>
          </cell>
        </row>
        <row r="634">
          <cell r="J634" t="str">
            <v>TungstenMALAMET SMELTING SDN. BHD.</v>
          </cell>
        </row>
        <row r="635">
          <cell r="J635" t="str">
            <v>TungstenMalipo Haiyu Tungsten Co., Ltd.</v>
          </cell>
        </row>
        <row r="636">
          <cell r="J636" t="str">
            <v>TungstenMasan High-Tech Materials</v>
          </cell>
        </row>
        <row r="637">
          <cell r="J637" t="str">
            <v>TungstenMasan Tungsten Chemical LLC (MTC)</v>
          </cell>
        </row>
        <row r="638">
          <cell r="J638" t="str">
            <v>TungstenMoliren Ltd.</v>
          </cell>
        </row>
        <row r="639">
          <cell r="J639" t="str">
            <v>TungstenNam Viet Cromit Joint Stock Company</v>
          </cell>
        </row>
        <row r="640">
          <cell r="J640" t="str">
            <v>TungstenNan Viet Ferrochrome Co., Ltd.</v>
          </cell>
        </row>
        <row r="641">
          <cell r="J641" t="str">
            <v>TungstenNiagara Refining LLC</v>
          </cell>
        </row>
        <row r="642">
          <cell r="J642" t="str">
            <v>TungstenNPP Tyazhmetprom LLC</v>
          </cell>
        </row>
        <row r="643">
          <cell r="J643" t="str">
            <v>TungstenNui Phao H.C. Starck Tungsten Chemicals Manufacturing LLC</v>
          </cell>
        </row>
        <row r="644">
          <cell r="J644" t="str">
            <v>TungstenOOO “Technolom” 1</v>
          </cell>
        </row>
        <row r="645">
          <cell r="J645" t="str">
            <v>TungstenOOO “Technolom” 2</v>
          </cell>
        </row>
        <row r="646">
          <cell r="J646" t="str">
            <v>TungstenPhilippine Bonway Manufacturing Industrial Corporation</v>
          </cell>
        </row>
        <row r="647">
          <cell r="J647" t="str">
            <v>TungstenPhilippine Carreytech Metal Corp.</v>
          </cell>
        </row>
        <row r="648">
          <cell r="J648" t="str">
            <v>TungstenPhilippine Chuangxin Industrial Co., Inc.</v>
          </cell>
        </row>
        <row r="649">
          <cell r="J649" t="str">
            <v>TungstenShinwon Tungsten (Fujian Shanghang) Co., Ltd.</v>
          </cell>
        </row>
        <row r="650">
          <cell r="J650" t="str">
            <v>TungstenTANIOBIS Smelting GmbH &amp; Co. KG</v>
          </cell>
        </row>
        <row r="651">
          <cell r="J651" t="str">
            <v>TungstenTungsten Vietnam Joint Stock Company</v>
          </cell>
        </row>
        <row r="652">
          <cell r="J652" t="str">
            <v>TungstenUnecha Refractory metals plant</v>
          </cell>
        </row>
        <row r="653">
          <cell r="J653" t="str">
            <v>TungstenWBH</v>
          </cell>
        </row>
        <row r="654">
          <cell r="J654" t="str">
            <v>TungstenWBH,Wolfram [Austria]</v>
          </cell>
        </row>
        <row r="655">
          <cell r="J655" t="str">
            <v>TungstenWolfram Bergbau und Hutten AG</v>
          </cell>
        </row>
        <row r="656">
          <cell r="J656" t="str">
            <v>TungstenWolfram Bergbau und Hütten AG</v>
          </cell>
        </row>
        <row r="657">
          <cell r="J657" t="str">
            <v>TungstenXiamen H.C.</v>
          </cell>
        </row>
        <row r="658">
          <cell r="J658" t="str">
            <v>TungstenXiamen Tungsten (H.C.) Co., Ltd.</v>
          </cell>
        </row>
        <row r="659">
          <cell r="J659" t="str">
            <v>TungstenXiamen Tungsten Co., Ltd.</v>
          </cell>
        </row>
        <row r="660">
          <cell r="J660" t="str">
            <v>TungstenYUDU ANSHENG TUNGSTEN CO., LTD.</v>
          </cell>
        </row>
        <row r="661">
          <cell r="J661" t="str">
            <v>TungstenZhangyuan Tungsten Co Ltd</v>
          </cell>
        </row>
        <row r="662">
          <cell r="J662" t="str">
            <v>Tungsten洛阳栾川钼业集团钨业有限公司</v>
          </cell>
        </row>
        <row r="663">
          <cell r="J663" t="str">
            <v>TungstenSmelter not listed</v>
          </cell>
        </row>
        <row r="664">
          <cell r="J664" t="str">
            <v>TungstenSmelter not yet identified</v>
          </cell>
        </row>
      </sheetData>
      <sheetData sheetId="8">
        <row r="1">
          <cell r="C1" t="str">
            <v>Cells</v>
          </cell>
        </row>
        <row r="2">
          <cell r="A2" t="str">
            <v>InstructionsA1</v>
          </cell>
        </row>
        <row r="3">
          <cell r="A3" t="str">
            <v>InstructionsA2</v>
          </cell>
        </row>
        <row r="4">
          <cell r="A4" t="str">
            <v>InstructionsA3</v>
          </cell>
        </row>
        <row r="5">
          <cell r="A5" t="str">
            <v>InstructionsA4</v>
          </cell>
        </row>
        <row r="6">
          <cell r="A6" t="str">
            <v>InstructionsA6</v>
          </cell>
        </row>
        <row r="7">
          <cell r="A7" t="str">
            <v>InstructionsA7</v>
          </cell>
        </row>
        <row r="8">
          <cell r="A8" t="str">
            <v>InstructionsA8</v>
          </cell>
        </row>
        <row r="9">
          <cell r="A9" t="str">
            <v>InstructionsA9</v>
          </cell>
        </row>
        <row r="10">
          <cell r="A10" t="str">
            <v>InstructionsA10</v>
          </cell>
        </row>
        <row r="11">
          <cell r="A11" t="str">
            <v>InstructionsA11</v>
          </cell>
        </row>
        <row r="12">
          <cell r="A12" t="str">
            <v>InstructionsA12</v>
          </cell>
        </row>
        <row r="13">
          <cell r="A13" t="str">
            <v>InstructionsA13</v>
          </cell>
        </row>
        <row r="14">
          <cell r="A14" t="str">
            <v>InstructionsA14</v>
          </cell>
        </row>
        <row r="15">
          <cell r="A15" t="str">
            <v>InstructionsA15</v>
          </cell>
        </row>
        <row r="16">
          <cell r="A16" t="str">
            <v>InstructionsA16</v>
          </cell>
        </row>
        <row r="17">
          <cell r="A17" t="str">
            <v>InstructionsA17</v>
          </cell>
        </row>
        <row r="18">
          <cell r="A18" t="str">
            <v>InstructionsA18</v>
          </cell>
        </row>
        <row r="19">
          <cell r="A19" t="str">
            <v>InstructionsA19</v>
          </cell>
        </row>
        <row r="20">
          <cell r="A20" t="str">
            <v>InstructionsA20</v>
          </cell>
        </row>
        <row r="21">
          <cell r="A21" t="str">
            <v>InstructionsA21</v>
          </cell>
        </row>
        <row r="22">
          <cell r="A22" t="str">
            <v>InstructionsA23</v>
          </cell>
        </row>
        <row r="23">
          <cell r="A23" t="str">
            <v>InstructionsA24</v>
          </cell>
        </row>
        <row r="24">
          <cell r="A24" t="str">
            <v>InstructionsA25</v>
          </cell>
        </row>
        <row r="25">
          <cell r="A25" t="str">
            <v>InstructionsA26</v>
          </cell>
        </row>
        <row r="26">
          <cell r="A26" t="str">
            <v>InstructionsA27</v>
          </cell>
        </row>
        <row r="27">
          <cell r="A27" t="str">
            <v>InstructionsA28</v>
          </cell>
        </row>
        <row r="28">
          <cell r="A28" t="str">
            <v>InstructionsA29</v>
          </cell>
        </row>
        <row r="29">
          <cell r="A29" t="str">
            <v>InstructionsA30</v>
          </cell>
        </row>
        <row r="30">
          <cell r="A30" t="str">
            <v>InstructionsA31</v>
          </cell>
        </row>
        <row r="31">
          <cell r="A31" t="str">
            <v>InstructionsA32</v>
          </cell>
        </row>
        <row r="32">
          <cell r="A32" t="str">
            <v>InstructionsA33</v>
          </cell>
        </row>
        <row r="33">
          <cell r="A33" t="str">
            <v>InstructionsA34</v>
          </cell>
        </row>
        <row r="34">
          <cell r="A34" t="str">
            <v>InstructionsA35</v>
          </cell>
        </row>
        <row r="35">
          <cell r="A35" t="str">
            <v>InstructionsA37</v>
          </cell>
        </row>
        <row r="36">
          <cell r="A36" t="str">
            <v>InstructionsA38</v>
          </cell>
        </row>
        <row r="37">
          <cell r="A37" t="str">
            <v>InstructionsA39</v>
          </cell>
        </row>
        <row r="38">
          <cell r="A38" t="str">
            <v>InstructionsA40</v>
          </cell>
        </row>
        <row r="39">
          <cell r="A39" t="str">
            <v>InstructionsA41</v>
          </cell>
        </row>
        <row r="40">
          <cell r="A40" t="str">
            <v>InstructionsA42</v>
          </cell>
        </row>
        <row r="41">
          <cell r="A41" t="str">
            <v>InstructionsA43</v>
          </cell>
        </row>
        <row r="42">
          <cell r="A42" t="str">
            <v>InstructionsA44</v>
          </cell>
        </row>
        <row r="43">
          <cell r="A43" t="str">
            <v>InstructionsA45</v>
          </cell>
        </row>
        <row r="44">
          <cell r="A44" t="str">
            <v>InstructionsA46</v>
          </cell>
        </row>
        <row r="45">
          <cell r="A45" t="str">
            <v>InstructionsA48</v>
          </cell>
        </row>
        <row r="46">
          <cell r="A46" t="str">
            <v>InstructionsA49</v>
          </cell>
        </row>
        <row r="47">
          <cell r="A47" t="str">
            <v>InstructionsA50</v>
          </cell>
        </row>
        <row r="48">
          <cell r="A48" t="str">
            <v>InstructionsA51</v>
          </cell>
        </row>
        <row r="49">
          <cell r="A49" t="str">
            <v>InstructionsA52</v>
          </cell>
        </row>
        <row r="50">
          <cell r="A50" t="str">
            <v>InstructionsA53</v>
          </cell>
        </row>
        <row r="51">
          <cell r="A51" t="str">
            <v>InstructionsA54</v>
          </cell>
        </row>
        <row r="52">
          <cell r="A52" t="str">
            <v>InstructionsA55</v>
          </cell>
        </row>
        <row r="53">
          <cell r="A53" t="str">
            <v>InstructionsA56</v>
          </cell>
        </row>
        <row r="54">
          <cell r="A54" t="str">
            <v>InstructionsA57</v>
          </cell>
        </row>
        <row r="55">
          <cell r="A55" t="str">
            <v>InstructionsA58</v>
          </cell>
        </row>
        <row r="56">
          <cell r="A56" t="str">
            <v>InstructionsA59</v>
          </cell>
        </row>
        <row r="57">
          <cell r="A57" t="str">
            <v>InstructionsA60</v>
          </cell>
        </row>
        <row r="58">
          <cell r="A58" t="str">
            <v>InstructionsA61</v>
          </cell>
        </row>
        <row r="59">
          <cell r="A59" t="str">
            <v>InstructionsA62</v>
          </cell>
        </row>
        <row r="60">
          <cell r="A60" t="str">
            <v>InstructionsA63</v>
          </cell>
        </row>
        <row r="61">
          <cell r="A61" t="str">
            <v>InstructionsA64</v>
          </cell>
        </row>
        <row r="62">
          <cell r="A62" t="str">
            <v>InstructionsA65</v>
          </cell>
        </row>
        <row r="63">
          <cell r="A63" t="str">
            <v>InstructionsA66</v>
          </cell>
        </row>
        <row r="64">
          <cell r="A64" t="str">
            <v>InstructionsA67</v>
          </cell>
        </row>
        <row r="65">
          <cell r="A65" t="str">
            <v>InstructionsA68</v>
          </cell>
        </row>
        <row r="66">
          <cell r="A66" t="str">
            <v>InstructionsA69</v>
          </cell>
        </row>
        <row r="67">
          <cell r="A67" t="str">
            <v>InstructionsA70</v>
          </cell>
        </row>
        <row r="68">
          <cell r="A68" t="str">
            <v>InstructionsA71</v>
          </cell>
        </row>
        <row r="69">
          <cell r="A69" t="str">
            <v>InstructionsA72</v>
          </cell>
        </row>
        <row r="70">
          <cell r="A70" t="str">
            <v>InstructionsA73</v>
          </cell>
        </row>
        <row r="71">
          <cell r="A71" t="str">
            <v>InstructionsA74</v>
          </cell>
        </row>
        <row r="72">
          <cell r="A72" t="str">
            <v>DefinitionsB2</v>
          </cell>
        </row>
        <row r="73">
          <cell r="A73" t="str">
            <v>DefinitionsB3</v>
          </cell>
        </row>
        <row r="74">
          <cell r="A74" t="str">
            <v>DefinitionsB4</v>
          </cell>
        </row>
        <row r="75">
          <cell r="A75" t="str">
            <v>DefinitionsB5</v>
          </cell>
        </row>
        <row r="76">
          <cell r="A76" t="str">
            <v>DefinitionsB6</v>
          </cell>
        </row>
        <row r="77">
          <cell r="A77" t="str">
            <v>DefinitionsB7</v>
          </cell>
        </row>
        <row r="78">
          <cell r="A78" t="str">
            <v>DefinitionsB8</v>
          </cell>
        </row>
        <row r="79">
          <cell r="A79" t="str">
            <v>DefinitionsB9</v>
          </cell>
        </row>
        <row r="80">
          <cell r="A80" t="str">
            <v>DefinitionsB10</v>
          </cell>
        </row>
        <row r="81">
          <cell r="A81" t="str">
            <v>DefinitionsB11</v>
          </cell>
        </row>
        <row r="82">
          <cell r="A82" t="str">
            <v>DefinitionsB12</v>
          </cell>
        </row>
        <row r="83">
          <cell r="A83" t="str">
            <v>DefinitionsB13</v>
          </cell>
        </row>
        <row r="84">
          <cell r="A84" t="str">
            <v>DefinitionsB14</v>
          </cell>
        </row>
        <row r="85">
          <cell r="A85" t="str">
            <v>DefinitionsB15</v>
          </cell>
        </row>
        <row r="86">
          <cell r="A86" t="str">
            <v>DefinitionsB16</v>
          </cell>
        </row>
        <row r="87">
          <cell r="A87" t="str">
            <v>DefinitionsB17</v>
          </cell>
        </row>
        <row r="88">
          <cell r="A88" t="str">
            <v>DefinitionsB18</v>
          </cell>
        </row>
        <row r="89">
          <cell r="A89" t="str">
            <v>DefinitionsB19</v>
          </cell>
        </row>
        <row r="90">
          <cell r="A90" t="str">
            <v>DefinitionsB20</v>
          </cell>
        </row>
        <row r="91">
          <cell r="A91" t="str">
            <v>DefinitionsB21</v>
          </cell>
        </row>
        <row r="92">
          <cell r="A92" t="str">
            <v>DefinitionsB22</v>
          </cell>
        </row>
        <row r="93">
          <cell r="A93" t="str">
            <v>DefinitionsB23</v>
          </cell>
        </row>
        <row r="94">
          <cell r="A94" t="str">
            <v>DefinitionsB24</v>
          </cell>
        </row>
        <row r="95">
          <cell r="A95" t="str">
            <v>DefinitionsB25</v>
          </cell>
        </row>
        <row r="96">
          <cell r="A96" t="str">
            <v>DefinitionsB26</v>
          </cell>
        </row>
        <row r="97">
          <cell r="A97" t="str">
            <v>DefinitionsB27</v>
          </cell>
        </row>
        <row r="98">
          <cell r="A98" t="str">
            <v>DefinitionsB28</v>
          </cell>
        </row>
        <row r="99">
          <cell r="A99" t="str">
            <v>DefinitionsB29</v>
          </cell>
        </row>
        <row r="100">
          <cell r="A100" t="str">
            <v>DefinitionsB30</v>
          </cell>
        </row>
        <row r="101">
          <cell r="A101" t="str">
            <v>DefinitionsB31</v>
          </cell>
        </row>
        <row r="102">
          <cell r="A102" t="str">
            <v>DefinitionsC2</v>
          </cell>
        </row>
        <row r="103">
          <cell r="A103" t="str">
            <v>DefinitionsC3</v>
          </cell>
        </row>
        <row r="104">
          <cell r="A104" t="str">
            <v>DefinitionsC4</v>
          </cell>
        </row>
        <row r="105">
          <cell r="A105" t="str">
            <v>DefinitionsC5</v>
          </cell>
        </row>
        <row r="106">
          <cell r="A106" t="str">
            <v>DefinitionsC6</v>
          </cell>
        </row>
        <row r="107">
          <cell r="A107" t="str">
            <v>DefinitionsC7</v>
          </cell>
        </row>
        <row r="108">
          <cell r="A108" t="str">
            <v>DefinitionsC8</v>
          </cell>
        </row>
        <row r="109">
          <cell r="A109" t="str">
            <v>DefinitionsC9</v>
          </cell>
        </row>
        <row r="110">
          <cell r="A110" t="str">
            <v>DefinitionsC10</v>
          </cell>
        </row>
        <row r="111">
          <cell r="A111" t="str">
            <v>DefinitionsC11</v>
          </cell>
        </row>
        <row r="112">
          <cell r="A112" t="str">
            <v>DefinitionsC12</v>
          </cell>
        </row>
        <row r="113">
          <cell r="A113" t="str">
            <v>DefinitionsC13</v>
          </cell>
        </row>
        <row r="114">
          <cell r="A114" t="str">
            <v>DefinitionsC14</v>
          </cell>
        </row>
        <row r="115">
          <cell r="A115" t="str">
            <v>DefinitionsC15</v>
          </cell>
        </row>
        <row r="116">
          <cell r="A116" t="str">
            <v>DefinitionsC16</v>
          </cell>
        </row>
        <row r="117">
          <cell r="A117" t="str">
            <v>DefinitionsC17</v>
          </cell>
        </row>
        <row r="118">
          <cell r="A118" t="str">
            <v>DefinitionsC18</v>
          </cell>
        </row>
        <row r="119">
          <cell r="A119" t="str">
            <v>DefinitionsC19</v>
          </cell>
        </row>
        <row r="120">
          <cell r="A120" t="str">
            <v>DefinitionsC20</v>
          </cell>
        </row>
        <row r="121">
          <cell r="A121" t="str">
            <v>DefinitionsC21</v>
          </cell>
        </row>
        <row r="122">
          <cell r="A122" t="str">
            <v>DefinitionsC22</v>
          </cell>
        </row>
        <row r="123">
          <cell r="A123" t="str">
            <v>DefinitionsC23</v>
          </cell>
        </row>
        <row r="124">
          <cell r="A124" t="str">
            <v>DefinitionsC24</v>
          </cell>
        </row>
        <row r="125">
          <cell r="A125" t="str">
            <v>DefinitionsC25</v>
          </cell>
        </row>
        <row r="126">
          <cell r="A126" t="str">
            <v>DefinitionsC26</v>
          </cell>
        </row>
        <row r="127">
          <cell r="A127" t="str">
            <v>DefinitionsC27</v>
          </cell>
        </row>
        <row r="128">
          <cell r="A128" t="str">
            <v>DefinitionsC28</v>
          </cell>
        </row>
        <row r="129">
          <cell r="A129" t="str">
            <v>DefinitionsC29</v>
          </cell>
        </row>
        <row r="130">
          <cell r="A130" t="str">
            <v>DefinitionsC30</v>
          </cell>
        </row>
        <row r="131">
          <cell r="A131" t="str">
            <v>DefinitionsC31</v>
          </cell>
        </row>
        <row r="132">
          <cell r="A132" t="str">
            <v>DeclarationD2</v>
          </cell>
        </row>
        <row r="133">
          <cell r="A133" t="str">
            <v>DeclarationF3</v>
          </cell>
        </row>
        <row r="134">
          <cell r="A134" t="str">
            <v>DeclarationI3</v>
          </cell>
        </row>
        <row r="135">
          <cell r="A135" t="str">
            <v>DeclarationI4</v>
          </cell>
        </row>
        <row r="136">
          <cell r="A136" t="str">
            <v>DeclarationB4</v>
          </cell>
        </row>
        <row r="137">
          <cell r="A137" t="str">
            <v>DeclarationB6</v>
          </cell>
        </row>
        <row r="138">
          <cell r="A138" t="str">
            <v>DeclarationB7</v>
          </cell>
        </row>
        <row r="139">
          <cell r="A139" t="str">
            <v>DeclarationB8</v>
          </cell>
        </row>
        <row r="140">
          <cell r="A140" t="str">
            <v>DeclarationB9</v>
          </cell>
        </row>
        <row r="141">
          <cell r="A141" t="str">
            <v>DeclarationB10</v>
          </cell>
        </row>
        <row r="142">
          <cell r="A142" t="str">
            <v>DeclarationB10A</v>
          </cell>
        </row>
        <row r="143">
          <cell r="A143" t="str">
            <v>DeclarationB10C</v>
          </cell>
        </row>
        <row r="144">
          <cell r="A144" t="str">
            <v>DeclarationB10B</v>
          </cell>
        </row>
        <row r="145">
          <cell r="A145" t="str">
            <v>DeclarationD11</v>
          </cell>
        </row>
        <row r="146">
          <cell r="A146" t="str">
            <v>DeclarationB12</v>
          </cell>
        </row>
        <row r="147">
          <cell r="A147" t="str">
            <v>DeclarationB13</v>
          </cell>
        </row>
        <row r="148">
          <cell r="A148" t="str">
            <v>DeclarationB14</v>
          </cell>
        </row>
        <row r="149">
          <cell r="A149" t="str">
            <v>DeclarationB15</v>
          </cell>
        </row>
        <row r="150">
          <cell r="A150" t="str">
            <v>DeclarationB16</v>
          </cell>
        </row>
        <row r="151">
          <cell r="A151" t="str">
            <v>DeclarationB17</v>
          </cell>
        </row>
        <row r="152">
          <cell r="A152" t="str">
            <v>DeclarationB18</v>
          </cell>
        </row>
        <row r="153">
          <cell r="A153" t="str">
            <v>DeclarationB19</v>
          </cell>
        </row>
        <row r="154">
          <cell r="A154" t="str">
            <v>DeclarationB20</v>
          </cell>
        </row>
        <row r="155">
          <cell r="A155" t="str">
            <v>DeclarationB21</v>
          </cell>
        </row>
        <row r="156">
          <cell r="A156" t="str">
            <v>DeclarationB22</v>
          </cell>
        </row>
        <row r="157">
          <cell r="A157" t="str">
            <v>DeclarationB24</v>
          </cell>
        </row>
        <row r="158">
          <cell r="A158" t="str">
            <v>DeclarationB25</v>
          </cell>
        </row>
        <row r="159">
          <cell r="A159" t="str">
            <v>DeclarationB31</v>
          </cell>
        </row>
        <row r="160">
          <cell r="A160" t="str">
            <v>DeclarationB37</v>
          </cell>
        </row>
        <row r="161">
          <cell r="A161" t="str">
            <v>DeclarationB43</v>
          </cell>
        </row>
        <row r="162">
          <cell r="A162" t="str">
            <v>DeclarationB49</v>
          </cell>
        </row>
        <row r="163">
          <cell r="A163" t="str">
            <v>DeclarationB55</v>
          </cell>
        </row>
        <row r="164">
          <cell r="A164" t="str">
            <v>DeclarationB61</v>
          </cell>
        </row>
        <row r="165">
          <cell r="A165" t="str">
            <v>DeclarationB67</v>
          </cell>
        </row>
        <row r="166">
          <cell r="A166" t="str">
            <v>DeclarationB73</v>
          </cell>
        </row>
        <row r="167">
          <cell r="A167" t="str">
            <v>DeclarationB75</v>
          </cell>
        </row>
        <row r="168">
          <cell r="A168" t="str">
            <v>DeclarationB77</v>
          </cell>
        </row>
        <row r="169">
          <cell r="A169" t="str">
            <v>DeclarationB79</v>
          </cell>
        </row>
        <row r="170">
          <cell r="A170" t="str">
            <v>DeclarationB81</v>
          </cell>
        </row>
        <row r="171">
          <cell r="A171" t="str">
            <v>DeclarationB83</v>
          </cell>
        </row>
        <row r="172">
          <cell r="A172" t="str">
            <v>DeclarationB85</v>
          </cell>
        </row>
        <row r="173">
          <cell r="A173" t="str">
            <v>DeclarationB87</v>
          </cell>
        </row>
        <row r="174">
          <cell r="A174" t="str">
            <v>DeclarationB89</v>
          </cell>
        </row>
        <row r="175">
          <cell r="A175" t="str">
            <v>DeclarationD25</v>
          </cell>
        </row>
        <row r="176">
          <cell r="A176" t="str">
            <v>DeclarationB74</v>
          </cell>
        </row>
        <row r="177">
          <cell r="A177" t="str">
            <v>DeclarationG25</v>
          </cell>
        </row>
        <row r="178">
          <cell r="A178" t="str">
            <v>DeclarationB26</v>
          </cell>
        </row>
        <row r="179">
          <cell r="A179" t="str">
            <v>DeclarationB27</v>
          </cell>
        </row>
        <row r="180">
          <cell r="A180" t="str">
            <v>DeclarationB28</v>
          </cell>
        </row>
        <row r="181">
          <cell r="A181" t="str">
            <v>DeclarationB29</v>
          </cell>
        </row>
        <row r="182">
          <cell r="A182" t="str">
            <v>DeclarationB38</v>
          </cell>
        </row>
        <row r="183">
          <cell r="A183" t="str">
            <v>DeclarationB39</v>
          </cell>
        </row>
        <row r="184">
          <cell r="A184" t="str">
            <v>DeclarationB40</v>
          </cell>
        </row>
        <row r="185">
          <cell r="A185" t="str">
            <v>DeclarationB41</v>
          </cell>
        </row>
        <row r="186">
          <cell r="A186" t="str">
            <v>DeclarationB44</v>
          </cell>
        </row>
        <row r="187">
          <cell r="A187" t="str">
            <v>DeclarationB45</v>
          </cell>
        </row>
        <row r="188">
          <cell r="A188" t="str">
            <v>DeclarationB46</v>
          </cell>
        </row>
        <row r="189">
          <cell r="A189" t="str">
            <v>DeclarationB47</v>
          </cell>
        </row>
        <row r="190">
          <cell r="A190" t="str">
            <v>DeclarationAth</v>
          </cell>
        </row>
        <row r="191">
          <cell r="A191" t="str">
            <v>DeclarationB96</v>
          </cell>
        </row>
        <row r="192">
          <cell r="A192" t="str">
            <v>DeclarationB97</v>
          </cell>
        </row>
        <row r="193">
          <cell r="A193" t="str">
            <v>DeclarationB98</v>
          </cell>
        </row>
        <row r="194">
          <cell r="A194" t="str">
            <v>DeclarationB99</v>
          </cell>
        </row>
        <row r="195">
          <cell r="A195" t="str">
            <v>DeclarationB100</v>
          </cell>
        </row>
        <row r="196">
          <cell r="A196" t="str">
            <v>DeclarationB101</v>
          </cell>
        </row>
        <row r="197">
          <cell r="A197" t="str">
            <v>DeclarationB102</v>
          </cell>
        </row>
        <row r="198">
          <cell r="A198" t="str">
            <v>DeclarationB103</v>
          </cell>
        </row>
        <row r="199">
          <cell r="A199" t="str">
            <v>DeclarationB104</v>
          </cell>
        </row>
        <row r="200">
          <cell r="A200" t="str">
            <v>DeclarationB105</v>
          </cell>
        </row>
        <row r="201">
          <cell r="A201" t="str">
            <v>DeclarationB106</v>
          </cell>
        </row>
        <row r="202">
          <cell r="A202" t="str">
            <v>DeclarationB107</v>
          </cell>
        </row>
        <row r="203">
          <cell r="A203" t="str">
            <v>DeclarationB108</v>
          </cell>
        </row>
        <row r="204">
          <cell r="A204" t="str">
            <v>DeclarationB109</v>
          </cell>
        </row>
        <row r="205">
          <cell r="A205" t="str">
            <v>DeclarationB110</v>
          </cell>
        </row>
        <row r="206">
          <cell r="A206" t="str">
            <v>DeclarationB111</v>
          </cell>
        </row>
        <row r="207">
          <cell r="A207" t="str">
            <v>Smelter Look-upA1</v>
          </cell>
        </row>
        <row r="208">
          <cell r="A208" t="str">
            <v>Smelter Look-upA4</v>
          </cell>
        </row>
        <row r="209">
          <cell r="A209" t="str">
            <v>Smelter Look-upB4</v>
          </cell>
        </row>
        <row r="210">
          <cell r="A210" t="str">
            <v>Smelter Look-up</v>
          </cell>
        </row>
        <row r="211">
          <cell r="A211" t="str">
            <v>Smelter Look-upC4</v>
          </cell>
        </row>
        <row r="212">
          <cell r="A212" t="str">
            <v>Smelter Look-upD4</v>
          </cell>
        </row>
        <row r="213">
          <cell r="A213" t="str">
            <v>Smelter Look-upE4</v>
          </cell>
        </row>
        <row r="214">
          <cell r="A214" t="str">
            <v>Smelter Look-upF4</v>
          </cell>
        </row>
        <row r="215">
          <cell r="A215" t="str">
            <v>Smelter Look-upG4</v>
          </cell>
        </row>
        <row r="216">
          <cell r="A216" t="str">
            <v>Smelter Look-upH4</v>
          </cell>
        </row>
        <row r="217">
          <cell r="A217" t="str">
            <v>Smelter Look-upI4</v>
          </cell>
        </row>
        <row r="218">
          <cell r="A218" t="str">
            <v>Smelter ListA4</v>
          </cell>
        </row>
        <row r="219">
          <cell r="A219" t="str">
            <v>Smelter ListB4</v>
          </cell>
        </row>
        <row r="220">
          <cell r="A220" t="str">
            <v>Smelter ListC4</v>
          </cell>
        </row>
        <row r="221">
          <cell r="A221" t="str">
            <v>Smelter ListD4</v>
          </cell>
        </row>
        <row r="222">
          <cell r="A222" t="str">
            <v>Smelter ListE4</v>
          </cell>
        </row>
        <row r="223">
          <cell r="A223" t="str">
            <v>Smelter ListH4</v>
          </cell>
        </row>
        <row r="224">
          <cell r="A224" t="str">
            <v>Smelter ListI4</v>
          </cell>
        </row>
        <row r="225">
          <cell r="A225" t="str">
            <v>Smelter ListJ4</v>
          </cell>
        </row>
        <row r="226">
          <cell r="A226" t="str">
            <v>Smelter ListK4</v>
          </cell>
        </row>
        <row r="227">
          <cell r="A227" t="str">
            <v>Smelter ListL4</v>
          </cell>
        </row>
        <row r="228">
          <cell r="A228" t="str">
            <v>Smelter ListM4</v>
          </cell>
        </row>
        <row r="229">
          <cell r="A229" t="str">
            <v>Smelter ListN4</v>
          </cell>
        </row>
        <row r="230">
          <cell r="A230" t="str">
            <v>Smelter ListO4</v>
          </cell>
        </row>
        <row r="231">
          <cell r="A231" t="str">
            <v>Smelter ListP4</v>
          </cell>
        </row>
        <row r="232">
          <cell r="A232" t="str">
            <v>Smelter ListQ4</v>
          </cell>
        </row>
        <row r="233">
          <cell r="A233" t="str">
            <v>Smelter ListJ2</v>
          </cell>
        </row>
        <row r="234">
          <cell r="A234" t="str">
            <v>Smelter ListB2</v>
          </cell>
        </row>
        <row r="235">
          <cell r="A235" t="str">
            <v>Smelter ListB3</v>
          </cell>
        </row>
        <row r="236">
          <cell r="A236" t="str">
            <v>Smelter ListF4</v>
          </cell>
        </row>
        <row r="237">
          <cell r="A237" t="str">
            <v>Smelter ListG4</v>
          </cell>
        </row>
        <row r="238">
          <cell r="A238" t="str">
            <v>Smelter ListAH5</v>
          </cell>
        </row>
        <row r="239">
          <cell r="A239" t="str">
            <v>Smelter ListAH6</v>
          </cell>
        </row>
        <row r="240">
          <cell r="A240" t="str">
            <v>Smelter ListAH7</v>
          </cell>
        </row>
        <row r="241">
          <cell r="A241" t="str">
            <v>CheckerA1</v>
          </cell>
        </row>
        <row r="242">
          <cell r="A242" t="str">
            <v>CheckerD1</v>
          </cell>
        </row>
        <row r="243">
          <cell r="A243" t="str">
            <v>CheckerA3</v>
          </cell>
        </row>
        <row r="244">
          <cell r="A244" t="str">
            <v>CheckerB3</v>
          </cell>
        </row>
        <row r="245">
          <cell r="A245" t="str">
            <v>CheckerC3</v>
          </cell>
        </row>
        <row r="246">
          <cell r="A246" t="str">
            <v>CheckerD3</v>
          </cell>
        </row>
        <row r="247">
          <cell r="A247" t="str">
            <v>CheckerB62</v>
          </cell>
        </row>
        <row r="248">
          <cell r="A248" t="str">
            <v>CheckerB63</v>
          </cell>
        </row>
        <row r="249">
          <cell r="A249" t="str">
            <v>CheckerB64</v>
          </cell>
        </row>
        <row r="250">
          <cell r="A250" t="str">
            <v>CheckerB65</v>
          </cell>
        </row>
        <row r="251">
          <cell r="A251" t="str">
            <v>CheckerCOMP</v>
          </cell>
        </row>
        <row r="252">
          <cell r="A252" t="str">
            <v>CheckerJ4</v>
          </cell>
        </row>
        <row r="253">
          <cell r="A253" t="str">
            <v>CheckerJ5</v>
          </cell>
        </row>
        <row r="254">
          <cell r="A254" t="str">
            <v>CheckerJ6</v>
          </cell>
        </row>
        <row r="255">
          <cell r="A255" t="str">
            <v>CheckerJ7</v>
          </cell>
        </row>
        <row r="256">
          <cell r="A256" t="str">
            <v>CheckerJ8</v>
          </cell>
        </row>
        <row r="257">
          <cell r="A257" t="str">
            <v>CheckerJ9</v>
          </cell>
        </row>
        <row r="258">
          <cell r="A258" t="str">
            <v>CheckerJ10</v>
          </cell>
        </row>
        <row r="259">
          <cell r="A259" t="str">
            <v>CheckerJ11</v>
          </cell>
        </row>
        <row r="260">
          <cell r="A260" t="str">
            <v>CheckerJ12</v>
          </cell>
        </row>
        <row r="261">
          <cell r="A261" t="str">
            <v>CheckerJ14</v>
          </cell>
        </row>
        <row r="262">
          <cell r="A262" t="str">
            <v>CheckerJ15</v>
          </cell>
        </row>
        <row r="263">
          <cell r="A263" t="str">
            <v>CheckerJ16</v>
          </cell>
        </row>
        <row r="264">
          <cell r="A264" t="str">
            <v>CheckerJ17</v>
          </cell>
        </row>
        <row r="265">
          <cell r="A265" t="str">
            <v>CheckerJ19</v>
          </cell>
        </row>
        <row r="266">
          <cell r="A266" t="str">
            <v>CheckerJ20</v>
          </cell>
        </row>
        <row r="267">
          <cell r="A267" t="str">
            <v>CheckerJ21</v>
          </cell>
        </row>
        <row r="268">
          <cell r="A268" t="str">
            <v>CheckerJ22</v>
          </cell>
        </row>
        <row r="269">
          <cell r="A269" t="str">
            <v>CheckerJ24</v>
          </cell>
        </row>
        <row r="270">
          <cell r="A270" t="str">
            <v>CheckerJ25</v>
          </cell>
        </row>
        <row r="271">
          <cell r="A271" t="str">
            <v>CheckerJ26</v>
          </cell>
        </row>
        <row r="272">
          <cell r="A272" t="str">
            <v>CheckerJ27</v>
          </cell>
        </row>
        <row r="273">
          <cell r="A273" t="str">
            <v>CheckerJ29</v>
          </cell>
        </row>
        <row r="274">
          <cell r="A274" t="str">
            <v>CheckerJ30</v>
          </cell>
        </row>
        <row r="275">
          <cell r="A275" t="str">
            <v>CheckerJ31</v>
          </cell>
        </row>
        <row r="276">
          <cell r="A276" t="str">
            <v>CheckerJ32</v>
          </cell>
        </row>
        <row r="277">
          <cell r="A277" t="str">
            <v>CheckerJ34</v>
          </cell>
        </row>
        <row r="278">
          <cell r="A278" t="str">
            <v>CheckerJ35</v>
          </cell>
        </row>
        <row r="279">
          <cell r="A279" t="str">
            <v>CheckerJ36</v>
          </cell>
        </row>
        <row r="280">
          <cell r="A280" t="str">
            <v>CheckerJ37</v>
          </cell>
        </row>
        <row r="281">
          <cell r="A281" t="str">
            <v>CheckerJ39</v>
          </cell>
        </row>
        <row r="282">
          <cell r="A282" t="str">
            <v>CheckerJ40</v>
          </cell>
        </row>
        <row r="283">
          <cell r="A283" t="str">
            <v>CheckerJ41</v>
          </cell>
        </row>
        <row r="284">
          <cell r="A284" t="str">
            <v>CheckerJ42</v>
          </cell>
        </row>
        <row r="285">
          <cell r="A285" t="str">
            <v>CheckerJ44</v>
          </cell>
        </row>
        <row r="286">
          <cell r="A286" t="str">
            <v>CheckerJ45</v>
          </cell>
        </row>
        <row r="287">
          <cell r="A287" t="str">
            <v>CheckerJ46</v>
          </cell>
        </row>
        <row r="288">
          <cell r="A288" t="str">
            <v>CheckerJ47</v>
          </cell>
        </row>
        <row r="289">
          <cell r="A289" t="str">
            <v>CheckerJ49</v>
          </cell>
        </row>
        <row r="290">
          <cell r="A290" t="str">
            <v>CheckerJ50</v>
          </cell>
        </row>
        <row r="291">
          <cell r="A291" t="str">
            <v>CheckerJ51</v>
          </cell>
        </row>
        <row r="292">
          <cell r="A292" t="str">
            <v>CheckerJ52</v>
          </cell>
        </row>
        <row r="293">
          <cell r="A293" t="str">
            <v>CheckerJ54</v>
          </cell>
        </row>
        <row r="294">
          <cell r="A294" t="str">
            <v>CheckerJ55</v>
          </cell>
        </row>
        <row r="295">
          <cell r="A295" t="str">
            <v>CheckerJ56</v>
          </cell>
        </row>
        <row r="296">
          <cell r="A296" t="str">
            <v>CheckerJ57</v>
          </cell>
        </row>
        <row r="297">
          <cell r="A297" t="str">
            <v>CheckerJ58</v>
          </cell>
        </row>
        <row r="298">
          <cell r="A298" t="str">
            <v>CheckerJ59</v>
          </cell>
        </row>
        <row r="299">
          <cell r="A299" t="str">
            <v>Checker</v>
          </cell>
        </row>
        <row r="300">
          <cell r="A300" t="str">
            <v>CheckerJ60</v>
          </cell>
        </row>
        <row r="301">
          <cell r="A301" t="str">
            <v>CheckerJ62</v>
          </cell>
        </row>
        <row r="302">
          <cell r="A302" t="str">
            <v>CheckerJ63</v>
          </cell>
        </row>
        <row r="303">
          <cell r="A303" t="str">
            <v>CheckerJ64</v>
          </cell>
        </row>
        <row r="304">
          <cell r="A304" t="str">
            <v>Checker</v>
          </cell>
        </row>
        <row r="305">
          <cell r="A305" t="str">
            <v>CheckerJ65</v>
          </cell>
        </row>
        <row r="306">
          <cell r="A306" t="str">
            <v>CheckerJ66</v>
          </cell>
        </row>
        <row r="307">
          <cell r="A307" t="str">
            <v>CheckerJ67</v>
          </cell>
        </row>
        <row r="308">
          <cell r="A308" t="str">
            <v>CheckerJ68</v>
          </cell>
        </row>
        <row r="309">
          <cell r="A309" t="str">
            <v>CheckerJ65</v>
          </cell>
        </row>
        <row r="310">
          <cell r="A310" t="str">
            <v>CheckerJ66</v>
          </cell>
        </row>
        <row r="311">
          <cell r="A311" t="str">
            <v>CheckerJ67</v>
          </cell>
        </row>
        <row r="312">
          <cell r="A312" t="str">
            <v>CheckerJ68</v>
          </cell>
        </row>
        <row r="313">
          <cell r="A313" t="str">
            <v>Product ListA1</v>
          </cell>
        </row>
        <row r="314">
          <cell r="A314" t="str">
            <v>Product ListB5</v>
          </cell>
        </row>
        <row r="315">
          <cell r="A315" t="str">
            <v>Product ListC5</v>
          </cell>
        </row>
        <row r="316">
          <cell r="A316" t="str">
            <v>Product ListD5</v>
          </cell>
        </row>
        <row r="317">
          <cell r="A317" t="str">
            <v>GeneralCpy</v>
          </cell>
        </row>
        <row r="318">
          <cell r="A318" t="str">
            <v>GeneralCpy</v>
          </cell>
        </row>
        <row r="320">
          <cell r="A320" t="str">
            <v>Comments</v>
          </cell>
        </row>
        <row r="321">
          <cell r="A321" t="str">
            <v>Comments</v>
          </cell>
        </row>
        <row r="322">
          <cell r="A322" t="str">
            <v>Comments</v>
          </cell>
        </row>
        <row r="323">
          <cell r="A323" t="str">
            <v>Comments</v>
          </cell>
        </row>
        <row r="324">
          <cell r="A324" t="str">
            <v>Comments</v>
          </cell>
        </row>
        <row r="325">
          <cell r="A325" t="str">
            <v>Comments</v>
          </cell>
        </row>
        <row r="326">
          <cell r="A326" t="str">
            <v>Comments</v>
          </cell>
        </row>
      </sheetData>
      <sheetData sheetId="9" refreshError="1"/>
      <sheetData sheetId="10">
        <row r="1">
          <cell r="B1" t="str">
            <v>subdivision_name</v>
          </cell>
          <cell r="C1" t="str">
            <v>matching_key</v>
          </cell>
        </row>
        <row r="2">
          <cell r="B2" t="str">
            <v>Canillo</v>
          </cell>
          <cell r="C2" t="str">
            <v>ADCanillo</v>
          </cell>
        </row>
        <row r="3">
          <cell r="B3" t="str">
            <v>Encamp</v>
          </cell>
          <cell r="C3" t="str">
            <v>ADEncamp</v>
          </cell>
        </row>
        <row r="4">
          <cell r="B4" t="str">
            <v>La Massana</v>
          </cell>
          <cell r="C4" t="str">
            <v>ADLa Massana</v>
          </cell>
        </row>
        <row r="5">
          <cell r="B5" t="str">
            <v>Ordino</v>
          </cell>
          <cell r="C5" t="str">
            <v>ADOrdino</v>
          </cell>
        </row>
        <row r="6">
          <cell r="B6" t="str">
            <v>Sant Julià de Lòria</v>
          </cell>
          <cell r="C6" t="str">
            <v>ADSant Julià de Lòria</v>
          </cell>
        </row>
        <row r="7">
          <cell r="B7" t="str">
            <v>Andorra la Vella</v>
          </cell>
          <cell r="C7" t="str">
            <v>ADAndorra la Vella</v>
          </cell>
        </row>
        <row r="8">
          <cell r="B8" t="str">
            <v>Escaldes-Engordany</v>
          </cell>
          <cell r="C8" t="str">
            <v>ADEscaldes-Engordany</v>
          </cell>
        </row>
        <row r="9">
          <cell r="B9" t="str">
            <v>‘Ajmān</v>
          </cell>
          <cell r="C9" t="str">
            <v>AE‘Ajmān</v>
          </cell>
        </row>
        <row r="10">
          <cell r="B10" t="str">
            <v>Abū Z̧aby</v>
          </cell>
          <cell r="C10" t="str">
            <v>AEAbū Z̧aby</v>
          </cell>
        </row>
        <row r="11">
          <cell r="B11" t="str">
            <v>Dubayy</v>
          </cell>
          <cell r="C11" t="str">
            <v>AEDubayy</v>
          </cell>
        </row>
        <row r="12">
          <cell r="B12" t="str">
            <v>Al Fujayrah</v>
          </cell>
          <cell r="C12" t="str">
            <v>AEAl Fujayrah</v>
          </cell>
        </row>
        <row r="13">
          <cell r="B13" t="str">
            <v>Ra’s al Khaymah</v>
          </cell>
          <cell r="C13" t="str">
            <v>AERa’s al Khaymah</v>
          </cell>
        </row>
        <row r="14">
          <cell r="B14" t="str">
            <v>Ash Shāriqah</v>
          </cell>
          <cell r="C14" t="str">
            <v>AEAsh Shāriqah</v>
          </cell>
        </row>
        <row r="15">
          <cell r="B15" t="str">
            <v>Umm al Qaywayn</v>
          </cell>
          <cell r="C15" t="str">
            <v>AEUmm al Qaywayn</v>
          </cell>
        </row>
        <row r="16">
          <cell r="B16" t="str">
            <v>Balkh</v>
          </cell>
          <cell r="C16" t="str">
            <v>AFBalkh</v>
          </cell>
        </row>
        <row r="17">
          <cell r="B17" t="str">
            <v>Balkh</v>
          </cell>
          <cell r="C17" t="str">
            <v>AFBalkh</v>
          </cell>
        </row>
        <row r="18">
          <cell r="B18" t="str">
            <v>Bāmyān</v>
          </cell>
          <cell r="C18" t="str">
            <v>AFBāmyān</v>
          </cell>
        </row>
        <row r="19">
          <cell r="B19" t="str">
            <v>Bāmyān</v>
          </cell>
          <cell r="C19" t="str">
            <v>AFBāmyān</v>
          </cell>
        </row>
        <row r="20">
          <cell r="B20" t="str">
            <v>Bādghīs</v>
          </cell>
          <cell r="C20" t="str">
            <v>AFBādghīs</v>
          </cell>
        </row>
        <row r="21">
          <cell r="B21" t="str">
            <v>Bādghīs</v>
          </cell>
          <cell r="C21" t="str">
            <v>AFBādghīs</v>
          </cell>
        </row>
        <row r="22">
          <cell r="B22" t="str">
            <v>Badakhshān</v>
          </cell>
          <cell r="C22" t="str">
            <v>AFBadakhshān</v>
          </cell>
        </row>
        <row r="23">
          <cell r="B23" t="str">
            <v>Badakhshān</v>
          </cell>
          <cell r="C23" t="str">
            <v>AFBadakhshān</v>
          </cell>
        </row>
        <row r="24">
          <cell r="B24" t="str">
            <v>Baghlān</v>
          </cell>
          <cell r="C24" t="str">
            <v>AFBaghlān</v>
          </cell>
        </row>
        <row r="25">
          <cell r="B25" t="str">
            <v>Baghlān</v>
          </cell>
          <cell r="C25" t="str">
            <v>AFBaghlān</v>
          </cell>
        </row>
        <row r="26">
          <cell r="B26" t="str">
            <v>Dāykundī</v>
          </cell>
          <cell r="C26" t="str">
            <v>AFDāykundī</v>
          </cell>
        </row>
        <row r="27">
          <cell r="B27" t="str">
            <v>Dāykundī</v>
          </cell>
          <cell r="C27" t="str">
            <v>AFDāykundī</v>
          </cell>
        </row>
        <row r="28">
          <cell r="B28" t="str">
            <v>Farāh</v>
          </cell>
          <cell r="C28" t="str">
            <v>AFFarāh</v>
          </cell>
        </row>
        <row r="29">
          <cell r="B29" t="str">
            <v>Farāh</v>
          </cell>
          <cell r="C29" t="str">
            <v>AFFarāh</v>
          </cell>
        </row>
        <row r="30">
          <cell r="B30" t="str">
            <v>Fāryāb</v>
          </cell>
          <cell r="C30" t="str">
            <v>AFFāryāb</v>
          </cell>
        </row>
        <row r="31">
          <cell r="B31" t="str">
            <v>Fāryāb</v>
          </cell>
          <cell r="C31" t="str">
            <v>AFFāryāb</v>
          </cell>
        </row>
        <row r="32">
          <cell r="B32" t="str">
            <v>Ghaznī</v>
          </cell>
          <cell r="C32" t="str">
            <v>AFGhaznī</v>
          </cell>
        </row>
        <row r="33">
          <cell r="B33" t="str">
            <v>Ghaznī</v>
          </cell>
          <cell r="C33" t="str">
            <v>AFGhaznī</v>
          </cell>
        </row>
        <row r="34">
          <cell r="B34" t="str">
            <v>Ghōr</v>
          </cell>
          <cell r="C34" t="str">
            <v>AFGhōr</v>
          </cell>
        </row>
        <row r="35">
          <cell r="B35" t="str">
            <v>Ghōr</v>
          </cell>
          <cell r="C35" t="str">
            <v>AFGhōr</v>
          </cell>
        </row>
        <row r="36">
          <cell r="B36" t="str">
            <v>Helmand</v>
          </cell>
          <cell r="C36" t="str">
            <v>AFHelmand</v>
          </cell>
        </row>
        <row r="37">
          <cell r="B37" t="str">
            <v>Helmand</v>
          </cell>
          <cell r="C37" t="str">
            <v>AFHelmand</v>
          </cell>
        </row>
        <row r="38">
          <cell r="B38" t="str">
            <v>Herāt</v>
          </cell>
          <cell r="C38" t="str">
            <v>AFHerāt</v>
          </cell>
        </row>
        <row r="39">
          <cell r="B39" t="str">
            <v>Herāt</v>
          </cell>
          <cell r="C39" t="str">
            <v>AFHerāt</v>
          </cell>
        </row>
        <row r="40">
          <cell r="B40" t="str">
            <v>Jowzjān</v>
          </cell>
          <cell r="C40" t="str">
            <v>AFJowzjān</v>
          </cell>
        </row>
        <row r="41">
          <cell r="B41" t="str">
            <v>Jowzjān</v>
          </cell>
          <cell r="C41" t="str">
            <v>AFJowzjān</v>
          </cell>
        </row>
        <row r="42">
          <cell r="B42" t="str">
            <v>Kābul</v>
          </cell>
          <cell r="C42" t="str">
            <v>AFKābul</v>
          </cell>
        </row>
        <row r="43">
          <cell r="B43" t="str">
            <v>Kābul</v>
          </cell>
          <cell r="C43" t="str">
            <v>AFKābul</v>
          </cell>
        </row>
        <row r="44">
          <cell r="B44" t="str">
            <v>Kandahār</v>
          </cell>
          <cell r="C44" t="str">
            <v>AFKandahār</v>
          </cell>
        </row>
        <row r="45">
          <cell r="B45" t="str">
            <v>Kandahār</v>
          </cell>
          <cell r="C45" t="str">
            <v>AFKandahār</v>
          </cell>
        </row>
        <row r="46">
          <cell r="B46" t="str">
            <v>Kāpīsā</v>
          </cell>
          <cell r="C46" t="str">
            <v>AFKāpīsā</v>
          </cell>
        </row>
        <row r="47">
          <cell r="B47" t="str">
            <v>Kāpīsā</v>
          </cell>
          <cell r="C47" t="str">
            <v>AFKāpīsā</v>
          </cell>
        </row>
        <row r="48">
          <cell r="B48" t="str">
            <v>Kunduz</v>
          </cell>
          <cell r="C48" t="str">
            <v>AFKunduz</v>
          </cell>
        </row>
        <row r="49">
          <cell r="B49" t="str">
            <v>Kunduz</v>
          </cell>
          <cell r="C49" t="str">
            <v>AFKunduz</v>
          </cell>
        </row>
        <row r="50">
          <cell r="B50" t="str">
            <v>Khōst</v>
          </cell>
          <cell r="C50" t="str">
            <v>AFKhōst</v>
          </cell>
        </row>
        <row r="51">
          <cell r="B51" t="str">
            <v>Khōst</v>
          </cell>
          <cell r="C51" t="str">
            <v>AFKhōst</v>
          </cell>
        </row>
        <row r="52">
          <cell r="B52" t="str">
            <v>Kunaṟ</v>
          </cell>
          <cell r="C52" t="str">
            <v>AFKunaṟ</v>
          </cell>
        </row>
        <row r="53">
          <cell r="B53" t="str">
            <v>Kunaṟ</v>
          </cell>
          <cell r="C53" t="str">
            <v>AFKunaṟ</v>
          </cell>
        </row>
        <row r="54">
          <cell r="B54" t="str">
            <v>Laghmān</v>
          </cell>
          <cell r="C54" t="str">
            <v>AFLaghmān</v>
          </cell>
        </row>
        <row r="55">
          <cell r="B55" t="str">
            <v>Laghmān</v>
          </cell>
          <cell r="C55" t="str">
            <v>AFLaghmān</v>
          </cell>
        </row>
        <row r="56">
          <cell r="B56" t="str">
            <v>Lōgar</v>
          </cell>
          <cell r="C56" t="str">
            <v>AFLōgar</v>
          </cell>
        </row>
        <row r="57">
          <cell r="B57" t="str">
            <v>Lōgar</v>
          </cell>
          <cell r="C57" t="str">
            <v>AFLōgar</v>
          </cell>
        </row>
        <row r="58">
          <cell r="B58" t="str">
            <v>Nangarhār</v>
          </cell>
          <cell r="C58" t="str">
            <v>AFNangarhār</v>
          </cell>
        </row>
        <row r="59">
          <cell r="B59" t="str">
            <v>Nangarhār</v>
          </cell>
          <cell r="C59" t="str">
            <v>AFNangarhār</v>
          </cell>
        </row>
        <row r="60">
          <cell r="B60" t="str">
            <v>Nīmrōz</v>
          </cell>
          <cell r="C60" t="str">
            <v>AFNīmrōz</v>
          </cell>
        </row>
        <row r="61">
          <cell r="B61" t="str">
            <v>Nīmrōz</v>
          </cell>
          <cell r="C61" t="str">
            <v>AFNīmrōz</v>
          </cell>
        </row>
        <row r="62">
          <cell r="B62" t="str">
            <v>Nūristān</v>
          </cell>
          <cell r="C62" t="str">
            <v>AFNūristān</v>
          </cell>
        </row>
        <row r="63">
          <cell r="B63" t="str">
            <v>Nūristān</v>
          </cell>
          <cell r="C63" t="str">
            <v>AFNūristān</v>
          </cell>
        </row>
        <row r="64">
          <cell r="B64" t="str">
            <v>Panjshayr</v>
          </cell>
          <cell r="C64" t="str">
            <v>AFPanjshayr</v>
          </cell>
        </row>
        <row r="65">
          <cell r="B65" t="str">
            <v>Panjshayr</v>
          </cell>
          <cell r="C65" t="str">
            <v>AFPanjshayr</v>
          </cell>
        </row>
        <row r="66">
          <cell r="B66" t="str">
            <v>Parwān</v>
          </cell>
          <cell r="C66" t="str">
            <v>AFParwān</v>
          </cell>
        </row>
        <row r="67">
          <cell r="B67" t="str">
            <v>Parwān</v>
          </cell>
          <cell r="C67" t="str">
            <v>AFParwān</v>
          </cell>
        </row>
        <row r="68">
          <cell r="B68" t="str">
            <v>Paktiyā</v>
          </cell>
          <cell r="C68" t="str">
            <v>AFPaktiyā</v>
          </cell>
        </row>
        <row r="69">
          <cell r="B69" t="str">
            <v>Paktiyā</v>
          </cell>
          <cell r="C69" t="str">
            <v>AFPaktiyā</v>
          </cell>
        </row>
        <row r="70">
          <cell r="B70" t="str">
            <v>Paktīkā</v>
          </cell>
          <cell r="C70" t="str">
            <v>AFPaktīkā</v>
          </cell>
        </row>
        <row r="71">
          <cell r="B71" t="str">
            <v>Paktīkā</v>
          </cell>
          <cell r="C71" t="str">
            <v>AFPaktīkā</v>
          </cell>
        </row>
        <row r="72">
          <cell r="B72" t="str">
            <v>Samangān</v>
          </cell>
          <cell r="C72" t="str">
            <v>AFSamangān</v>
          </cell>
        </row>
        <row r="73">
          <cell r="B73" t="str">
            <v>Samangān</v>
          </cell>
          <cell r="C73" t="str">
            <v>AFSamangān</v>
          </cell>
        </row>
        <row r="74">
          <cell r="B74" t="str">
            <v>Sar-e Pul</v>
          </cell>
          <cell r="C74" t="str">
            <v>AFSar-e Pul</v>
          </cell>
        </row>
        <row r="75">
          <cell r="B75" t="str">
            <v>Sar-e Pul</v>
          </cell>
          <cell r="C75" t="str">
            <v>AFSar-e Pul</v>
          </cell>
        </row>
        <row r="76">
          <cell r="B76" t="str">
            <v>Takhār</v>
          </cell>
          <cell r="C76" t="str">
            <v>AFTakhār</v>
          </cell>
        </row>
        <row r="77">
          <cell r="B77" t="str">
            <v>Takhār</v>
          </cell>
          <cell r="C77" t="str">
            <v>AFTakhār</v>
          </cell>
        </row>
        <row r="78">
          <cell r="B78" t="str">
            <v>Uruzgān</v>
          </cell>
          <cell r="C78" t="str">
            <v>AFUruzgān</v>
          </cell>
        </row>
        <row r="79">
          <cell r="B79" t="str">
            <v>Uruzgān</v>
          </cell>
          <cell r="C79" t="str">
            <v>AFUruzgān</v>
          </cell>
        </row>
        <row r="80">
          <cell r="B80" t="str">
            <v>Wardak</v>
          </cell>
          <cell r="C80" t="str">
            <v>AFWardak</v>
          </cell>
        </row>
        <row r="81">
          <cell r="B81" t="str">
            <v>Wardak</v>
          </cell>
          <cell r="C81" t="str">
            <v>AFWardak</v>
          </cell>
        </row>
        <row r="82">
          <cell r="B82" t="str">
            <v>Zābul</v>
          </cell>
          <cell r="C82" t="str">
            <v>AFZābul</v>
          </cell>
        </row>
        <row r="83">
          <cell r="B83" t="str">
            <v>Zābul</v>
          </cell>
          <cell r="C83" t="str">
            <v>AFZābul</v>
          </cell>
        </row>
        <row r="84">
          <cell r="B84" t="str">
            <v>Barbuda</v>
          </cell>
          <cell r="C84" t="str">
            <v>AGBarbuda</v>
          </cell>
        </row>
        <row r="85">
          <cell r="B85" t="str">
            <v>Redonda</v>
          </cell>
          <cell r="C85" t="str">
            <v>AGRedonda</v>
          </cell>
        </row>
        <row r="86">
          <cell r="B86" t="str">
            <v>Saint George</v>
          </cell>
          <cell r="C86" t="str">
            <v>AGSaint George</v>
          </cell>
        </row>
        <row r="87">
          <cell r="B87" t="str">
            <v>Saint John</v>
          </cell>
          <cell r="C87" t="str">
            <v>AGSaint John</v>
          </cell>
        </row>
        <row r="88">
          <cell r="B88" t="str">
            <v>Saint Mary</v>
          </cell>
          <cell r="C88" t="str">
            <v>AGSaint Mary</v>
          </cell>
        </row>
        <row r="89">
          <cell r="B89" t="str">
            <v>Saint Paul</v>
          </cell>
          <cell r="C89" t="str">
            <v>AGSaint Paul</v>
          </cell>
        </row>
        <row r="90">
          <cell r="B90" t="str">
            <v>Saint Peter</v>
          </cell>
          <cell r="C90" t="str">
            <v>AGSaint Peter</v>
          </cell>
        </row>
        <row r="91">
          <cell r="B91" t="str">
            <v>Saint Philip</v>
          </cell>
          <cell r="C91" t="str">
            <v>AGSaint Philip</v>
          </cell>
        </row>
        <row r="92">
          <cell r="B92" t="str">
            <v>Berat</v>
          </cell>
          <cell r="C92" t="str">
            <v>ALBerat</v>
          </cell>
        </row>
        <row r="93">
          <cell r="B93" t="str">
            <v>Durrës</v>
          </cell>
          <cell r="C93" t="str">
            <v>ALDurrës</v>
          </cell>
        </row>
        <row r="94">
          <cell r="B94" t="str">
            <v>Elbasan</v>
          </cell>
          <cell r="C94" t="str">
            <v>ALElbasan</v>
          </cell>
        </row>
        <row r="95">
          <cell r="B95" t="str">
            <v>Fier</v>
          </cell>
          <cell r="C95" t="str">
            <v>ALFier</v>
          </cell>
        </row>
        <row r="96">
          <cell r="B96" t="str">
            <v>Gjirokastër</v>
          </cell>
          <cell r="C96" t="str">
            <v>ALGjirokastër</v>
          </cell>
        </row>
        <row r="97">
          <cell r="B97" t="str">
            <v>Korçë</v>
          </cell>
          <cell r="C97" t="str">
            <v>ALKorçë</v>
          </cell>
        </row>
        <row r="98">
          <cell r="B98" t="str">
            <v>Kukës</v>
          </cell>
          <cell r="C98" t="str">
            <v>ALKukës</v>
          </cell>
        </row>
        <row r="99">
          <cell r="B99" t="str">
            <v>Lezhë</v>
          </cell>
          <cell r="C99" t="str">
            <v>ALLezhë</v>
          </cell>
        </row>
        <row r="100">
          <cell r="B100" t="str">
            <v>Dibër</v>
          </cell>
          <cell r="C100" t="str">
            <v>ALDibër</v>
          </cell>
        </row>
        <row r="101">
          <cell r="B101" t="str">
            <v>Shkodër</v>
          </cell>
          <cell r="C101" t="str">
            <v>ALShkodër</v>
          </cell>
        </row>
        <row r="102">
          <cell r="B102" t="str">
            <v>Tiranë</v>
          </cell>
          <cell r="C102" t="str">
            <v>ALTiranë</v>
          </cell>
        </row>
        <row r="103">
          <cell r="B103" t="str">
            <v>Vlorë</v>
          </cell>
          <cell r="C103" t="str">
            <v>ALVlorë</v>
          </cell>
        </row>
        <row r="104">
          <cell r="B104" t="str">
            <v>Aragac̣otn</v>
          </cell>
          <cell r="C104" t="str">
            <v>AMAragac̣otn</v>
          </cell>
        </row>
        <row r="105">
          <cell r="B105" t="str">
            <v>Ararat</v>
          </cell>
          <cell r="C105" t="str">
            <v>AMArarat</v>
          </cell>
        </row>
        <row r="106">
          <cell r="B106" t="str">
            <v>Armavir</v>
          </cell>
          <cell r="C106" t="str">
            <v>AMArmavir</v>
          </cell>
        </row>
        <row r="107">
          <cell r="B107" t="str">
            <v>Geġark'unik'</v>
          </cell>
          <cell r="C107" t="str">
            <v>AMGeġark'unik'</v>
          </cell>
        </row>
        <row r="108">
          <cell r="B108" t="str">
            <v>Kotayk'</v>
          </cell>
          <cell r="C108" t="str">
            <v>AMKotayk'</v>
          </cell>
        </row>
        <row r="109">
          <cell r="B109" t="str">
            <v>Loṙi</v>
          </cell>
          <cell r="C109" t="str">
            <v>AMLoṙi</v>
          </cell>
        </row>
        <row r="110">
          <cell r="B110" t="str">
            <v>Širak</v>
          </cell>
          <cell r="C110" t="str">
            <v>AMŠirak</v>
          </cell>
        </row>
        <row r="111">
          <cell r="B111" t="str">
            <v>Syunik'</v>
          </cell>
          <cell r="C111" t="str">
            <v>AMSyunik'</v>
          </cell>
        </row>
        <row r="112">
          <cell r="B112" t="str">
            <v>Tavuš</v>
          </cell>
          <cell r="C112" t="str">
            <v>AMTavuš</v>
          </cell>
        </row>
        <row r="113">
          <cell r="B113" t="str">
            <v>Vayoć Jor</v>
          </cell>
          <cell r="C113" t="str">
            <v>AMVayoć Jor</v>
          </cell>
        </row>
        <row r="114">
          <cell r="B114" t="str">
            <v>Erevan</v>
          </cell>
          <cell r="C114" t="str">
            <v>AMErevan</v>
          </cell>
        </row>
        <row r="115">
          <cell r="B115" t="str">
            <v>Bengo</v>
          </cell>
          <cell r="C115" t="str">
            <v>AOBengo</v>
          </cell>
        </row>
        <row r="116">
          <cell r="B116" t="str">
            <v>Benguela</v>
          </cell>
          <cell r="C116" t="str">
            <v>AOBenguela</v>
          </cell>
        </row>
        <row r="117">
          <cell r="B117" t="str">
            <v>Bié</v>
          </cell>
          <cell r="C117" t="str">
            <v>AOBié</v>
          </cell>
        </row>
        <row r="118">
          <cell r="B118" t="str">
            <v>Cabinda</v>
          </cell>
          <cell r="C118" t="str">
            <v>AOCabinda</v>
          </cell>
        </row>
        <row r="119">
          <cell r="B119" t="str">
            <v>Kuando Kubango</v>
          </cell>
          <cell r="C119" t="str">
            <v>AOKuando Kubango</v>
          </cell>
        </row>
        <row r="120">
          <cell r="B120" t="str">
            <v>Cunene</v>
          </cell>
          <cell r="C120" t="str">
            <v>AOCunene</v>
          </cell>
        </row>
        <row r="121">
          <cell r="B121" t="str">
            <v>Kwanza Norte</v>
          </cell>
          <cell r="C121" t="str">
            <v>AOKwanza Norte</v>
          </cell>
        </row>
        <row r="122">
          <cell r="B122" t="str">
            <v>Kwanza Sul</v>
          </cell>
          <cell r="C122" t="str">
            <v>AOKwanza Sul</v>
          </cell>
        </row>
        <row r="123">
          <cell r="B123" t="str">
            <v>Huambo</v>
          </cell>
          <cell r="C123" t="str">
            <v>AOHuambo</v>
          </cell>
        </row>
        <row r="124">
          <cell r="B124" t="str">
            <v>Huíla</v>
          </cell>
          <cell r="C124" t="str">
            <v>AOHuíla</v>
          </cell>
        </row>
        <row r="125">
          <cell r="B125" t="str">
            <v>Lunda Norte</v>
          </cell>
          <cell r="C125" t="str">
            <v>AOLunda Norte</v>
          </cell>
        </row>
        <row r="126">
          <cell r="B126" t="str">
            <v>Lunda Sul</v>
          </cell>
          <cell r="C126" t="str">
            <v>AOLunda Sul</v>
          </cell>
        </row>
        <row r="127">
          <cell r="B127" t="str">
            <v>Luanda</v>
          </cell>
          <cell r="C127" t="str">
            <v>AOLuanda</v>
          </cell>
        </row>
        <row r="128">
          <cell r="B128" t="str">
            <v>Malange</v>
          </cell>
          <cell r="C128" t="str">
            <v>AOMalange</v>
          </cell>
        </row>
        <row r="129">
          <cell r="B129" t="str">
            <v>Moxico</v>
          </cell>
          <cell r="C129" t="str">
            <v>AOMoxico</v>
          </cell>
        </row>
        <row r="130">
          <cell r="B130" t="str">
            <v>Namibe</v>
          </cell>
          <cell r="C130" t="str">
            <v>AONamibe</v>
          </cell>
        </row>
        <row r="131">
          <cell r="B131" t="str">
            <v>Uíge</v>
          </cell>
          <cell r="C131" t="str">
            <v>AOUíge</v>
          </cell>
        </row>
        <row r="132">
          <cell r="B132" t="str">
            <v>Zaire</v>
          </cell>
          <cell r="C132" t="str">
            <v>AOZaire</v>
          </cell>
        </row>
        <row r="133">
          <cell r="B133" t="str">
            <v>Salta</v>
          </cell>
          <cell r="C133" t="str">
            <v>ARSalta</v>
          </cell>
        </row>
        <row r="134">
          <cell r="B134" t="str">
            <v>Buenos Aires</v>
          </cell>
          <cell r="C134" t="str">
            <v>ARBuenos Aires</v>
          </cell>
        </row>
        <row r="135">
          <cell r="B135" t="str">
            <v>San Luis</v>
          </cell>
          <cell r="C135" t="str">
            <v>ARSan Luis</v>
          </cell>
        </row>
        <row r="136">
          <cell r="B136" t="str">
            <v>Entre Ríos</v>
          </cell>
          <cell r="C136" t="str">
            <v>AREntre Ríos</v>
          </cell>
        </row>
        <row r="137">
          <cell r="B137" t="str">
            <v>La Rioja</v>
          </cell>
          <cell r="C137" t="str">
            <v>ARLa Rioja</v>
          </cell>
        </row>
        <row r="138">
          <cell r="B138" t="str">
            <v>Santiago del Estero</v>
          </cell>
          <cell r="C138" t="str">
            <v>ARSantiago del Estero</v>
          </cell>
        </row>
        <row r="139">
          <cell r="B139" t="str">
            <v>Chaco</v>
          </cell>
          <cell r="C139" t="str">
            <v>ARChaco</v>
          </cell>
        </row>
        <row r="140">
          <cell r="B140" t="str">
            <v>San Juan</v>
          </cell>
          <cell r="C140" t="str">
            <v>ARSan Juan</v>
          </cell>
        </row>
        <row r="141">
          <cell r="B141" t="str">
            <v>Catamarca</v>
          </cell>
          <cell r="C141" t="str">
            <v>ARCatamarca</v>
          </cell>
        </row>
        <row r="142">
          <cell r="B142" t="str">
            <v>La Pampa</v>
          </cell>
          <cell r="C142" t="str">
            <v>ARLa Pampa</v>
          </cell>
        </row>
        <row r="143">
          <cell r="B143" t="str">
            <v>Mendoza</v>
          </cell>
          <cell r="C143" t="str">
            <v>ARMendoza</v>
          </cell>
        </row>
        <row r="144">
          <cell r="B144" t="str">
            <v>Misiones</v>
          </cell>
          <cell r="C144" t="str">
            <v>ARMisiones</v>
          </cell>
        </row>
        <row r="145">
          <cell r="B145" t="str">
            <v>Formosa</v>
          </cell>
          <cell r="C145" t="str">
            <v>ARFormosa</v>
          </cell>
        </row>
        <row r="146">
          <cell r="B146" t="str">
            <v>Neuquén</v>
          </cell>
          <cell r="C146" t="str">
            <v>ARNeuquén</v>
          </cell>
        </row>
        <row r="147">
          <cell r="B147" t="str">
            <v>Río Negro</v>
          </cell>
          <cell r="C147" t="str">
            <v>ARRío Negro</v>
          </cell>
        </row>
        <row r="148">
          <cell r="B148" t="str">
            <v>Santa Fe</v>
          </cell>
          <cell r="C148" t="str">
            <v>ARSanta Fe</v>
          </cell>
        </row>
        <row r="149">
          <cell r="B149" t="str">
            <v>Tucumán</v>
          </cell>
          <cell r="C149" t="str">
            <v>ARTucumán</v>
          </cell>
        </row>
        <row r="150">
          <cell r="B150" t="str">
            <v>Chubut</v>
          </cell>
          <cell r="C150" t="str">
            <v>ARChubut</v>
          </cell>
        </row>
        <row r="151">
          <cell r="B151" t="str">
            <v>Tierra del Fuego</v>
          </cell>
          <cell r="C151" t="str">
            <v>ARTierra del Fuego</v>
          </cell>
        </row>
        <row r="152">
          <cell r="B152" t="str">
            <v>Corrientes</v>
          </cell>
          <cell r="C152" t="str">
            <v>ARCorrientes</v>
          </cell>
        </row>
        <row r="153">
          <cell r="B153" t="str">
            <v>Córdoba</v>
          </cell>
          <cell r="C153" t="str">
            <v>ARCórdoba</v>
          </cell>
        </row>
        <row r="154">
          <cell r="B154" t="str">
            <v>Jujuy</v>
          </cell>
          <cell r="C154" t="str">
            <v>ARJujuy</v>
          </cell>
        </row>
        <row r="155">
          <cell r="B155" t="str">
            <v>Santa Cruz</v>
          </cell>
          <cell r="C155" t="str">
            <v>ARSanta Cruz</v>
          </cell>
        </row>
        <row r="156">
          <cell r="B156" t="str">
            <v>Ciudad Autónoma de Buenos Aires</v>
          </cell>
          <cell r="C156" t="str">
            <v>ARCiudad Autónoma de Buenos Aires</v>
          </cell>
        </row>
        <row r="157">
          <cell r="B157" t="str">
            <v>Burgenland</v>
          </cell>
          <cell r="C157" t="str">
            <v>ATBurgenland</v>
          </cell>
        </row>
        <row r="158">
          <cell r="B158" t="str">
            <v>Kärnten</v>
          </cell>
          <cell r="C158" t="str">
            <v>ATKärnten</v>
          </cell>
        </row>
        <row r="159">
          <cell r="B159" t="str">
            <v>Niederösterreich</v>
          </cell>
          <cell r="C159" t="str">
            <v>ATNiederösterreich</v>
          </cell>
        </row>
        <row r="160">
          <cell r="B160" t="str">
            <v>Oberösterreich</v>
          </cell>
          <cell r="C160" t="str">
            <v>ATOberösterreich</v>
          </cell>
        </row>
        <row r="161">
          <cell r="B161" t="str">
            <v>Salzburg</v>
          </cell>
          <cell r="C161" t="str">
            <v>ATSalzburg</v>
          </cell>
        </row>
        <row r="162">
          <cell r="B162" t="str">
            <v>Steiermark</v>
          </cell>
          <cell r="C162" t="str">
            <v>ATSteiermark</v>
          </cell>
        </row>
        <row r="163">
          <cell r="B163" t="str">
            <v>Tirol</v>
          </cell>
          <cell r="C163" t="str">
            <v>ATTirol</v>
          </cell>
        </row>
        <row r="164">
          <cell r="B164" t="str">
            <v>Vorarlberg</v>
          </cell>
          <cell r="C164" t="str">
            <v>ATVorarlberg</v>
          </cell>
        </row>
        <row r="165">
          <cell r="B165" t="str">
            <v>Wien</v>
          </cell>
          <cell r="C165" t="str">
            <v>ATWien</v>
          </cell>
        </row>
        <row r="166">
          <cell r="B166" t="str">
            <v>Australian Capital Territory</v>
          </cell>
          <cell r="C166" t="str">
            <v>AUAustralian Capital Territory</v>
          </cell>
        </row>
        <row r="167">
          <cell r="B167" t="str">
            <v>Northern Territory</v>
          </cell>
          <cell r="C167" t="str">
            <v>AUNorthern Territory</v>
          </cell>
        </row>
        <row r="168">
          <cell r="B168" t="str">
            <v>New South Wales</v>
          </cell>
          <cell r="C168" t="str">
            <v>AUNew South Wales</v>
          </cell>
        </row>
        <row r="169">
          <cell r="B169" t="str">
            <v>Queensland</v>
          </cell>
          <cell r="C169" t="str">
            <v>AUQueensland</v>
          </cell>
        </row>
        <row r="170">
          <cell r="B170" t="str">
            <v>South Australia</v>
          </cell>
          <cell r="C170" t="str">
            <v>AUSouth Australia</v>
          </cell>
        </row>
        <row r="171">
          <cell r="B171" t="str">
            <v>Tasmania</v>
          </cell>
          <cell r="C171" t="str">
            <v>AUTasmania</v>
          </cell>
        </row>
        <row r="172">
          <cell r="B172" t="str">
            <v>Victoria</v>
          </cell>
          <cell r="C172" t="str">
            <v>AUVictoria</v>
          </cell>
        </row>
        <row r="173">
          <cell r="B173" t="str">
            <v>Western Australia</v>
          </cell>
          <cell r="C173" t="str">
            <v>AUWestern Australia</v>
          </cell>
        </row>
        <row r="174">
          <cell r="B174" t="str">
            <v>Bakı</v>
          </cell>
          <cell r="C174" t="str">
            <v>AZBakı</v>
          </cell>
        </row>
        <row r="175">
          <cell r="B175" t="str">
            <v>Gəncə</v>
          </cell>
          <cell r="C175" t="str">
            <v>AZGəncə</v>
          </cell>
        </row>
        <row r="176">
          <cell r="B176" t="str">
            <v>Lənkəran</v>
          </cell>
          <cell r="C176" t="str">
            <v>AZLənkəran</v>
          </cell>
        </row>
        <row r="177">
          <cell r="B177" t="str">
            <v>Mingəçevir</v>
          </cell>
          <cell r="C177" t="str">
            <v>AZMingəçevir</v>
          </cell>
        </row>
        <row r="178">
          <cell r="B178" t="str">
            <v>Naftalan</v>
          </cell>
          <cell r="C178" t="str">
            <v>AZNaftalan</v>
          </cell>
        </row>
        <row r="179">
          <cell r="B179" t="str">
            <v>Şəki</v>
          </cell>
          <cell r="C179" t="str">
            <v>AZŞəki</v>
          </cell>
        </row>
        <row r="180">
          <cell r="B180" t="str">
            <v>Sumqayıt</v>
          </cell>
          <cell r="C180" t="str">
            <v>AZSumqayıt</v>
          </cell>
        </row>
        <row r="181">
          <cell r="B181" t="str">
            <v>Şirvan</v>
          </cell>
          <cell r="C181" t="str">
            <v>AZŞirvan</v>
          </cell>
        </row>
        <row r="182">
          <cell r="B182" t="str">
            <v>Xankəndi</v>
          </cell>
          <cell r="C182" t="str">
            <v>AZXankəndi</v>
          </cell>
        </row>
        <row r="183">
          <cell r="B183" t="str">
            <v>Yevlax</v>
          </cell>
          <cell r="C183" t="str">
            <v>AZYevlax</v>
          </cell>
        </row>
        <row r="184">
          <cell r="B184" t="str">
            <v>Abşeron</v>
          </cell>
          <cell r="C184" t="str">
            <v>AZAbşeron</v>
          </cell>
        </row>
        <row r="185">
          <cell r="B185" t="str">
            <v>Ağstafa</v>
          </cell>
          <cell r="C185" t="str">
            <v>AZAğstafa</v>
          </cell>
        </row>
        <row r="186">
          <cell r="B186" t="str">
            <v>Ağcabədi</v>
          </cell>
          <cell r="C186" t="str">
            <v>AZAğcabədi</v>
          </cell>
        </row>
        <row r="187">
          <cell r="B187" t="str">
            <v>Ağdam</v>
          </cell>
          <cell r="C187" t="str">
            <v>AZAğdam</v>
          </cell>
        </row>
        <row r="188">
          <cell r="B188" t="str">
            <v>Ağdaş</v>
          </cell>
          <cell r="C188" t="str">
            <v>AZAğdaş</v>
          </cell>
        </row>
        <row r="189">
          <cell r="B189" t="str">
            <v>Ağsu</v>
          </cell>
          <cell r="C189" t="str">
            <v>AZAğsu</v>
          </cell>
        </row>
        <row r="190">
          <cell r="B190" t="str">
            <v>Astara</v>
          </cell>
          <cell r="C190" t="str">
            <v>AZAstara</v>
          </cell>
        </row>
        <row r="191">
          <cell r="B191" t="str">
            <v>Balakən</v>
          </cell>
          <cell r="C191" t="str">
            <v>AZBalakən</v>
          </cell>
        </row>
        <row r="192">
          <cell r="B192" t="str">
            <v>Bərdə</v>
          </cell>
          <cell r="C192" t="str">
            <v>AZBərdə</v>
          </cell>
        </row>
        <row r="193">
          <cell r="B193" t="str">
            <v>Beyləqan</v>
          </cell>
          <cell r="C193" t="str">
            <v>AZBeyləqan</v>
          </cell>
        </row>
        <row r="194">
          <cell r="B194" t="str">
            <v>Biləsuvar</v>
          </cell>
          <cell r="C194" t="str">
            <v>AZBiləsuvar</v>
          </cell>
        </row>
        <row r="195">
          <cell r="B195" t="str">
            <v>Cəbrayıl</v>
          </cell>
          <cell r="C195" t="str">
            <v>AZCəbrayıl</v>
          </cell>
        </row>
        <row r="196">
          <cell r="B196" t="str">
            <v>Cəlilabad</v>
          </cell>
          <cell r="C196" t="str">
            <v>AZCəlilabad</v>
          </cell>
        </row>
        <row r="197">
          <cell r="B197" t="str">
            <v>Daşkəsən</v>
          </cell>
          <cell r="C197" t="str">
            <v>AZDaşkəsən</v>
          </cell>
        </row>
        <row r="198">
          <cell r="B198" t="str">
            <v>Füzuli</v>
          </cell>
          <cell r="C198" t="str">
            <v>AZFüzuli</v>
          </cell>
        </row>
        <row r="199">
          <cell r="B199" t="str">
            <v>Gədəbəy</v>
          </cell>
          <cell r="C199" t="str">
            <v>AZGədəbəy</v>
          </cell>
        </row>
        <row r="200">
          <cell r="B200" t="str">
            <v>Goranboy</v>
          </cell>
          <cell r="C200" t="str">
            <v>AZGoranboy</v>
          </cell>
        </row>
        <row r="201">
          <cell r="B201" t="str">
            <v>Göyçay</v>
          </cell>
          <cell r="C201" t="str">
            <v>AZGöyçay</v>
          </cell>
        </row>
        <row r="202">
          <cell r="B202" t="str">
            <v>Göygöl</v>
          </cell>
          <cell r="C202" t="str">
            <v>AZGöygöl</v>
          </cell>
        </row>
        <row r="203">
          <cell r="B203" t="str">
            <v>Hacıqabul</v>
          </cell>
          <cell r="C203" t="str">
            <v>AZHacıqabul</v>
          </cell>
        </row>
        <row r="204">
          <cell r="B204" t="str">
            <v>İmişli</v>
          </cell>
          <cell r="C204" t="str">
            <v>AZİmişli</v>
          </cell>
        </row>
        <row r="205">
          <cell r="B205" t="str">
            <v>İsmayıllı</v>
          </cell>
          <cell r="C205" t="str">
            <v>AZİsmayıllı</v>
          </cell>
        </row>
        <row r="206">
          <cell r="B206" t="str">
            <v>Kəlbəcər</v>
          </cell>
          <cell r="C206" t="str">
            <v>AZKəlbəcər</v>
          </cell>
        </row>
        <row r="207">
          <cell r="B207" t="str">
            <v>Kürdəmir</v>
          </cell>
          <cell r="C207" t="str">
            <v>AZKürdəmir</v>
          </cell>
        </row>
        <row r="208">
          <cell r="B208" t="str">
            <v>Laçın</v>
          </cell>
          <cell r="C208" t="str">
            <v>AZLaçın</v>
          </cell>
        </row>
        <row r="209">
          <cell r="B209" t="str">
            <v>Lənkəran</v>
          </cell>
          <cell r="C209" t="str">
            <v>AZLənkəran</v>
          </cell>
        </row>
        <row r="210">
          <cell r="B210" t="str">
            <v>Lerik</v>
          </cell>
          <cell r="C210" t="str">
            <v>AZLerik</v>
          </cell>
        </row>
        <row r="211">
          <cell r="B211" t="str">
            <v>Masallı</v>
          </cell>
          <cell r="C211" t="str">
            <v>AZMasallı</v>
          </cell>
        </row>
        <row r="212">
          <cell r="B212" t="str">
            <v>Neftçala</v>
          </cell>
          <cell r="C212" t="str">
            <v>AZNeftçala</v>
          </cell>
        </row>
        <row r="213">
          <cell r="B213" t="str">
            <v>Oğuz</v>
          </cell>
          <cell r="C213" t="str">
            <v>AZOğuz</v>
          </cell>
        </row>
        <row r="214">
          <cell r="B214" t="str">
            <v>Qəbələ</v>
          </cell>
          <cell r="C214" t="str">
            <v>AZQəbələ</v>
          </cell>
        </row>
        <row r="215">
          <cell r="B215" t="str">
            <v>Qax</v>
          </cell>
          <cell r="C215" t="str">
            <v>AZQax</v>
          </cell>
        </row>
        <row r="216">
          <cell r="B216" t="str">
            <v>Qazax</v>
          </cell>
          <cell r="C216" t="str">
            <v>AZQazax</v>
          </cell>
        </row>
        <row r="217">
          <cell r="B217" t="str">
            <v>Quba</v>
          </cell>
          <cell r="C217" t="str">
            <v>AZQuba</v>
          </cell>
        </row>
        <row r="218">
          <cell r="B218" t="str">
            <v>Qubadlı</v>
          </cell>
          <cell r="C218" t="str">
            <v>AZQubadlı</v>
          </cell>
        </row>
        <row r="219">
          <cell r="B219" t="str">
            <v>Qobustan</v>
          </cell>
          <cell r="C219" t="str">
            <v>AZQobustan</v>
          </cell>
        </row>
        <row r="220">
          <cell r="B220" t="str">
            <v>Qusar</v>
          </cell>
          <cell r="C220" t="str">
            <v>AZQusar</v>
          </cell>
        </row>
        <row r="221">
          <cell r="B221" t="str">
            <v>Sabirabad</v>
          </cell>
          <cell r="C221" t="str">
            <v>AZSabirabad</v>
          </cell>
        </row>
        <row r="222">
          <cell r="B222" t="str">
            <v>Şəki</v>
          </cell>
          <cell r="C222" t="str">
            <v>AZŞəki</v>
          </cell>
        </row>
        <row r="223">
          <cell r="B223" t="str">
            <v>Salyan</v>
          </cell>
          <cell r="C223" t="str">
            <v>AZSalyan</v>
          </cell>
        </row>
        <row r="224">
          <cell r="B224" t="str">
            <v>Saatlı</v>
          </cell>
          <cell r="C224" t="str">
            <v>AZSaatlı</v>
          </cell>
        </row>
        <row r="225">
          <cell r="B225" t="str">
            <v>Şabran</v>
          </cell>
          <cell r="C225" t="str">
            <v>AZŞabran</v>
          </cell>
        </row>
        <row r="226">
          <cell r="B226" t="str">
            <v>Siyəzən</v>
          </cell>
          <cell r="C226" t="str">
            <v>AZSiyəzən</v>
          </cell>
        </row>
        <row r="227">
          <cell r="B227" t="str">
            <v>Şəmkir</v>
          </cell>
          <cell r="C227" t="str">
            <v>AZŞəmkir</v>
          </cell>
        </row>
        <row r="228">
          <cell r="B228" t="str">
            <v>Şamaxı</v>
          </cell>
          <cell r="C228" t="str">
            <v>AZŞamaxı</v>
          </cell>
        </row>
        <row r="229">
          <cell r="B229" t="str">
            <v>Samux</v>
          </cell>
          <cell r="C229" t="str">
            <v>AZSamux</v>
          </cell>
        </row>
        <row r="230">
          <cell r="B230" t="str">
            <v>Şuşa</v>
          </cell>
          <cell r="C230" t="str">
            <v>AZŞuşa</v>
          </cell>
        </row>
        <row r="231">
          <cell r="B231" t="str">
            <v>Tərtər</v>
          </cell>
          <cell r="C231" t="str">
            <v>AZTərtər</v>
          </cell>
        </row>
        <row r="232">
          <cell r="B232" t="str">
            <v>Tovuz</v>
          </cell>
          <cell r="C232" t="str">
            <v>AZTovuz</v>
          </cell>
        </row>
        <row r="233">
          <cell r="B233" t="str">
            <v>Ucar</v>
          </cell>
          <cell r="C233" t="str">
            <v>AZUcar</v>
          </cell>
        </row>
        <row r="234">
          <cell r="B234" t="str">
            <v>Xaçmaz</v>
          </cell>
          <cell r="C234" t="str">
            <v>AZXaçmaz</v>
          </cell>
        </row>
        <row r="235">
          <cell r="B235" t="str">
            <v>Xocalı</v>
          </cell>
          <cell r="C235" t="str">
            <v>AZXocalı</v>
          </cell>
        </row>
        <row r="236">
          <cell r="B236" t="str">
            <v>Xızı</v>
          </cell>
          <cell r="C236" t="str">
            <v>AZXızı</v>
          </cell>
        </row>
        <row r="237">
          <cell r="B237" t="str">
            <v>Xocavənd</v>
          </cell>
          <cell r="C237" t="str">
            <v>AZXocavənd</v>
          </cell>
        </row>
        <row r="238">
          <cell r="B238" t="str">
            <v>Yardımlı</v>
          </cell>
          <cell r="C238" t="str">
            <v>AZYardımlı</v>
          </cell>
        </row>
        <row r="239">
          <cell r="B239" t="str">
            <v>Yevlax</v>
          </cell>
          <cell r="C239" t="str">
            <v>AZYevlax</v>
          </cell>
        </row>
        <row r="240">
          <cell r="B240" t="str">
            <v>Zəngilan</v>
          </cell>
          <cell r="C240" t="str">
            <v>AZZəngilan</v>
          </cell>
        </row>
        <row r="241">
          <cell r="B241" t="str">
            <v>Zaqatala</v>
          </cell>
          <cell r="C241" t="str">
            <v>AZZaqatala</v>
          </cell>
        </row>
        <row r="242">
          <cell r="B242" t="str">
            <v>Zərdab</v>
          </cell>
          <cell r="C242" t="str">
            <v>AZZərdab</v>
          </cell>
        </row>
        <row r="243">
          <cell r="B243" t="str">
            <v>Naxçıvan</v>
          </cell>
          <cell r="C243" t="str">
            <v>AZNaxçıvan</v>
          </cell>
        </row>
        <row r="244">
          <cell r="B244" t="str">
            <v>Naxçıvan</v>
          </cell>
          <cell r="C244" t="str">
            <v>AZNaxçıvan</v>
          </cell>
        </row>
        <row r="245">
          <cell r="B245" t="str">
            <v>Babək</v>
          </cell>
          <cell r="C245" t="str">
            <v>AZBabək</v>
          </cell>
        </row>
        <row r="246">
          <cell r="B246" t="str">
            <v>Culfa</v>
          </cell>
          <cell r="C246" t="str">
            <v>AZCulfa</v>
          </cell>
        </row>
        <row r="247">
          <cell r="B247" t="str">
            <v>Kǝngǝrli</v>
          </cell>
          <cell r="C247" t="str">
            <v>AZKǝngǝrli</v>
          </cell>
        </row>
        <row r="248">
          <cell r="B248" t="str">
            <v>Ordubad</v>
          </cell>
          <cell r="C248" t="str">
            <v>AZOrdubad</v>
          </cell>
        </row>
        <row r="249">
          <cell r="B249" t="str">
            <v>Sədərək</v>
          </cell>
          <cell r="C249" t="str">
            <v>AZSədərək</v>
          </cell>
        </row>
        <row r="250">
          <cell r="B250" t="str">
            <v>Şahbuz</v>
          </cell>
          <cell r="C250" t="str">
            <v>AZŞahbuz</v>
          </cell>
        </row>
        <row r="251">
          <cell r="B251" t="str">
            <v>Şərur</v>
          </cell>
          <cell r="C251" t="str">
            <v>AZŞərur</v>
          </cell>
        </row>
        <row r="252">
          <cell r="B252" t="str">
            <v>Federacija Bosne i Hercegovine</v>
          </cell>
          <cell r="C252" t="str">
            <v>BAFederacija Bosne i Hercegovine</v>
          </cell>
        </row>
        <row r="253">
          <cell r="B253" t="str">
            <v>Federacija Bosne i Hercegovine</v>
          </cell>
          <cell r="C253" t="str">
            <v>BAFederacija Bosne i Hercegovine</v>
          </cell>
        </row>
        <row r="254">
          <cell r="B254" t="str">
            <v>Federacija Bosne i Hercegovine</v>
          </cell>
          <cell r="C254" t="str">
            <v>BAFederacija Bosne i Hercegovine</v>
          </cell>
        </row>
        <row r="255">
          <cell r="B255" t="str">
            <v>Republika Srpska</v>
          </cell>
          <cell r="C255" t="str">
            <v>BARepublika Srpska</v>
          </cell>
        </row>
        <row r="256">
          <cell r="B256" t="str">
            <v>Republika Srpska</v>
          </cell>
          <cell r="C256" t="str">
            <v>BARepublika Srpska</v>
          </cell>
        </row>
        <row r="257">
          <cell r="B257" t="str">
            <v>Republika Srpska</v>
          </cell>
          <cell r="C257" t="str">
            <v>BARepublika Srpska</v>
          </cell>
        </row>
        <row r="258">
          <cell r="B258" t="str">
            <v>Brčko distrikt</v>
          </cell>
          <cell r="C258" t="str">
            <v>BABrčko distrikt</v>
          </cell>
        </row>
        <row r="259">
          <cell r="B259" t="str">
            <v>Brčko distrikt</v>
          </cell>
          <cell r="C259" t="str">
            <v>BABrčko distrikt</v>
          </cell>
        </row>
        <row r="260">
          <cell r="B260" t="str">
            <v>Brčko distrikt</v>
          </cell>
          <cell r="C260" t="str">
            <v>BABrčko distrikt</v>
          </cell>
        </row>
        <row r="261">
          <cell r="B261" t="str">
            <v>Christ Church</v>
          </cell>
          <cell r="C261" t="str">
            <v>BBChrist Church</v>
          </cell>
        </row>
        <row r="262">
          <cell r="B262" t="str">
            <v>Saint Andrew</v>
          </cell>
          <cell r="C262" t="str">
            <v>BBSaint Andrew</v>
          </cell>
        </row>
        <row r="263">
          <cell r="B263" t="str">
            <v>Saint George</v>
          </cell>
          <cell r="C263" t="str">
            <v>BBSaint George</v>
          </cell>
        </row>
        <row r="264">
          <cell r="B264" t="str">
            <v>Saint James</v>
          </cell>
          <cell r="C264" t="str">
            <v>BBSaint James</v>
          </cell>
        </row>
        <row r="265">
          <cell r="B265" t="str">
            <v>Saint John</v>
          </cell>
          <cell r="C265" t="str">
            <v>BBSaint John</v>
          </cell>
        </row>
        <row r="266">
          <cell r="B266" t="str">
            <v>Saint Joseph</v>
          </cell>
          <cell r="C266" t="str">
            <v>BBSaint Joseph</v>
          </cell>
        </row>
        <row r="267">
          <cell r="B267" t="str">
            <v>Saint Lucy</v>
          </cell>
          <cell r="C267" t="str">
            <v>BBSaint Lucy</v>
          </cell>
        </row>
        <row r="268">
          <cell r="B268" t="str">
            <v>Saint Michael</v>
          </cell>
          <cell r="C268" t="str">
            <v>BBSaint Michael</v>
          </cell>
        </row>
        <row r="269">
          <cell r="B269" t="str">
            <v>Saint Peter</v>
          </cell>
          <cell r="C269" t="str">
            <v>BBSaint Peter</v>
          </cell>
        </row>
        <row r="270">
          <cell r="B270" t="str">
            <v>Saint Philip</v>
          </cell>
          <cell r="C270" t="str">
            <v>BBSaint Philip</v>
          </cell>
        </row>
        <row r="271">
          <cell r="B271" t="str">
            <v>Saint Thomas</v>
          </cell>
          <cell r="C271" t="str">
            <v>BBSaint Thomas</v>
          </cell>
        </row>
        <row r="272">
          <cell r="B272" t="str">
            <v>Barisal</v>
          </cell>
          <cell r="C272" t="str">
            <v>BDBarisal</v>
          </cell>
        </row>
        <row r="273">
          <cell r="B273" t="str">
            <v>Barguna</v>
          </cell>
          <cell r="C273" t="str">
            <v>BDBarguna</v>
          </cell>
        </row>
        <row r="274">
          <cell r="B274" t="str">
            <v>Barisal</v>
          </cell>
          <cell r="C274" t="str">
            <v>BDBarisal</v>
          </cell>
        </row>
        <row r="275">
          <cell r="B275" t="str">
            <v>Bhola</v>
          </cell>
          <cell r="C275" t="str">
            <v>BDBhola</v>
          </cell>
        </row>
        <row r="276">
          <cell r="B276" t="str">
            <v>Jhalakathi</v>
          </cell>
          <cell r="C276" t="str">
            <v>BDJhalakathi</v>
          </cell>
        </row>
        <row r="277">
          <cell r="B277" t="str">
            <v>Pirojpur</v>
          </cell>
          <cell r="C277" t="str">
            <v>BDPirojpur</v>
          </cell>
        </row>
        <row r="278">
          <cell r="B278" t="str">
            <v>Patuakhali</v>
          </cell>
          <cell r="C278" t="str">
            <v>BDPatuakhali</v>
          </cell>
        </row>
        <row r="279">
          <cell r="B279" t="str">
            <v>Chittagong</v>
          </cell>
          <cell r="C279" t="str">
            <v>BDChittagong</v>
          </cell>
        </row>
        <row r="280">
          <cell r="B280" t="str">
            <v>Bandarban</v>
          </cell>
          <cell r="C280" t="str">
            <v>BDBandarban</v>
          </cell>
        </row>
        <row r="281">
          <cell r="B281" t="str">
            <v>Brahmanbaria</v>
          </cell>
          <cell r="C281" t="str">
            <v>BDBrahmanbaria</v>
          </cell>
        </row>
        <row r="282">
          <cell r="B282" t="str">
            <v>Comilla</v>
          </cell>
          <cell r="C282" t="str">
            <v>BDComilla</v>
          </cell>
        </row>
        <row r="283">
          <cell r="B283" t="str">
            <v>Chandpur</v>
          </cell>
          <cell r="C283" t="str">
            <v>BDChandpur</v>
          </cell>
        </row>
        <row r="284">
          <cell r="B284" t="str">
            <v>Chittagong</v>
          </cell>
          <cell r="C284" t="str">
            <v>BDChittagong</v>
          </cell>
        </row>
        <row r="285">
          <cell r="B285" t="str">
            <v>Cox's Bazar</v>
          </cell>
          <cell r="C285" t="str">
            <v>BDCox's Bazar</v>
          </cell>
        </row>
        <row r="286">
          <cell r="B286" t="str">
            <v>Feni</v>
          </cell>
          <cell r="C286" t="str">
            <v>BDFeni</v>
          </cell>
        </row>
        <row r="287">
          <cell r="B287" t="str">
            <v>Khagrachhari</v>
          </cell>
          <cell r="C287" t="str">
            <v>BDKhagrachhari</v>
          </cell>
        </row>
        <row r="288">
          <cell r="B288" t="str">
            <v>Lakshmipur</v>
          </cell>
          <cell r="C288" t="str">
            <v>BDLakshmipur</v>
          </cell>
        </row>
        <row r="289">
          <cell r="B289" t="str">
            <v>Noakhali</v>
          </cell>
          <cell r="C289" t="str">
            <v>BDNoakhali</v>
          </cell>
        </row>
        <row r="290">
          <cell r="B290" t="str">
            <v>Rangamati</v>
          </cell>
          <cell r="C290" t="str">
            <v>BDRangamati</v>
          </cell>
        </row>
        <row r="291">
          <cell r="B291" t="str">
            <v>Dhaka</v>
          </cell>
          <cell r="C291" t="str">
            <v>BDDhaka</v>
          </cell>
        </row>
        <row r="292">
          <cell r="B292" t="str">
            <v>Dhaka</v>
          </cell>
          <cell r="C292" t="str">
            <v>BDDhaka</v>
          </cell>
        </row>
        <row r="293">
          <cell r="B293" t="str">
            <v>Faridpur</v>
          </cell>
          <cell r="C293" t="str">
            <v>BDFaridpur</v>
          </cell>
        </row>
        <row r="294">
          <cell r="B294" t="str">
            <v>Gopalganj</v>
          </cell>
          <cell r="C294" t="str">
            <v>BDGopalganj</v>
          </cell>
        </row>
        <row r="295">
          <cell r="B295" t="str">
            <v>Gazipur</v>
          </cell>
          <cell r="C295" t="str">
            <v>BDGazipur</v>
          </cell>
        </row>
        <row r="296">
          <cell r="B296" t="str">
            <v>Kishoreganj</v>
          </cell>
          <cell r="C296" t="str">
            <v>BDKishoreganj</v>
          </cell>
        </row>
        <row r="297">
          <cell r="B297" t="str">
            <v>Manikganj</v>
          </cell>
          <cell r="C297" t="str">
            <v>BDManikganj</v>
          </cell>
        </row>
        <row r="298">
          <cell r="B298" t="str">
            <v>Munshiganj</v>
          </cell>
          <cell r="C298" t="str">
            <v>BDMunshiganj</v>
          </cell>
        </row>
        <row r="299">
          <cell r="B299" t="str">
            <v>Madaripur</v>
          </cell>
          <cell r="C299" t="str">
            <v>BDMadaripur</v>
          </cell>
        </row>
        <row r="300">
          <cell r="B300" t="str">
            <v>Narayanganj</v>
          </cell>
          <cell r="C300" t="str">
            <v>BDNarayanganj</v>
          </cell>
        </row>
        <row r="301">
          <cell r="B301" t="str">
            <v>Narsingdi</v>
          </cell>
          <cell r="C301" t="str">
            <v>BDNarsingdi</v>
          </cell>
        </row>
        <row r="302">
          <cell r="B302" t="str">
            <v>Rajbari</v>
          </cell>
          <cell r="C302" t="str">
            <v>BDRajbari</v>
          </cell>
        </row>
        <row r="303">
          <cell r="B303" t="str">
            <v>Shariatpur</v>
          </cell>
          <cell r="C303" t="str">
            <v>BDShariatpur</v>
          </cell>
        </row>
        <row r="304">
          <cell r="B304" t="str">
            <v>Tangail</v>
          </cell>
          <cell r="C304" t="str">
            <v>BDTangail</v>
          </cell>
        </row>
        <row r="305">
          <cell r="B305" t="str">
            <v>Khulna</v>
          </cell>
          <cell r="C305" t="str">
            <v>BDKhulna</v>
          </cell>
        </row>
        <row r="306">
          <cell r="B306" t="str">
            <v>Bagerhat</v>
          </cell>
          <cell r="C306" t="str">
            <v>BDBagerhat</v>
          </cell>
        </row>
        <row r="307">
          <cell r="B307" t="str">
            <v>Chuadanga</v>
          </cell>
          <cell r="C307" t="str">
            <v>BDChuadanga</v>
          </cell>
        </row>
        <row r="308">
          <cell r="B308" t="str">
            <v>Jessore</v>
          </cell>
          <cell r="C308" t="str">
            <v>BDJessore</v>
          </cell>
        </row>
        <row r="309">
          <cell r="B309" t="str">
            <v>Jhenaidah</v>
          </cell>
          <cell r="C309" t="str">
            <v>BDJhenaidah</v>
          </cell>
        </row>
        <row r="310">
          <cell r="B310" t="str">
            <v>Khulna</v>
          </cell>
          <cell r="C310" t="str">
            <v>BDKhulna</v>
          </cell>
        </row>
        <row r="311">
          <cell r="B311" t="str">
            <v>Kushtia</v>
          </cell>
          <cell r="C311" t="str">
            <v>BDKushtia</v>
          </cell>
        </row>
        <row r="312">
          <cell r="B312" t="str">
            <v>Magura</v>
          </cell>
          <cell r="C312" t="str">
            <v>BDMagura</v>
          </cell>
        </row>
        <row r="313">
          <cell r="B313" t="str">
            <v>Meherpur</v>
          </cell>
          <cell r="C313" t="str">
            <v>BDMeherpur</v>
          </cell>
        </row>
        <row r="314">
          <cell r="B314" t="str">
            <v>Narail</v>
          </cell>
          <cell r="C314" t="str">
            <v>BDNarail</v>
          </cell>
        </row>
        <row r="315">
          <cell r="B315" t="str">
            <v>Satkhira</v>
          </cell>
          <cell r="C315" t="str">
            <v>BDSatkhira</v>
          </cell>
        </row>
        <row r="316">
          <cell r="B316" t="str">
            <v>Rajshahi</v>
          </cell>
          <cell r="C316" t="str">
            <v>BDRajshahi</v>
          </cell>
        </row>
        <row r="317">
          <cell r="B317" t="str">
            <v>Bogra</v>
          </cell>
          <cell r="C317" t="str">
            <v>BDBogra</v>
          </cell>
        </row>
        <row r="318">
          <cell r="B318" t="str">
            <v>Joypurhat</v>
          </cell>
          <cell r="C318" t="str">
            <v>BDJoypurhat</v>
          </cell>
        </row>
        <row r="319">
          <cell r="B319" t="str">
            <v>Natore</v>
          </cell>
          <cell r="C319" t="str">
            <v>BDNatore</v>
          </cell>
        </row>
        <row r="320">
          <cell r="B320" t="str">
            <v>Chapai Nawabganj</v>
          </cell>
          <cell r="C320" t="str">
            <v>BDChapai Nawabganj</v>
          </cell>
        </row>
        <row r="321">
          <cell r="B321" t="str">
            <v>Naogaon</v>
          </cell>
          <cell r="C321" t="str">
            <v>BDNaogaon</v>
          </cell>
        </row>
        <row r="322">
          <cell r="B322" t="str">
            <v>Pabna</v>
          </cell>
          <cell r="C322" t="str">
            <v>BDPabna</v>
          </cell>
        </row>
        <row r="323">
          <cell r="B323" t="str">
            <v>Rajshahi</v>
          </cell>
          <cell r="C323" t="str">
            <v>BDRajshahi</v>
          </cell>
        </row>
        <row r="324">
          <cell r="B324" t="str">
            <v>Sirajganj</v>
          </cell>
          <cell r="C324" t="str">
            <v>BDSirajganj</v>
          </cell>
        </row>
        <row r="325">
          <cell r="B325" t="str">
            <v>Rangpur</v>
          </cell>
          <cell r="C325" t="str">
            <v>BDRangpur</v>
          </cell>
        </row>
        <row r="326">
          <cell r="B326" t="str">
            <v>Dinajpur</v>
          </cell>
          <cell r="C326" t="str">
            <v>BDDinajpur</v>
          </cell>
        </row>
        <row r="327">
          <cell r="B327" t="str">
            <v>Gaibandha</v>
          </cell>
          <cell r="C327" t="str">
            <v>BDGaibandha</v>
          </cell>
        </row>
        <row r="328">
          <cell r="B328" t="str">
            <v>Kurigram</v>
          </cell>
          <cell r="C328" t="str">
            <v>BDKurigram</v>
          </cell>
        </row>
        <row r="329">
          <cell r="B329" t="str">
            <v>Lalmonirhat</v>
          </cell>
          <cell r="C329" t="str">
            <v>BDLalmonirhat</v>
          </cell>
        </row>
        <row r="330">
          <cell r="B330" t="str">
            <v>Nilphamari</v>
          </cell>
          <cell r="C330" t="str">
            <v>BDNilphamari</v>
          </cell>
        </row>
        <row r="331">
          <cell r="B331" t="str">
            <v>Panchagarh</v>
          </cell>
          <cell r="C331" t="str">
            <v>BDPanchagarh</v>
          </cell>
        </row>
        <row r="332">
          <cell r="B332" t="str">
            <v>Rangpur</v>
          </cell>
          <cell r="C332" t="str">
            <v>BDRangpur</v>
          </cell>
        </row>
        <row r="333">
          <cell r="B333" t="str">
            <v>Thakurgaon</v>
          </cell>
          <cell r="C333" t="str">
            <v>BDThakurgaon</v>
          </cell>
        </row>
        <row r="334">
          <cell r="B334" t="str">
            <v>Sylhet</v>
          </cell>
          <cell r="C334" t="str">
            <v>BDSylhet</v>
          </cell>
        </row>
        <row r="335">
          <cell r="B335" t="str">
            <v>Habiganj</v>
          </cell>
          <cell r="C335" t="str">
            <v>BDHabiganj</v>
          </cell>
        </row>
        <row r="336">
          <cell r="B336" t="str">
            <v>Moulvibazar</v>
          </cell>
          <cell r="C336" t="str">
            <v>BDMoulvibazar</v>
          </cell>
        </row>
        <row r="337">
          <cell r="B337" t="str">
            <v>Sylhet</v>
          </cell>
          <cell r="C337" t="str">
            <v>BDSylhet</v>
          </cell>
        </row>
        <row r="338">
          <cell r="B338" t="str">
            <v>Sunamganj</v>
          </cell>
          <cell r="C338" t="str">
            <v>BDSunamganj</v>
          </cell>
        </row>
        <row r="339">
          <cell r="B339" t="str">
            <v>Mymensingh</v>
          </cell>
          <cell r="C339" t="str">
            <v>BDMymensingh</v>
          </cell>
        </row>
        <row r="340">
          <cell r="B340" t="str">
            <v>Jamalpur</v>
          </cell>
          <cell r="C340" t="str">
            <v>BDJamalpur</v>
          </cell>
        </row>
        <row r="341">
          <cell r="B341" t="str">
            <v>Mymensingh</v>
          </cell>
          <cell r="C341" t="str">
            <v>BDMymensingh</v>
          </cell>
        </row>
        <row r="342">
          <cell r="B342" t="str">
            <v>Netrakona</v>
          </cell>
          <cell r="C342" t="str">
            <v>BDNetrakona</v>
          </cell>
        </row>
        <row r="343">
          <cell r="B343" t="str">
            <v>Sherpur</v>
          </cell>
          <cell r="C343" t="str">
            <v>BDSherpur</v>
          </cell>
        </row>
        <row r="344">
          <cell r="B344" t="str">
            <v>Bruxelles-Capitale, Région de</v>
          </cell>
          <cell r="C344" t="str">
            <v>BEBruxelles-Capitale, Région de</v>
          </cell>
        </row>
        <row r="345">
          <cell r="B345" t="str">
            <v>Brussels Hoofdstedelijk Gewest</v>
          </cell>
          <cell r="C345" t="str">
            <v>BEBrussels Hoofdstedelijk Gewest</v>
          </cell>
        </row>
        <row r="346">
          <cell r="B346" t="str">
            <v>Vlaams Gewest</v>
          </cell>
          <cell r="C346" t="str">
            <v>BEVlaams Gewest</v>
          </cell>
        </row>
        <row r="347">
          <cell r="B347" t="str">
            <v>Antwerpen</v>
          </cell>
          <cell r="C347" t="str">
            <v>BEAntwerpen</v>
          </cell>
        </row>
        <row r="348">
          <cell r="B348" t="str">
            <v>Vlaams-Brabant</v>
          </cell>
          <cell r="C348" t="str">
            <v>BEVlaams-Brabant</v>
          </cell>
        </row>
        <row r="349">
          <cell r="B349" t="str">
            <v>Limburg</v>
          </cell>
          <cell r="C349" t="str">
            <v>BELimburg</v>
          </cell>
        </row>
        <row r="350">
          <cell r="B350" t="str">
            <v>Oost-Vlaanderen</v>
          </cell>
          <cell r="C350" t="str">
            <v>BEOost-Vlaanderen</v>
          </cell>
        </row>
        <row r="351">
          <cell r="B351" t="str">
            <v>West-Vlaanderen</v>
          </cell>
          <cell r="C351" t="str">
            <v>BEWest-Vlaanderen</v>
          </cell>
        </row>
        <row r="352">
          <cell r="B352" t="str">
            <v>wallonne, Région</v>
          </cell>
          <cell r="C352" t="str">
            <v>BEwallonne, Région</v>
          </cell>
        </row>
        <row r="353">
          <cell r="B353" t="str">
            <v>Brabant wallon</v>
          </cell>
          <cell r="C353" t="str">
            <v>BEBrabant wallon</v>
          </cell>
        </row>
        <row r="354">
          <cell r="B354" t="str">
            <v>Hainaut</v>
          </cell>
          <cell r="C354" t="str">
            <v>BEHainaut</v>
          </cell>
        </row>
        <row r="355">
          <cell r="B355" t="str">
            <v>Liège</v>
          </cell>
          <cell r="C355" t="str">
            <v>BELiège</v>
          </cell>
        </row>
        <row r="356">
          <cell r="B356" t="str">
            <v>Luxembourg</v>
          </cell>
          <cell r="C356" t="str">
            <v>BELuxembourg</v>
          </cell>
        </row>
        <row r="357">
          <cell r="B357" t="str">
            <v>Namur</v>
          </cell>
          <cell r="C357" t="str">
            <v>BENamur</v>
          </cell>
        </row>
        <row r="358">
          <cell r="B358" t="str">
            <v>Boucle du Mouhoun</v>
          </cell>
          <cell r="C358" t="str">
            <v>BFBoucle du Mouhoun</v>
          </cell>
        </row>
        <row r="359">
          <cell r="B359" t="str">
            <v>Balé</v>
          </cell>
          <cell r="C359" t="str">
            <v>BFBalé</v>
          </cell>
        </row>
        <row r="360">
          <cell r="B360" t="str">
            <v>Banwa</v>
          </cell>
          <cell r="C360" t="str">
            <v>BFBanwa</v>
          </cell>
        </row>
        <row r="361">
          <cell r="B361" t="str">
            <v>Kossi</v>
          </cell>
          <cell r="C361" t="str">
            <v>BFKossi</v>
          </cell>
        </row>
        <row r="362">
          <cell r="B362" t="str">
            <v>Mouhoun</v>
          </cell>
          <cell r="C362" t="str">
            <v>BFMouhoun</v>
          </cell>
        </row>
        <row r="363">
          <cell r="B363" t="str">
            <v>Nayala</v>
          </cell>
          <cell r="C363" t="str">
            <v>BFNayala</v>
          </cell>
        </row>
        <row r="364">
          <cell r="B364" t="str">
            <v>Sourou</v>
          </cell>
          <cell r="C364" t="str">
            <v>BFSourou</v>
          </cell>
        </row>
        <row r="365">
          <cell r="B365" t="str">
            <v>Cascades</v>
          </cell>
          <cell r="C365" t="str">
            <v>BFCascades</v>
          </cell>
        </row>
        <row r="366">
          <cell r="B366" t="str">
            <v>Comoé</v>
          </cell>
          <cell r="C366" t="str">
            <v>BFComoé</v>
          </cell>
        </row>
        <row r="367">
          <cell r="B367" t="str">
            <v>Léraba</v>
          </cell>
          <cell r="C367" t="str">
            <v>BFLéraba</v>
          </cell>
        </row>
        <row r="368">
          <cell r="B368" t="str">
            <v>Centre</v>
          </cell>
          <cell r="C368" t="str">
            <v>BFCentre</v>
          </cell>
        </row>
        <row r="369">
          <cell r="B369" t="str">
            <v>Kadiogo</v>
          </cell>
          <cell r="C369" t="str">
            <v>BFKadiogo</v>
          </cell>
        </row>
        <row r="370">
          <cell r="B370" t="str">
            <v>Centre-Est</v>
          </cell>
          <cell r="C370" t="str">
            <v>BFCentre-Est</v>
          </cell>
        </row>
        <row r="371">
          <cell r="B371" t="str">
            <v>Boulgou</v>
          </cell>
          <cell r="C371" t="str">
            <v>BFBoulgou</v>
          </cell>
        </row>
        <row r="372">
          <cell r="B372" t="str">
            <v>Koulpélogo</v>
          </cell>
          <cell r="C372" t="str">
            <v>BFKoulpélogo</v>
          </cell>
        </row>
        <row r="373">
          <cell r="B373" t="str">
            <v>Kouritenga</v>
          </cell>
          <cell r="C373" t="str">
            <v>BFKouritenga</v>
          </cell>
        </row>
        <row r="374">
          <cell r="B374" t="str">
            <v>Centre-Nord</v>
          </cell>
          <cell r="C374" t="str">
            <v>BFCentre-Nord</v>
          </cell>
        </row>
        <row r="375">
          <cell r="B375" t="str">
            <v>Bam</v>
          </cell>
          <cell r="C375" t="str">
            <v>BFBam</v>
          </cell>
        </row>
        <row r="376">
          <cell r="B376" t="str">
            <v>Namentenga</v>
          </cell>
          <cell r="C376" t="str">
            <v>BFNamentenga</v>
          </cell>
        </row>
        <row r="377">
          <cell r="B377" t="str">
            <v>Sanmatenga</v>
          </cell>
          <cell r="C377" t="str">
            <v>BFSanmatenga</v>
          </cell>
        </row>
        <row r="378">
          <cell r="B378" t="str">
            <v>Centre-Ouest</v>
          </cell>
          <cell r="C378" t="str">
            <v>BFCentre-Ouest</v>
          </cell>
        </row>
        <row r="379">
          <cell r="B379" t="str">
            <v>Boulkiemdé</v>
          </cell>
          <cell r="C379" t="str">
            <v>BFBoulkiemdé</v>
          </cell>
        </row>
        <row r="380">
          <cell r="B380" t="str">
            <v>Sissili</v>
          </cell>
          <cell r="C380" t="str">
            <v>BFSissili</v>
          </cell>
        </row>
        <row r="381">
          <cell r="B381" t="str">
            <v>Sanguié</v>
          </cell>
          <cell r="C381" t="str">
            <v>BFSanguié</v>
          </cell>
        </row>
        <row r="382">
          <cell r="B382" t="str">
            <v>Ziro</v>
          </cell>
          <cell r="C382" t="str">
            <v>BFZiro</v>
          </cell>
        </row>
        <row r="383">
          <cell r="B383" t="str">
            <v>Centre-Sud</v>
          </cell>
          <cell r="C383" t="str">
            <v>BFCentre-Sud</v>
          </cell>
        </row>
        <row r="384">
          <cell r="B384" t="str">
            <v>Bazèga</v>
          </cell>
          <cell r="C384" t="str">
            <v>BFBazèga</v>
          </cell>
        </row>
        <row r="385">
          <cell r="B385" t="str">
            <v>Nahouri</v>
          </cell>
          <cell r="C385" t="str">
            <v>BFNahouri</v>
          </cell>
        </row>
        <row r="386">
          <cell r="B386" t="str">
            <v>Zoundwéogo</v>
          </cell>
          <cell r="C386" t="str">
            <v>BFZoundwéogo</v>
          </cell>
        </row>
        <row r="387">
          <cell r="B387" t="str">
            <v>Est</v>
          </cell>
          <cell r="C387" t="str">
            <v>BFEst</v>
          </cell>
        </row>
        <row r="388">
          <cell r="B388" t="str">
            <v>Gnagna</v>
          </cell>
          <cell r="C388" t="str">
            <v>BFGnagna</v>
          </cell>
        </row>
        <row r="389">
          <cell r="B389" t="str">
            <v>Gourma</v>
          </cell>
          <cell r="C389" t="str">
            <v>BFGourma</v>
          </cell>
        </row>
        <row r="390">
          <cell r="B390" t="str">
            <v>Komondjari</v>
          </cell>
          <cell r="C390" t="str">
            <v>BFKomondjari</v>
          </cell>
        </row>
        <row r="391">
          <cell r="B391" t="str">
            <v>Kompienga</v>
          </cell>
          <cell r="C391" t="str">
            <v>BFKompienga</v>
          </cell>
        </row>
        <row r="392">
          <cell r="B392" t="str">
            <v>Tapoa</v>
          </cell>
          <cell r="C392" t="str">
            <v>BFTapoa</v>
          </cell>
        </row>
        <row r="393">
          <cell r="B393" t="str">
            <v>Hauts-Bassins</v>
          </cell>
          <cell r="C393" t="str">
            <v>BFHauts-Bassins</v>
          </cell>
        </row>
        <row r="394">
          <cell r="B394" t="str">
            <v>Houet</v>
          </cell>
          <cell r="C394" t="str">
            <v>BFHouet</v>
          </cell>
        </row>
        <row r="395">
          <cell r="B395" t="str">
            <v>Kénédougou</v>
          </cell>
          <cell r="C395" t="str">
            <v>BFKénédougou</v>
          </cell>
        </row>
        <row r="396">
          <cell r="B396" t="str">
            <v>Tuy</v>
          </cell>
          <cell r="C396" t="str">
            <v>BFTuy</v>
          </cell>
        </row>
        <row r="397">
          <cell r="B397" t="str">
            <v>Nord</v>
          </cell>
          <cell r="C397" t="str">
            <v>BFNord</v>
          </cell>
        </row>
        <row r="398">
          <cell r="B398" t="str">
            <v>Loroum</v>
          </cell>
          <cell r="C398" t="str">
            <v>BFLoroum</v>
          </cell>
        </row>
        <row r="399">
          <cell r="B399" t="str">
            <v>Passoré</v>
          </cell>
          <cell r="C399" t="str">
            <v>BFPassoré</v>
          </cell>
        </row>
        <row r="400">
          <cell r="B400" t="str">
            <v>Yatenga</v>
          </cell>
          <cell r="C400" t="str">
            <v>BFYatenga</v>
          </cell>
        </row>
        <row r="401">
          <cell r="B401" t="str">
            <v>Zondoma</v>
          </cell>
          <cell r="C401" t="str">
            <v>BFZondoma</v>
          </cell>
        </row>
        <row r="402">
          <cell r="B402" t="str">
            <v>Plateau-Central</v>
          </cell>
          <cell r="C402" t="str">
            <v>BFPlateau-Central</v>
          </cell>
        </row>
        <row r="403">
          <cell r="B403" t="str">
            <v>Ganzourgou</v>
          </cell>
          <cell r="C403" t="str">
            <v>BFGanzourgou</v>
          </cell>
        </row>
        <row r="404">
          <cell r="B404" t="str">
            <v>Kourwéogo</v>
          </cell>
          <cell r="C404" t="str">
            <v>BFKourwéogo</v>
          </cell>
        </row>
        <row r="405">
          <cell r="B405" t="str">
            <v>Oubritenga</v>
          </cell>
          <cell r="C405" t="str">
            <v>BFOubritenga</v>
          </cell>
        </row>
        <row r="406">
          <cell r="B406" t="str">
            <v>Sahel</v>
          </cell>
          <cell r="C406" t="str">
            <v>BFSahel</v>
          </cell>
        </row>
        <row r="407">
          <cell r="B407" t="str">
            <v>Oudalan</v>
          </cell>
          <cell r="C407" t="str">
            <v>BFOudalan</v>
          </cell>
        </row>
        <row r="408">
          <cell r="B408" t="str">
            <v>Séno</v>
          </cell>
          <cell r="C408" t="str">
            <v>BFSéno</v>
          </cell>
        </row>
        <row r="409">
          <cell r="B409" t="str">
            <v>Soum</v>
          </cell>
          <cell r="C409" t="str">
            <v>BFSoum</v>
          </cell>
        </row>
        <row r="410">
          <cell r="B410" t="str">
            <v>Yagha</v>
          </cell>
          <cell r="C410" t="str">
            <v>BFYagha</v>
          </cell>
        </row>
        <row r="411">
          <cell r="B411" t="str">
            <v>Sud-Ouest</v>
          </cell>
          <cell r="C411" t="str">
            <v>BFSud-Ouest</v>
          </cell>
        </row>
        <row r="412">
          <cell r="B412" t="str">
            <v>Bougouriba</v>
          </cell>
          <cell r="C412" t="str">
            <v>BFBougouriba</v>
          </cell>
        </row>
        <row r="413">
          <cell r="B413" t="str">
            <v>Ioba</v>
          </cell>
          <cell r="C413" t="str">
            <v>BFIoba</v>
          </cell>
        </row>
        <row r="414">
          <cell r="B414" t="str">
            <v>Noumbiel</v>
          </cell>
          <cell r="C414" t="str">
            <v>BFNoumbiel</v>
          </cell>
        </row>
        <row r="415">
          <cell r="B415" t="str">
            <v>Poni</v>
          </cell>
          <cell r="C415" t="str">
            <v>BFPoni</v>
          </cell>
        </row>
        <row r="416">
          <cell r="B416" t="str">
            <v>Blagoevgrad</v>
          </cell>
          <cell r="C416" t="str">
            <v>BGBlagoevgrad</v>
          </cell>
        </row>
        <row r="417">
          <cell r="B417" t="str">
            <v>Burgas</v>
          </cell>
          <cell r="C417" t="str">
            <v>BGBurgas</v>
          </cell>
        </row>
        <row r="418">
          <cell r="B418" t="str">
            <v>Varna</v>
          </cell>
          <cell r="C418" t="str">
            <v>BGVarna</v>
          </cell>
        </row>
        <row r="419">
          <cell r="B419" t="str">
            <v>Veliko Tarnovo</v>
          </cell>
          <cell r="C419" t="str">
            <v>BGVeliko Tarnovo</v>
          </cell>
        </row>
        <row r="420">
          <cell r="B420" t="str">
            <v>Vidin</v>
          </cell>
          <cell r="C420" t="str">
            <v>BGVidin</v>
          </cell>
        </row>
        <row r="421">
          <cell r="B421" t="str">
            <v>Vratsa</v>
          </cell>
          <cell r="C421" t="str">
            <v>BGVratsa</v>
          </cell>
        </row>
        <row r="422">
          <cell r="B422" t="str">
            <v>Gabrovo</v>
          </cell>
          <cell r="C422" t="str">
            <v>BGGabrovo</v>
          </cell>
        </row>
        <row r="423">
          <cell r="B423" t="str">
            <v>Dobrich</v>
          </cell>
          <cell r="C423" t="str">
            <v>BGDobrich</v>
          </cell>
        </row>
        <row r="424">
          <cell r="B424" t="str">
            <v>Kardzhali</v>
          </cell>
          <cell r="C424" t="str">
            <v>BGKardzhali</v>
          </cell>
        </row>
        <row r="425">
          <cell r="B425" t="str">
            <v>Kyustendil</v>
          </cell>
          <cell r="C425" t="str">
            <v>BGKyustendil</v>
          </cell>
        </row>
        <row r="426">
          <cell r="B426" t="str">
            <v>Lovech</v>
          </cell>
          <cell r="C426" t="str">
            <v>BGLovech</v>
          </cell>
        </row>
        <row r="427">
          <cell r="B427" t="str">
            <v>Montana</v>
          </cell>
          <cell r="C427" t="str">
            <v>BGMontana</v>
          </cell>
        </row>
        <row r="428">
          <cell r="B428" t="str">
            <v>Pazardzhik</v>
          </cell>
          <cell r="C428" t="str">
            <v>BGPazardzhik</v>
          </cell>
        </row>
        <row r="429">
          <cell r="B429" t="str">
            <v>Pernik</v>
          </cell>
          <cell r="C429" t="str">
            <v>BGPernik</v>
          </cell>
        </row>
        <row r="430">
          <cell r="B430" t="str">
            <v>Pleven</v>
          </cell>
          <cell r="C430" t="str">
            <v>BGPleven</v>
          </cell>
        </row>
        <row r="431">
          <cell r="B431" t="str">
            <v>Plovdiv</v>
          </cell>
          <cell r="C431" t="str">
            <v>BGPlovdiv</v>
          </cell>
        </row>
        <row r="432">
          <cell r="B432" t="str">
            <v>Razgrad</v>
          </cell>
          <cell r="C432" t="str">
            <v>BGRazgrad</v>
          </cell>
        </row>
        <row r="433">
          <cell r="B433" t="str">
            <v>Ruse</v>
          </cell>
          <cell r="C433" t="str">
            <v>BGRuse</v>
          </cell>
        </row>
        <row r="434">
          <cell r="B434" t="str">
            <v>Silistra</v>
          </cell>
          <cell r="C434" t="str">
            <v>BGSilistra</v>
          </cell>
        </row>
        <row r="435">
          <cell r="B435" t="str">
            <v>Sliven</v>
          </cell>
          <cell r="C435" t="str">
            <v>BGSliven</v>
          </cell>
        </row>
        <row r="436">
          <cell r="B436" t="str">
            <v>Smolyan</v>
          </cell>
          <cell r="C436" t="str">
            <v>BGSmolyan</v>
          </cell>
        </row>
        <row r="437">
          <cell r="B437" t="str">
            <v>Sofia (stolitsa)</v>
          </cell>
          <cell r="C437" t="str">
            <v>BGSofia (stolitsa)</v>
          </cell>
        </row>
        <row r="438">
          <cell r="B438" t="str">
            <v>Sofia</v>
          </cell>
          <cell r="C438" t="str">
            <v>BGSofia</v>
          </cell>
        </row>
        <row r="439">
          <cell r="B439" t="str">
            <v>Stara Zagora</v>
          </cell>
          <cell r="C439" t="str">
            <v>BGStara Zagora</v>
          </cell>
        </row>
        <row r="440">
          <cell r="B440" t="str">
            <v>Targovishte</v>
          </cell>
          <cell r="C440" t="str">
            <v>BGTargovishte</v>
          </cell>
        </row>
        <row r="441">
          <cell r="B441" t="str">
            <v>Haskovo</v>
          </cell>
          <cell r="C441" t="str">
            <v>BGHaskovo</v>
          </cell>
        </row>
        <row r="442">
          <cell r="B442" t="str">
            <v>Shumen</v>
          </cell>
          <cell r="C442" t="str">
            <v>BGShumen</v>
          </cell>
        </row>
        <row r="443">
          <cell r="B443" t="str">
            <v>Yambol</v>
          </cell>
          <cell r="C443" t="str">
            <v>BGYambol</v>
          </cell>
        </row>
        <row r="444">
          <cell r="B444" t="str">
            <v>Al ‘Āşimah</v>
          </cell>
          <cell r="C444" t="str">
            <v>BHAl ‘Āşimah</v>
          </cell>
        </row>
        <row r="445">
          <cell r="B445" t="str">
            <v>Al Janūbīyah</v>
          </cell>
          <cell r="C445" t="str">
            <v>BHAl Janūbīyah</v>
          </cell>
        </row>
        <row r="446">
          <cell r="B446" t="str">
            <v>Al Muḩarraq</v>
          </cell>
          <cell r="C446" t="str">
            <v>BHAl Muḩarraq</v>
          </cell>
        </row>
        <row r="447">
          <cell r="B447" t="str">
            <v>Ash Shamālīyah</v>
          </cell>
          <cell r="C447" t="str">
            <v>BHAsh Shamālīyah</v>
          </cell>
        </row>
        <row r="448">
          <cell r="B448" t="str">
            <v>Bubanza</v>
          </cell>
          <cell r="C448" t="str">
            <v>BIBubanza</v>
          </cell>
        </row>
        <row r="449">
          <cell r="B449" t="str">
            <v>Bubanza</v>
          </cell>
          <cell r="C449" t="str">
            <v>BIBubanza</v>
          </cell>
        </row>
        <row r="450">
          <cell r="B450" t="str">
            <v>Bujumbura Rural</v>
          </cell>
          <cell r="C450" t="str">
            <v>BIBujumbura Rural</v>
          </cell>
        </row>
        <row r="451">
          <cell r="B451" t="str">
            <v>Bujumbura Rural</v>
          </cell>
          <cell r="C451" t="str">
            <v>BIBujumbura Rural</v>
          </cell>
        </row>
        <row r="452">
          <cell r="B452" t="str">
            <v>Bujumbura Mairie</v>
          </cell>
          <cell r="C452" t="str">
            <v>BIBujumbura Mairie</v>
          </cell>
        </row>
        <row r="453">
          <cell r="B453" t="str">
            <v>Bujumbura Mairie</v>
          </cell>
          <cell r="C453" t="str">
            <v>BIBujumbura Mairie</v>
          </cell>
        </row>
        <row r="454">
          <cell r="B454" t="str">
            <v>Bururi</v>
          </cell>
          <cell r="C454" t="str">
            <v>BIBururi</v>
          </cell>
        </row>
        <row r="455">
          <cell r="B455" t="str">
            <v>Bururi</v>
          </cell>
          <cell r="C455" t="str">
            <v>BIBururi</v>
          </cell>
        </row>
        <row r="456">
          <cell r="B456" t="str">
            <v>Cankuzo</v>
          </cell>
          <cell r="C456" t="str">
            <v>BICankuzo</v>
          </cell>
        </row>
        <row r="457">
          <cell r="B457" t="str">
            <v>Cankuzo</v>
          </cell>
          <cell r="C457" t="str">
            <v>BICankuzo</v>
          </cell>
        </row>
        <row r="458">
          <cell r="B458" t="str">
            <v>Cibitoke</v>
          </cell>
          <cell r="C458" t="str">
            <v>BICibitoke</v>
          </cell>
        </row>
        <row r="459">
          <cell r="B459" t="str">
            <v>Cibitoke</v>
          </cell>
          <cell r="C459" t="str">
            <v>BICibitoke</v>
          </cell>
        </row>
        <row r="460">
          <cell r="B460" t="str">
            <v>Gitega</v>
          </cell>
          <cell r="C460" t="str">
            <v>BIGitega</v>
          </cell>
        </row>
        <row r="461">
          <cell r="B461" t="str">
            <v>Gitega</v>
          </cell>
          <cell r="C461" t="str">
            <v>BIGitega</v>
          </cell>
        </row>
        <row r="462">
          <cell r="B462" t="str">
            <v>Kirundo</v>
          </cell>
          <cell r="C462" t="str">
            <v>BIKirundo</v>
          </cell>
        </row>
        <row r="463">
          <cell r="B463" t="str">
            <v>Kirundo</v>
          </cell>
          <cell r="C463" t="str">
            <v>BIKirundo</v>
          </cell>
        </row>
        <row r="464">
          <cell r="B464" t="str">
            <v>Karuzi</v>
          </cell>
          <cell r="C464" t="str">
            <v>BIKaruzi</v>
          </cell>
        </row>
        <row r="465">
          <cell r="B465" t="str">
            <v>Karuzi</v>
          </cell>
          <cell r="C465" t="str">
            <v>BIKaruzi</v>
          </cell>
        </row>
        <row r="466">
          <cell r="B466" t="str">
            <v>Kayanza</v>
          </cell>
          <cell r="C466" t="str">
            <v>BIKayanza</v>
          </cell>
        </row>
        <row r="467">
          <cell r="B467" t="str">
            <v>Kayanza</v>
          </cell>
          <cell r="C467" t="str">
            <v>BIKayanza</v>
          </cell>
        </row>
        <row r="468">
          <cell r="B468" t="str">
            <v>Makamba</v>
          </cell>
          <cell r="C468" t="str">
            <v>BIMakamba</v>
          </cell>
        </row>
        <row r="469">
          <cell r="B469" t="str">
            <v>Makamba</v>
          </cell>
          <cell r="C469" t="str">
            <v>BIMakamba</v>
          </cell>
        </row>
        <row r="470">
          <cell r="B470" t="str">
            <v>Muramvya</v>
          </cell>
          <cell r="C470" t="str">
            <v>BIMuramvya</v>
          </cell>
        </row>
        <row r="471">
          <cell r="B471" t="str">
            <v>Muramvya</v>
          </cell>
          <cell r="C471" t="str">
            <v>BIMuramvya</v>
          </cell>
        </row>
        <row r="472">
          <cell r="B472" t="str">
            <v>Mwaro</v>
          </cell>
          <cell r="C472" t="str">
            <v>BIMwaro</v>
          </cell>
        </row>
        <row r="473">
          <cell r="B473" t="str">
            <v>Mwaro</v>
          </cell>
          <cell r="C473" t="str">
            <v>BIMwaro</v>
          </cell>
        </row>
        <row r="474">
          <cell r="B474" t="str">
            <v>Muyinga</v>
          </cell>
          <cell r="C474" t="str">
            <v>BIMuyinga</v>
          </cell>
        </row>
        <row r="475">
          <cell r="B475" t="str">
            <v>Muyinga</v>
          </cell>
          <cell r="C475" t="str">
            <v>BIMuyinga</v>
          </cell>
        </row>
        <row r="476">
          <cell r="B476" t="str">
            <v>Ngozi</v>
          </cell>
          <cell r="C476" t="str">
            <v>BINgozi</v>
          </cell>
        </row>
        <row r="477">
          <cell r="B477" t="str">
            <v>Ngozi</v>
          </cell>
          <cell r="C477" t="str">
            <v>BINgozi</v>
          </cell>
        </row>
        <row r="478">
          <cell r="B478" t="str">
            <v>Rumonge</v>
          </cell>
          <cell r="C478" t="str">
            <v>BIRumonge</v>
          </cell>
        </row>
        <row r="479">
          <cell r="B479" t="str">
            <v>Rumonge</v>
          </cell>
          <cell r="C479" t="str">
            <v>BIRumonge</v>
          </cell>
        </row>
        <row r="480">
          <cell r="B480" t="str">
            <v>Rutana</v>
          </cell>
          <cell r="C480" t="str">
            <v>BIRutana</v>
          </cell>
        </row>
        <row r="481">
          <cell r="B481" t="str">
            <v>Rutana</v>
          </cell>
          <cell r="C481" t="str">
            <v>BIRutana</v>
          </cell>
        </row>
        <row r="482">
          <cell r="B482" t="str">
            <v>Ruyigi</v>
          </cell>
          <cell r="C482" t="str">
            <v>BIRuyigi</v>
          </cell>
        </row>
        <row r="483">
          <cell r="B483" t="str">
            <v>Ruyigi</v>
          </cell>
          <cell r="C483" t="str">
            <v>BIRuyigi</v>
          </cell>
        </row>
        <row r="484">
          <cell r="B484" t="str">
            <v>Atacora</v>
          </cell>
          <cell r="C484" t="str">
            <v>BJAtacora</v>
          </cell>
        </row>
        <row r="485">
          <cell r="B485" t="str">
            <v>Alibori</v>
          </cell>
          <cell r="C485" t="str">
            <v>BJAlibori</v>
          </cell>
        </row>
        <row r="486">
          <cell r="B486" t="str">
            <v>Atlantique</v>
          </cell>
          <cell r="C486" t="str">
            <v>BJAtlantique</v>
          </cell>
        </row>
        <row r="487">
          <cell r="B487" t="str">
            <v>Borgou</v>
          </cell>
          <cell r="C487" t="str">
            <v>BJBorgou</v>
          </cell>
        </row>
        <row r="488">
          <cell r="B488" t="str">
            <v>Collines</v>
          </cell>
          <cell r="C488" t="str">
            <v>BJCollines</v>
          </cell>
        </row>
        <row r="489">
          <cell r="B489" t="str">
            <v>Donga</v>
          </cell>
          <cell r="C489" t="str">
            <v>BJDonga</v>
          </cell>
        </row>
        <row r="490">
          <cell r="B490" t="str">
            <v>Couffo</v>
          </cell>
          <cell r="C490" t="str">
            <v>BJCouffo</v>
          </cell>
        </row>
        <row r="491">
          <cell r="B491" t="str">
            <v>Littoral</v>
          </cell>
          <cell r="C491" t="str">
            <v>BJLittoral</v>
          </cell>
        </row>
        <row r="492">
          <cell r="B492" t="str">
            <v>Mono</v>
          </cell>
          <cell r="C492" t="str">
            <v>BJMono</v>
          </cell>
        </row>
        <row r="493">
          <cell r="B493" t="str">
            <v>Ouémé</v>
          </cell>
          <cell r="C493" t="str">
            <v>BJOuémé</v>
          </cell>
        </row>
        <row r="494">
          <cell r="B494" t="str">
            <v>Plateau</v>
          </cell>
          <cell r="C494" t="str">
            <v>BJPlateau</v>
          </cell>
        </row>
        <row r="495">
          <cell r="B495" t="str">
            <v>Zou</v>
          </cell>
          <cell r="C495" t="str">
            <v>BJZou</v>
          </cell>
        </row>
        <row r="496">
          <cell r="B496" t="str">
            <v>Belait</v>
          </cell>
          <cell r="C496" t="str">
            <v>BNBelait</v>
          </cell>
        </row>
        <row r="497">
          <cell r="B497" t="str">
            <v>Belait</v>
          </cell>
          <cell r="C497" t="str">
            <v>BNBelait</v>
          </cell>
        </row>
        <row r="498">
          <cell r="B498" t="str">
            <v>Brunei-Muara</v>
          </cell>
          <cell r="C498" t="str">
            <v>BNBrunei-Muara</v>
          </cell>
        </row>
        <row r="499">
          <cell r="B499" t="str">
            <v>Brunei dan Muara</v>
          </cell>
          <cell r="C499" t="str">
            <v>BNBrunei dan Muara</v>
          </cell>
        </row>
        <row r="500">
          <cell r="B500" t="str">
            <v>Temburong</v>
          </cell>
          <cell r="C500" t="str">
            <v>BNTemburong</v>
          </cell>
        </row>
        <row r="501">
          <cell r="B501" t="str">
            <v>Temburong</v>
          </cell>
          <cell r="C501" t="str">
            <v>BNTemburong</v>
          </cell>
        </row>
        <row r="502">
          <cell r="B502" t="str">
            <v>Tutong</v>
          </cell>
          <cell r="C502" t="str">
            <v>BNTutong</v>
          </cell>
        </row>
        <row r="503">
          <cell r="B503" t="str">
            <v>Tutong</v>
          </cell>
          <cell r="C503" t="str">
            <v>BNTutong</v>
          </cell>
        </row>
        <row r="504">
          <cell r="B504" t="str">
            <v>El Beni</v>
          </cell>
          <cell r="C504" t="str">
            <v>BOEl Beni</v>
          </cell>
        </row>
        <row r="505">
          <cell r="B505" t="str">
            <v>Cochabamba</v>
          </cell>
          <cell r="C505" t="str">
            <v>BOCochabamba</v>
          </cell>
        </row>
        <row r="506">
          <cell r="B506" t="str">
            <v>Chuquisaca</v>
          </cell>
          <cell r="C506" t="str">
            <v>BOChuquisaca</v>
          </cell>
        </row>
        <row r="507">
          <cell r="B507" t="str">
            <v>La Paz</v>
          </cell>
          <cell r="C507" t="str">
            <v>BOLa Paz</v>
          </cell>
        </row>
        <row r="508">
          <cell r="B508" t="str">
            <v>Pando</v>
          </cell>
          <cell r="C508" t="str">
            <v>BOPando</v>
          </cell>
        </row>
        <row r="509">
          <cell r="B509" t="str">
            <v>Oruro</v>
          </cell>
          <cell r="C509" t="str">
            <v>BOOruro</v>
          </cell>
        </row>
        <row r="510">
          <cell r="B510" t="str">
            <v>Potosí</v>
          </cell>
          <cell r="C510" t="str">
            <v>BOPotosí</v>
          </cell>
        </row>
        <row r="511">
          <cell r="B511" t="str">
            <v>Santa Cruz</v>
          </cell>
          <cell r="C511" t="str">
            <v>BOSanta Cruz</v>
          </cell>
        </row>
        <row r="512">
          <cell r="B512" t="str">
            <v>Tarija</v>
          </cell>
          <cell r="C512" t="str">
            <v>BOTarija</v>
          </cell>
        </row>
        <row r="513">
          <cell r="B513" t="str">
            <v>Bonaire</v>
          </cell>
          <cell r="C513" t="str">
            <v>BQBonaire</v>
          </cell>
        </row>
        <row r="514">
          <cell r="B514" t="str">
            <v>Bonaire</v>
          </cell>
          <cell r="C514" t="str">
            <v>BQBonaire</v>
          </cell>
        </row>
        <row r="515">
          <cell r="B515" t="str">
            <v>Boneiru</v>
          </cell>
          <cell r="C515" t="str">
            <v>BQBoneiru</v>
          </cell>
        </row>
        <row r="516">
          <cell r="B516" t="str">
            <v>Saba</v>
          </cell>
          <cell r="C516" t="str">
            <v>BQSaba</v>
          </cell>
        </row>
        <row r="517">
          <cell r="B517" t="str">
            <v>Saba</v>
          </cell>
          <cell r="C517" t="str">
            <v>BQSaba</v>
          </cell>
        </row>
        <row r="518">
          <cell r="B518" t="str">
            <v>Saba</v>
          </cell>
          <cell r="C518" t="str">
            <v>BQSaba</v>
          </cell>
        </row>
        <row r="519">
          <cell r="B519" t="str">
            <v>Sint Eustatius</v>
          </cell>
          <cell r="C519" t="str">
            <v>BQSint Eustatius</v>
          </cell>
        </row>
        <row r="520">
          <cell r="B520" t="str">
            <v>Sint Eustatius</v>
          </cell>
          <cell r="C520" t="str">
            <v>BQSint Eustatius</v>
          </cell>
        </row>
        <row r="521">
          <cell r="B521" t="str">
            <v>Sint Eustatius</v>
          </cell>
          <cell r="C521" t="str">
            <v>BQSint Eustatius</v>
          </cell>
        </row>
        <row r="522">
          <cell r="B522" t="str">
            <v>Acre</v>
          </cell>
          <cell r="C522" t="str">
            <v>BRAcre</v>
          </cell>
        </row>
        <row r="523">
          <cell r="B523" t="str">
            <v>Alagoas</v>
          </cell>
          <cell r="C523" t="str">
            <v>BRAlagoas</v>
          </cell>
        </row>
        <row r="524">
          <cell r="B524" t="str">
            <v>Amazonas</v>
          </cell>
          <cell r="C524" t="str">
            <v>BRAmazonas</v>
          </cell>
        </row>
        <row r="525">
          <cell r="B525" t="str">
            <v>Amapá</v>
          </cell>
          <cell r="C525" t="str">
            <v>BRAmapá</v>
          </cell>
        </row>
        <row r="526">
          <cell r="B526" t="str">
            <v>Bahia</v>
          </cell>
          <cell r="C526" t="str">
            <v>BRBahia</v>
          </cell>
        </row>
        <row r="527">
          <cell r="B527" t="str">
            <v>Ceará</v>
          </cell>
          <cell r="C527" t="str">
            <v>BRCeará</v>
          </cell>
        </row>
        <row r="528">
          <cell r="B528" t="str">
            <v>Espírito Santo</v>
          </cell>
          <cell r="C528" t="str">
            <v>BREspírito Santo</v>
          </cell>
        </row>
        <row r="529">
          <cell r="B529" t="str">
            <v>Goiás</v>
          </cell>
          <cell r="C529" t="str">
            <v>BRGoiás</v>
          </cell>
        </row>
        <row r="530">
          <cell r="B530" t="str">
            <v>Maranhão</v>
          </cell>
          <cell r="C530" t="str">
            <v>BRMaranhão</v>
          </cell>
        </row>
        <row r="531">
          <cell r="B531" t="str">
            <v>Minas Gerais</v>
          </cell>
          <cell r="C531" t="str">
            <v>BRMinas Gerais</v>
          </cell>
        </row>
        <row r="532">
          <cell r="B532" t="str">
            <v>Mato Grosso do Sul</v>
          </cell>
          <cell r="C532" t="str">
            <v>BRMato Grosso do Sul</v>
          </cell>
        </row>
        <row r="533">
          <cell r="B533" t="str">
            <v>Mato Grosso</v>
          </cell>
          <cell r="C533" t="str">
            <v>BRMato Grosso</v>
          </cell>
        </row>
        <row r="534">
          <cell r="B534" t="str">
            <v>Pará</v>
          </cell>
          <cell r="C534" t="str">
            <v>BRPará</v>
          </cell>
        </row>
        <row r="535">
          <cell r="B535" t="str">
            <v>Paraíba</v>
          </cell>
          <cell r="C535" t="str">
            <v>BRParaíba</v>
          </cell>
        </row>
        <row r="536">
          <cell r="B536" t="str">
            <v>Pernambuco</v>
          </cell>
          <cell r="C536" t="str">
            <v>BRPernambuco</v>
          </cell>
        </row>
        <row r="537">
          <cell r="B537" t="str">
            <v>Piauí</v>
          </cell>
          <cell r="C537" t="str">
            <v>BRPiauí</v>
          </cell>
        </row>
        <row r="538">
          <cell r="B538" t="str">
            <v>Paraná</v>
          </cell>
          <cell r="C538" t="str">
            <v>BRParaná</v>
          </cell>
        </row>
        <row r="539">
          <cell r="B539" t="str">
            <v>Rio de Janeiro</v>
          </cell>
          <cell r="C539" t="str">
            <v>BRRio de Janeiro</v>
          </cell>
        </row>
        <row r="540">
          <cell r="B540" t="str">
            <v>Rio Grande do Norte</v>
          </cell>
          <cell r="C540" t="str">
            <v>BRRio Grande do Norte</v>
          </cell>
        </row>
        <row r="541">
          <cell r="B541" t="str">
            <v>Rondônia</v>
          </cell>
          <cell r="C541" t="str">
            <v>BRRondônia</v>
          </cell>
        </row>
        <row r="542">
          <cell r="B542" t="str">
            <v>Roraima</v>
          </cell>
          <cell r="C542" t="str">
            <v>BRRoraima</v>
          </cell>
        </row>
        <row r="543">
          <cell r="B543" t="str">
            <v>Rio Grande do Sul</v>
          </cell>
          <cell r="C543" t="str">
            <v>BRRio Grande do Sul</v>
          </cell>
        </row>
        <row r="544">
          <cell r="B544" t="str">
            <v>Santa Catarina</v>
          </cell>
          <cell r="C544" t="str">
            <v>BRSanta Catarina</v>
          </cell>
        </row>
        <row r="545">
          <cell r="B545" t="str">
            <v>Sergipe</v>
          </cell>
          <cell r="C545" t="str">
            <v>BRSergipe</v>
          </cell>
        </row>
        <row r="546">
          <cell r="B546" t="str">
            <v>São Paulo</v>
          </cell>
          <cell r="C546" t="str">
            <v>BRSão Paulo</v>
          </cell>
        </row>
        <row r="547">
          <cell r="B547" t="str">
            <v>Tocantins</v>
          </cell>
          <cell r="C547" t="str">
            <v>BRTocantins</v>
          </cell>
        </row>
        <row r="548">
          <cell r="B548" t="str">
            <v>Distrito Federal</v>
          </cell>
          <cell r="C548" t="str">
            <v>BRDistrito Federal</v>
          </cell>
        </row>
        <row r="549">
          <cell r="B549" t="str">
            <v>Acklins</v>
          </cell>
          <cell r="C549" t="str">
            <v>BSAcklins</v>
          </cell>
        </row>
        <row r="550">
          <cell r="B550" t="str">
            <v>Bimini</v>
          </cell>
          <cell r="C550" t="str">
            <v>BSBimini</v>
          </cell>
        </row>
        <row r="551">
          <cell r="B551" t="str">
            <v>Black Point</v>
          </cell>
          <cell r="C551" t="str">
            <v>BSBlack Point</v>
          </cell>
        </row>
        <row r="552">
          <cell r="B552" t="str">
            <v>Berry Islands</v>
          </cell>
          <cell r="C552" t="str">
            <v>BSBerry Islands</v>
          </cell>
        </row>
        <row r="553">
          <cell r="B553" t="str">
            <v>Central Eleuthera</v>
          </cell>
          <cell r="C553" t="str">
            <v>BSCentral Eleuthera</v>
          </cell>
        </row>
        <row r="554">
          <cell r="B554" t="str">
            <v>Cat Island</v>
          </cell>
          <cell r="C554" t="str">
            <v>BSCat Island</v>
          </cell>
        </row>
        <row r="555">
          <cell r="B555" t="str">
            <v>Crooked Island and Long Cay</v>
          </cell>
          <cell r="C555" t="str">
            <v>BSCrooked Island and Long Cay</v>
          </cell>
        </row>
        <row r="556">
          <cell r="B556" t="str">
            <v>Central Abaco</v>
          </cell>
          <cell r="C556" t="str">
            <v>BSCentral Abaco</v>
          </cell>
        </row>
        <row r="557">
          <cell r="B557" t="str">
            <v>Central Andros</v>
          </cell>
          <cell r="C557" t="str">
            <v>BSCentral Andros</v>
          </cell>
        </row>
        <row r="558">
          <cell r="B558" t="str">
            <v>East Grand Bahama</v>
          </cell>
          <cell r="C558" t="str">
            <v>BSEast Grand Bahama</v>
          </cell>
        </row>
        <row r="559">
          <cell r="B559" t="str">
            <v>Exuma</v>
          </cell>
          <cell r="C559" t="str">
            <v>BSExuma</v>
          </cell>
        </row>
        <row r="560">
          <cell r="B560" t="str">
            <v>City of Freeport</v>
          </cell>
          <cell r="C560" t="str">
            <v>BSCity of Freeport</v>
          </cell>
        </row>
        <row r="561">
          <cell r="B561" t="str">
            <v>Grand Cay</v>
          </cell>
          <cell r="C561" t="str">
            <v>BSGrand Cay</v>
          </cell>
        </row>
        <row r="562">
          <cell r="B562" t="str">
            <v>Harbour Island</v>
          </cell>
          <cell r="C562" t="str">
            <v>BSHarbour Island</v>
          </cell>
        </row>
        <row r="563">
          <cell r="B563" t="str">
            <v>Hope Town</v>
          </cell>
          <cell r="C563" t="str">
            <v>BSHope Town</v>
          </cell>
        </row>
        <row r="564">
          <cell r="B564" t="str">
            <v>Inagua</v>
          </cell>
          <cell r="C564" t="str">
            <v>BSInagua</v>
          </cell>
        </row>
        <row r="565">
          <cell r="B565" t="str">
            <v>Long Island</v>
          </cell>
          <cell r="C565" t="str">
            <v>BSLong Island</v>
          </cell>
        </row>
        <row r="566">
          <cell r="B566" t="str">
            <v>Mangrove Cay</v>
          </cell>
          <cell r="C566" t="str">
            <v>BSMangrove Cay</v>
          </cell>
        </row>
        <row r="567">
          <cell r="B567" t="str">
            <v>Mayaguana</v>
          </cell>
          <cell r="C567" t="str">
            <v>BSMayaguana</v>
          </cell>
        </row>
        <row r="568">
          <cell r="B568" t="str">
            <v>Moore's Island</v>
          </cell>
          <cell r="C568" t="str">
            <v>BSMoore's Island</v>
          </cell>
        </row>
        <row r="569">
          <cell r="B569" t="str">
            <v>North Eleuthera</v>
          </cell>
          <cell r="C569" t="str">
            <v>BSNorth Eleuthera</v>
          </cell>
        </row>
        <row r="570">
          <cell r="B570" t="str">
            <v>North Abaco</v>
          </cell>
          <cell r="C570" t="str">
            <v>BSNorth Abaco</v>
          </cell>
        </row>
        <row r="571">
          <cell r="B571" t="str">
            <v>North Andros</v>
          </cell>
          <cell r="C571" t="str">
            <v>BSNorth Andros</v>
          </cell>
        </row>
        <row r="572">
          <cell r="B572" t="str">
            <v>Rum Cay</v>
          </cell>
          <cell r="C572" t="str">
            <v>BSRum Cay</v>
          </cell>
        </row>
        <row r="573">
          <cell r="B573" t="str">
            <v>Ragged Island</v>
          </cell>
          <cell r="C573" t="str">
            <v>BSRagged Island</v>
          </cell>
        </row>
        <row r="574">
          <cell r="B574" t="str">
            <v>South Andros</v>
          </cell>
          <cell r="C574" t="str">
            <v>BSSouth Andros</v>
          </cell>
        </row>
        <row r="575">
          <cell r="B575" t="str">
            <v>South Eleuthera</v>
          </cell>
          <cell r="C575" t="str">
            <v>BSSouth Eleuthera</v>
          </cell>
        </row>
        <row r="576">
          <cell r="B576" t="str">
            <v>South Abaco</v>
          </cell>
          <cell r="C576" t="str">
            <v>BSSouth Abaco</v>
          </cell>
        </row>
        <row r="577">
          <cell r="B577" t="str">
            <v>San Salvador</v>
          </cell>
          <cell r="C577" t="str">
            <v>BSSan Salvador</v>
          </cell>
        </row>
        <row r="578">
          <cell r="B578" t="str">
            <v>Spanish Wells</v>
          </cell>
          <cell r="C578" t="str">
            <v>BSSpanish Wells</v>
          </cell>
        </row>
        <row r="579">
          <cell r="B579" t="str">
            <v>West Grand Bahama</v>
          </cell>
          <cell r="C579" t="str">
            <v>BSWest Grand Bahama</v>
          </cell>
        </row>
        <row r="580">
          <cell r="B580" t="str">
            <v>New Providence</v>
          </cell>
          <cell r="C580" t="str">
            <v>BSNew Providence</v>
          </cell>
        </row>
        <row r="581">
          <cell r="B581" t="str">
            <v>Paro</v>
          </cell>
          <cell r="C581" t="str">
            <v>BTParo</v>
          </cell>
        </row>
        <row r="582">
          <cell r="B582" t="str">
            <v>Chhukha</v>
          </cell>
          <cell r="C582" t="str">
            <v>BTChhukha</v>
          </cell>
        </row>
        <row r="583">
          <cell r="B583" t="str">
            <v>Haa</v>
          </cell>
          <cell r="C583" t="str">
            <v>BTHaa</v>
          </cell>
        </row>
        <row r="584">
          <cell r="B584" t="str">
            <v>Samtse</v>
          </cell>
          <cell r="C584" t="str">
            <v>BTSamtse</v>
          </cell>
        </row>
        <row r="585">
          <cell r="B585" t="str">
            <v>Thimphu</v>
          </cell>
          <cell r="C585" t="str">
            <v>BTThimphu</v>
          </cell>
        </row>
        <row r="586">
          <cell r="B586" t="str">
            <v>Tsirang</v>
          </cell>
          <cell r="C586" t="str">
            <v>BTTsirang</v>
          </cell>
        </row>
        <row r="587">
          <cell r="B587" t="str">
            <v>Dagana</v>
          </cell>
          <cell r="C587" t="str">
            <v>BTDagana</v>
          </cell>
        </row>
        <row r="588">
          <cell r="B588" t="str">
            <v>Punakha</v>
          </cell>
          <cell r="C588" t="str">
            <v>BTPunakha</v>
          </cell>
        </row>
        <row r="589">
          <cell r="B589" t="str">
            <v>Wangdue Phodrang</v>
          </cell>
          <cell r="C589" t="str">
            <v>BTWangdue Phodrang</v>
          </cell>
        </row>
        <row r="590">
          <cell r="B590" t="str">
            <v>Sarpang</v>
          </cell>
          <cell r="C590" t="str">
            <v>BTSarpang</v>
          </cell>
        </row>
        <row r="591">
          <cell r="B591" t="str">
            <v>Trongsa</v>
          </cell>
          <cell r="C591" t="str">
            <v>BTTrongsa</v>
          </cell>
        </row>
        <row r="592">
          <cell r="B592" t="str">
            <v>Bumthang</v>
          </cell>
          <cell r="C592" t="str">
            <v>BTBumthang</v>
          </cell>
        </row>
        <row r="593">
          <cell r="B593" t="str">
            <v>Zhemgang</v>
          </cell>
          <cell r="C593" t="str">
            <v>BTZhemgang</v>
          </cell>
        </row>
        <row r="594">
          <cell r="B594" t="str">
            <v>Trashigang</v>
          </cell>
          <cell r="C594" t="str">
            <v>BTTrashigang</v>
          </cell>
        </row>
        <row r="595">
          <cell r="B595" t="str">
            <v>Monggar</v>
          </cell>
          <cell r="C595" t="str">
            <v>BTMonggar</v>
          </cell>
        </row>
        <row r="596">
          <cell r="B596" t="str">
            <v>Pemagatshel</v>
          </cell>
          <cell r="C596" t="str">
            <v>BTPemagatshel</v>
          </cell>
        </row>
        <row r="597">
          <cell r="B597" t="str">
            <v>Lhuentse</v>
          </cell>
          <cell r="C597" t="str">
            <v>BTLhuentse</v>
          </cell>
        </row>
        <row r="598">
          <cell r="B598" t="str">
            <v>Samdrup Jongkhar</v>
          </cell>
          <cell r="C598" t="str">
            <v>BTSamdrup Jongkhar</v>
          </cell>
        </row>
        <row r="599">
          <cell r="B599" t="str">
            <v>Gasa</v>
          </cell>
          <cell r="C599" t="str">
            <v>BTGasa</v>
          </cell>
        </row>
        <row r="600">
          <cell r="B600" t="str">
            <v>Trashi Yangtse</v>
          </cell>
          <cell r="C600" t="str">
            <v>BTTrashi Yangtse</v>
          </cell>
        </row>
        <row r="601">
          <cell r="B601" t="str">
            <v>Central</v>
          </cell>
          <cell r="C601" t="str">
            <v>BWCentral</v>
          </cell>
        </row>
        <row r="602">
          <cell r="B602" t="str">
            <v>Chobe</v>
          </cell>
          <cell r="C602" t="str">
            <v>BWChobe</v>
          </cell>
        </row>
        <row r="603">
          <cell r="B603" t="str">
            <v>Ghanzi</v>
          </cell>
          <cell r="C603" t="str">
            <v>BWGhanzi</v>
          </cell>
        </row>
        <row r="604">
          <cell r="B604" t="str">
            <v>Kgalagadi</v>
          </cell>
          <cell r="C604" t="str">
            <v>BWKgalagadi</v>
          </cell>
        </row>
        <row r="605">
          <cell r="B605" t="str">
            <v>Kgatleng</v>
          </cell>
          <cell r="C605" t="str">
            <v>BWKgatleng</v>
          </cell>
        </row>
        <row r="606">
          <cell r="B606" t="str">
            <v>Kweneng</v>
          </cell>
          <cell r="C606" t="str">
            <v>BWKweneng</v>
          </cell>
        </row>
        <row r="607">
          <cell r="B607" t="str">
            <v>North East</v>
          </cell>
          <cell r="C607" t="str">
            <v>BWNorth East</v>
          </cell>
        </row>
        <row r="608">
          <cell r="B608" t="str">
            <v>North West</v>
          </cell>
          <cell r="C608" t="str">
            <v>BWNorth West</v>
          </cell>
        </row>
        <row r="609">
          <cell r="B609" t="str">
            <v>South East</v>
          </cell>
          <cell r="C609" t="str">
            <v>BWSouth East</v>
          </cell>
        </row>
        <row r="610">
          <cell r="B610" t="str">
            <v>Southern</v>
          </cell>
          <cell r="C610" t="str">
            <v>BWSouthern</v>
          </cell>
        </row>
        <row r="611">
          <cell r="B611" t="str">
            <v>Jwaneng</v>
          </cell>
          <cell r="C611" t="str">
            <v>BWJwaneng</v>
          </cell>
        </row>
        <row r="612">
          <cell r="B612" t="str">
            <v>Lobatse</v>
          </cell>
          <cell r="C612" t="str">
            <v>BWLobatse</v>
          </cell>
        </row>
        <row r="613">
          <cell r="B613" t="str">
            <v>Selibe Phikwe</v>
          </cell>
          <cell r="C613" t="str">
            <v>BWSelibe Phikwe</v>
          </cell>
        </row>
        <row r="614">
          <cell r="B614" t="str">
            <v>Sowa Town</v>
          </cell>
          <cell r="C614" t="str">
            <v>BWSowa Town</v>
          </cell>
        </row>
        <row r="615">
          <cell r="B615" t="str">
            <v>Francistown</v>
          </cell>
          <cell r="C615" t="str">
            <v>BWFrancistown</v>
          </cell>
        </row>
        <row r="616">
          <cell r="B616" t="str">
            <v>Gaborone</v>
          </cell>
          <cell r="C616" t="str">
            <v>BWGaborone</v>
          </cell>
        </row>
        <row r="617">
          <cell r="B617" t="str">
            <v>Horad Minsk</v>
          </cell>
          <cell r="C617" t="str">
            <v>BYHorad Minsk</v>
          </cell>
        </row>
        <row r="618">
          <cell r="B618" t="str">
            <v>Horad Minsk</v>
          </cell>
          <cell r="C618" t="str">
            <v>BYHorad Minsk</v>
          </cell>
        </row>
        <row r="619">
          <cell r="B619" t="str">
            <v>Gorod Minsk</v>
          </cell>
          <cell r="C619" t="str">
            <v>BYGorod Minsk</v>
          </cell>
        </row>
        <row r="620">
          <cell r="B620" t="str">
            <v>Gorod Minsk</v>
          </cell>
          <cell r="C620" t="str">
            <v>BYGorod Minsk</v>
          </cell>
        </row>
        <row r="621">
          <cell r="B621" t="str">
            <v>Bresckaja voblasć</v>
          </cell>
          <cell r="C621" t="str">
            <v>BYBresckaja voblasć</v>
          </cell>
        </row>
        <row r="622">
          <cell r="B622" t="str">
            <v>Brestskaya voblasts'</v>
          </cell>
          <cell r="C622" t="str">
            <v>BYBrestskaya voblasts'</v>
          </cell>
        </row>
        <row r="623">
          <cell r="B623" t="str">
            <v>Brestskaya oblast'</v>
          </cell>
          <cell r="C623" t="str">
            <v>BYBrestskaya oblast'</v>
          </cell>
        </row>
        <row r="624">
          <cell r="B624" t="str">
            <v>Brestskaja oblast'</v>
          </cell>
          <cell r="C624" t="str">
            <v>BYBrestskaja oblast'</v>
          </cell>
        </row>
        <row r="625">
          <cell r="B625" t="str">
            <v>Homieĺskaja voblasć</v>
          </cell>
          <cell r="C625" t="str">
            <v>BYHomieĺskaja voblasć</v>
          </cell>
        </row>
        <row r="626">
          <cell r="B626" t="str">
            <v>Homyel'skaya voblasts'</v>
          </cell>
          <cell r="C626" t="str">
            <v>BYHomyel'skaya voblasts'</v>
          </cell>
        </row>
        <row r="627">
          <cell r="B627" t="str">
            <v>Gomel'skaja oblast'</v>
          </cell>
          <cell r="C627" t="str">
            <v>BYGomel'skaja oblast'</v>
          </cell>
        </row>
        <row r="628">
          <cell r="B628" t="str">
            <v>Gomel'skaya oblast'</v>
          </cell>
          <cell r="C628" t="str">
            <v>BYGomel'skaya oblast'</v>
          </cell>
        </row>
        <row r="629">
          <cell r="B629" t="str">
            <v>Hrodzenskaya voblasts'</v>
          </cell>
          <cell r="C629" t="str">
            <v>BYHrodzenskaya voblasts'</v>
          </cell>
        </row>
        <row r="630">
          <cell r="B630" t="str">
            <v>Hrodzienskaja voblasć</v>
          </cell>
          <cell r="C630" t="str">
            <v>BYHrodzienskaja voblasć</v>
          </cell>
        </row>
        <row r="631">
          <cell r="B631" t="str">
            <v>Grodnenskaja oblast'</v>
          </cell>
          <cell r="C631" t="str">
            <v>BYGrodnenskaja oblast'</v>
          </cell>
        </row>
        <row r="632">
          <cell r="B632" t="str">
            <v>Grodnenskaya oblast'</v>
          </cell>
          <cell r="C632" t="str">
            <v>BYGrodnenskaya oblast'</v>
          </cell>
        </row>
        <row r="633">
          <cell r="B633" t="str">
            <v>Mahilioŭskaja voblasć</v>
          </cell>
          <cell r="C633" t="str">
            <v>BYMahilioŭskaja voblasć</v>
          </cell>
        </row>
        <row r="634">
          <cell r="B634" t="str">
            <v>Mahilyowskaya voblasts'</v>
          </cell>
          <cell r="C634" t="str">
            <v>BYMahilyowskaya voblasts'</v>
          </cell>
        </row>
        <row r="635">
          <cell r="B635" t="str">
            <v>Mogilevskaja oblast'</v>
          </cell>
          <cell r="C635" t="str">
            <v>BYMogilevskaja oblast'</v>
          </cell>
        </row>
        <row r="636">
          <cell r="B636" t="str">
            <v>Mogilevskaya oblast'</v>
          </cell>
          <cell r="C636" t="str">
            <v>BYMogilevskaya oblast'</v>
          </cell>
        </row>
        <row r="637">
          <cell r="B637" t="str">
            <v>Minskaja voblasć</v>
          </cell>
          <cell r="C637" t="str">
            <v>BYMinskaja voblasć</v>
          </cell>
        </row>
        <row r="638">
          <cell r="B638" t="str">
            <v>Minskaya voblasts'</v>
          </cell>
          <cell r="C638" t="str">
            <v>BYMinskaya voblasts'</v>
          </cell>
        </row>
        <row r="639">
          <cell r="B639" t="str">
            <v>Minskaya oblast'</v>
          </cell>
          <cell r="C639" t="str">
            <v>BYMinskaya oblast'</v>
          </cell>
        </row>
        <row r="640">
          <cell r="B640" t="str">
            <v>Minskaja oblast'</v>
          </cell>
          <cell r="C640" t="str">
            <v>BYMinskaja oblast'</v>
          </cell>
        </row>
        <row r="641">
          <cell r="B641" t="str">
            <v>Viciebskaja voblasć</v>
          </cell>
          <cell r="C641" t="str">
            <v>BYViciebskaja voblasć</v>
          </cell>
        </row>
        <row r="642">
          <cell r="B642" t="str">
            <v>Vitsyebskaya voblasts'</v>
          </cell>
          <cell r="C642" t="str">
            <v>BYVitsyebskaya voblasts'</v>
          </cell>
        </row>
        <row r="643">
          <cell r="B643" t="str">
            <v>Vitebskaja oblast'</v>
          </cell>
          <cell r="C643" t="str">
            <v>BYVitebskaja oblast'</v>
          </cell>
        </row>
        <row r="644">
          <cell r="B644" t="str">
            <v>Vitebskaya oblast'</v>
          </cell>
          <cell r="C644" t="str">
            <v>BYVitebskaya oblast'</v>
          </cell>
        </row>
        <row r="645">
          <cell r="B645" t="str">
            <v>Belize</v>
          </cell>
          <cell r="C645" t="str">
            <v>BZBelize</v>
          </cell>
        </row>
        <row r="646">
          <cell r="B646" t="str">
            <v>Cayo</v>
          </cell>
          <cell r="C646" t="str">
            <v>BZCayo</v>
          </cell>
        </row>
        <row r="647">
          <cell r="B647" t="str">
            <v>Corozal</v>
          </cell>
          <cell r="C647" t="str">
            <v>BZCorozal</v>
          </cell>
        </row>
        <row r="648">
          <cell r="B648" t="str">
            <v>Orange Walk</v>
          </cell>
          <cell r="C648" t="str">
            <v>BZOrange Walk</v>
          </cell>
        </row>
        <row r="649">
          <cell r="B649" t="str">
            <v>Stann Creek</v>
          </cell>
          <cell r="C649" t="str">
            <v>BZStann Creek</v>
          </cell>
        </row>
        <row r="650">
          <cell r="B650" t="str">
            <v>Toledo</v>
          </cell>
          <cell r="C650" t="str">
            <v>BZToledo</v>
          </cell>
        </row>
        <row r="651">
          <cell r="B651" t="str">
            <v>Northwest Territories</v>
          </cell>
          <cell r="C651" t="str">
            <v>CANorthwest Territories</v>
          </cell>
        </row>
        <row r="652">
          <cell r="B652" t="str">
            <v>Territoires du Nord-Ouest</v>
          </cell>
          <cell r="C652" t="str">
            <v>CATerritoires du Nord-Ouest</v>
          </cell>
        </row>
        <row r="653">
          <cell r="B653" t="str">
            <v>Nunavut</v>
          </cell>
          <cell r="C653" t="str">
            <v>CANunavut</v>
          </cell>
        </row>
        <row r="654">
          <cell r="B654" t="str">
            <v>Nunavut</v>
          </cell>
          <cell r="C654" t="str">
            <v>CANunavut</v>
          </cell>
        </row>
        <row r="655">
          <cell r="B655" t="str">
            <v>Yukon</v>
          </cell>
          <cell r="C655" t="str">
            <v>CAYukon</v>
          </cell>
        </row>
        <row r="656">
          <cell r="B656" t="str">
            <v>Yukon</v>
          </cell>
          <cell r="C656" t="str">
            <v>CAYukon</v>
          </cell>
        </row>
        <row r="657">
          <cell r="B657" t="str">
            <v>Alberta</v>
          </cell>
          <cell r="C657" t="str">
            <v>CAAlberta</v>
          </cell>
        </row>
        <row r="658">
          <cell r="B658" t="str">
            <v>Alberta</v>
          </cell>
          <cell r="C658" t="str">
            <v>CAAlberta</v>
          </cell>
        </row>
        <row r="659">
          <cell r="B659" t="str">
            <v>British Columbia</v>
          </cell>
          <cell r="C659" t="str">
            <v>CABritish Columbia</v>
          </cell>
        </row>
        <row r="660">
          <cell r="B660" t="str">
            <v>Colombie-Britannique</v>
          </cell>
          <cell r="C660" t="str">
            <v>CAColombie-Britannique</v>
          </cell>
        </row>
        <row r="661">
          <cell r="B661" t="str">
            <v>Manitoba</v>
          </cell>
          <cell r="C661" t="str">
            <v>CAManitoba</v>
          </cell>
        </row>
        <row r="662">
          <cell r="B662" t="str">
            <v>Manitoba</v>
          </cell>
          <cell r="C662" t="str">
            <v>CAManitoba</v>
          </cell>
        </row>
        <row r="663">
          <cell r="B663" t="str">
            <v>New Brunswick</v>
          </cell>
          <cell r="C663" t="str">
            <v>CANew Brunswick</v>
          </cell>
        </row>
        <row r="664">
          <cell r="B664" t="str">
            <v>Nouveau-Brunswick</v>
          </cell>
          <cell r="C664" t="str">
            <v>CANouveau-Brunswick</v>
          </cell>
        </row>
        <row r="665">
          <cell r="B665" t="str">
            <v>Newfoundland and Labrador</v>
          </cell>
          <cell r="C665" t="str">
            <v>CANewfoundland and Labrador</v>
          </cell>
        </row>
        <row r="666">
          <cell r="B666" t="str">
            <v>Terre-Neuve-et-Labrador</v>
          </cell>
          <cell r="C666" t="str">
            <v>CATerre-Neuve-et-Labrador</v>
          </cell>
        </row>
        <row r="667">
          <cell r="B667" t="str">
            <v>Nova Scotia</v>
          </cell>
          <cell r="C667" t="str">
            <v>CANova Scotia</v>
          </cell>
        </row>
        <row r="668">
          <cell r="B668" t="str">
            <v>Nouvelle-Écosse</v>
          </cell>
          <cell r="C668" t="str">
            <v>CANouvelle-Écosse</v>
          </cell>
        </row>
        <row r="669">
          <cell r="B669" t="str">
            <v>Ontario</v>
          </cell>
          <cell r="C669" t="str">
            <v>CAOntario</v>
          </cell>
        </row>
        <row r="670">
          <cell r="B670" t="str">
            <v>Ontario</v>
          </cell>
          <cell r="C670" t="str">
            <v>CAOntario</v>
          </cell>
        </row>
        <row r="671">
          <cell r="B671" t="str">
            <v>Prince Edward Island</v>
          </cell>
          <cell r="C671" t="str">
            <v>CAPrince Edward Island</v>
          </cell>
        </row>
        <row r="672">
          <cell r="B672" t="str">
            <v>Île-du-Prince-Édouard</v>
          </cell>
          <cell r="C672" t="str">
            <v>CAÎle-du-Prince-Édouard</v>
          </cell>
        </row>
        <row r="673">
          <cell r="B673" t="str">
            <v>Quebec</v>
          </cell>
          <cell r="C673" t="str">
            <v>CAQuebec</v>
          </cell>
        </row>
        <row r="674">
          <cell r="B674" t="str">
            <v>Québec</v>
          </cell>
          <cell r="C674" t="str">
            <v>CAQuébec</v>
          </cell>
        </row>
        <row r="675">
          <cell r="B675" t="str">
            <v>Saskatchewan</v>
          </cell>
          <cell r="C675" t="str">
            <v>CASaskatchewan</v>
          </cell>
        </row>
        <row r="676">
          <cell r="B676" t="str">
            <v>Saskatchewan</v>
          </cell>
          <cell r="C676" t="str">
            <v>CASaskatchewan</v>
          </cell>
        </row>
        <row r="677">
          <cell r="B677" t="str">
            <v>Kongo Central</v>
          </cell>
          <cell r="C677" t="str">
            <v>CDKongo Central</v>
          </cell>
        </row>
        <row r="678">
          <cell r="B678" t="str">
            <v>Bas-Uélé</v>
          </cell>
          <cell r="C678" t="str">
            <v>CDBas-Uélé</v>
          </cell>
        </row>
        <row r="679">
          <cell r="B679" t="str">
            <v>Équateur</v>
          </cell>
          <cell r="C679" t="str">
            <v>CDÉquateur</v>
          </cell>
        </row>
        <row r="680">
          <cell r="B680" t="str">
            <v>Haut-Katanga</v>
          </cell>
          <cell r="C680" t="str">
            <v>CDHaut-Katanga</v>
          </cell>
        </row>
        <row r="681">
          <cell r="B681" t="str">
            <v>Haut-Lomami</v>
          </cell>
          <cell r="C681" t="str">
            <v>CDHaut-Lomami</v>
          </cell>
        </row>
        <row r="682">
          <cell r="B682" t="str">
            <v>Haut-Uélé</v>
          </cell>
          <cell r="C682" t="str">
            <v>CDHaut-Uélé</v>
          </cell>
        </row>
        <row r="683">
          <cell r="B683" t="str">
            <v>Ituri</v>
          </cell>
          <cell r="C683" t="str">
            <v>CDIturi</v>
          </cell>
        </row>
        <row r="684">
          <cell r="B684" t="str">
            <v>Kasaï Central</v>
          </cell>
          <cell r="C684" t="str">
            <v>CDKasaï Central</v>
          </cell>
        </row>
        <row r="685">
          <cell r="B685" t="str">
            <v>Kasaï Oriental</v>
          </cell>
          <cell r="C685" t="str">
            <v>CDKasaï Oriental</v>
          </cell>
        </row>
        <row r="686">
          <cell r="B686" t="str">
            <v>Kwango</v>
          </cell>
          <cell r="C686" t="str">
            <v>CDKwango</v>
          </cell>
        </row>
        <row r="687">
          <cell r="B687" t="str">
            <v>Kwilu</v>
          </cell>
          <cell r="C687" t="str">
            <v>CDKwilu</v>
          </cell>
        </row>
        <row r="688">
          <cell r="B688" t="str">
            <v>Kasaï</v>
          </cell>
          <cell r="C688" t="str">
            <v>CDKasaï</v>
          </cell>
        </row>
        <row r="689">
          <cell r="B689" t="str">
            <v>Lomami</v>
          </cell>
          <cell r="C689" t="str">
            <v>CDLomami</v>
          </cell>
        </row>
        <row r="690">
          <cell r="B690" t="str">
            <v>Lualaba</v>
          </cell>
          <cell r="C690" t="str">
            <v>CDLualaba</v>
          </cell>
        </row>
        <row r="691">
          <cell r="B691" t="str">
            <v>Maniema</v>
          </cell>
          <cell r="C691" t="str">
            <v>CDManiema</v>
          </cell>
        </row>
        <row r="692">
          <cell r="B692" t="str">
            <v>Mai-Ndombe</v>
          </cell>
          <cell r="C692" t="str">
            <v>CDMai-Ndombe</v>
          </cell>
        </row>
        <row r="693">
          <cell r="B693" t="str">
            <v>Mongala</v>
          </cell>
          <cell r="C693" t="str">
            <v>CDMongala</v>
          </cell>
        </row>
        <row r="694">
          <cell r="B694" t="str">
            <v>Nord-Kivu</v>
          </cell>
          <cell r="C694" t="str">
            <v>CDNord-Kivu</v>
          </cell>
        </row>
        <row r="695">
          <cell r="B695" t="str">
            <v>Nord-Ubangi</v>
          </cell>
          <cell r="C695" t="str">
            <v>CDNord-Ubangi</v>
          </cell>
        </row>
        <row r="696">
          <cell r="B696" t="str">
            <v>Sankuru</v>
          </cell>
          <cell r="C696" t="str">
            <v>CDSankuru</v>
          </cell>
        </row>
        <row r="697">
          <cell r="B697" t="str">
            <v>Sud-Kivu</v>
          </cell>
          <cell r="C697" t="str">
            <v>CDSud-Kivu</v>
          </cell>
        </row>
        <row r="698">
          <cell r="B698" t="str">
            <v>Sud-Ubangi</v>
          </cell>
          <cell r="C698" t="str">
            <v>CDSud-Ubangi</v>
          </cell>
        </row>
        <row r="699">
          <cell r="B699" t="str">
            <v>Tanganyika</v>
          </cell>
          <cell r="C699" t="str">
            <v>CDTanganyika</v>
          </cell>
        </row>
        <row r="700">
          <cell r="B700" t="str">
            <v>Tshopo</v>
          </cell>
          <cell r="C700" t="str">
            <v>CDTshopo</v>
          </cell>
        </row>
        <row r="701">
          <cell r="B701" t="str">
            <v>Tshuapa</v>
          </cell>
          <cell r="C701" t="str">
            <v>CDTshuapa</v>
          </cell>
        </row>
        <row r="702">
          <cell r="B702" t="str">
            <v>Kinshasa</v>
          </cell>
          <cell r="C702" t="str">
            <v>CDKinshasa</v>
          </cell>
        </row>
        <row r="703">
          <cell r="B703" t="str">
            <v>Gribingui</v>
          </cell>
          <cell r="C703" t="str">
            <v>CFGribingui</v>
          </cell>
        </row>
        <row r="704">
          <cell r="B704" t="str">
            <v>Gïrïbïngï</v>
          </cell>
          <cell r="C704" t="str">
            <v>CFGïrïbïngï</v>
          </cell>
        </row>
        <row r="705">
          <cell r="B705" t="str">
            <v>Sangha</v>
          </cell>
          <cell r="C705" t="str">
            <v>CFSangha</v>
          </cell>
        </row>
        <row r="706">
          <cell r="B706" t="str">
            <v>Sangä</v>
          </cell>
          <cell r="C706" t="str">
            <v>CFSangä</v>
          </cell>
        </row>
        <row r="707">
          <cell r="B707" t="str">
            <v>Ouham</v>
          </cell>
          <cell r="C707" t="str">
            <v>CFOuham</v>
          </cell>
        </row>
        <row r="708">
          <cell r="B708" t="str">
            <v>Wâmo</v>
          </cell>
          <cell r="C708" t="str">
            <v>CFWâmo</v>
          </cell>
        </row>
        <row r="709">
          <cell r="B709" t="str">
            <v>Bamingui-Bangoran</v>
          </cell>
          <cell r="C709" t="str">
            <v>CFBamingui-Bangoran</v>
          </cell>
        </row>
        <row r="710">
          <cell r="B710" t="str">
            <v>Bamïngï-Bangoran</v>
          </cell>
          <cell r="C710" t="str">
            <v>CFBamïngï-Bangoran</v>
          </cell>
        </row>
        <row r="711">
          <cell r="B711" t="str">
            <v>Basse-Kotto</v>
          </cell>
          <cell r="C711" t="str">
            <v>CFBasse-Kotto</v>
          </cell>
        </row>
        <row r="712">
          <cell r="B712" t="str">
            <v>Do-Kötö</v>
          </cell>
          <cell r="C712" t="str">
            <v>CFDo-Kötö</v>
          </cell>
        </row>
        <row r="713">
          <cell r="B713" t="str">
            <v>Haute-Kotto</v>
          </cell>
          <cell r="C713" t="str">
            <v>CFHaute-Kotto</v>
          </cell>
        </row>
        <row r="714">
          <cell r="B714" t="str">
            <v>Tö-Kötö</v>
          </cell>
          <cell r="C714" t="str">
            <v>CFTö-Kötö</v>
          </cell>
        </row>
        <row r="715">
          <cell r="B715" t="str">
            <v>Haut-Mbomou</v>
          </cell>
          <cell r="C715" t="str">
            <v>CFHaut-Mbomou</v>
          </cell>
        </row>
        <row r="716">
          <cell r="B716" t="str">
            <v>Tö-Mbömü</v>
          </cell>
          <cell r="C716" t="str">
            <v>CFTö-Mbömü</v>
          </cell>
        </row>
        <row r="717">
          <cell r="B717" t="str">
            <v>Haute-Sangha / Mambéré-Kadéï</v>
          </cell>
          <cell r="C717" t="str">
            <v>CFHaute-Sangha / Mambéré-Kadéï</v>
          </cell>
        </row>
        <row r="718">
          <cell r="B718" t="str">
            <v>Tö-Sangä / Mbaere-Kadeï</v>
          </cell>
          <cell r="C718" t="str">
            <v>CFTö-Sangä / Mbaere-Kadeï</v>
          </cell>
        </row>
        <row r="719">
          <cell r="B719" t="str">
            <v>Kémo-Gribingui</v>
          </cell>
          <cell r="C719" t="str">
            <v>CFKémo-Gribingui</v>
          </cell>
        </row>
        <row r="720">
          <cell r="B720" t="str">
            <v>Kemö-Gïrïbïngï</v>
          </cell>
          <cell r="C720" t="str">
            <v>CFKemö-Gïrïbïngï</v>
          </cell>
        </row>
        <row r="721">
          <cell r="B721" t="str">
            <v>Lobaye</v>
          </cell>
          <cell r="C721" t="str">
            <v>CFLobaye</v>
          </cell>
        </row>
        <row r="722">
          <cell r="B722" t="str">
            <v>Lobâye</v>
          </cell>
          <cell r="C722" t="str">
            <v>CFLobâye</v>
          </cell>
        </row>
        <row r="723">
          <cell r="B723" t="str">
            <v>Mbomou</v>
          </cell>
          <cell r="C723" t="str">
            <v>CFMbomou</v>
          </cell>
        </row>
        <row r="724">
          <cell r="B724" t="str">
            <v>Mbömü</v>
          </cell>
          <cell r="C724" t="str">
            <v>CFMbömü</v>
          </cell>
        </row>
        <row r="725">
          <cell r="B725" t="str">
            <v>Ombella-Mpoko</v>
          </cell>
          <cell r="C725" t="str">
            <v>CFOmbella-Mpoko</v>
          </cell>
        </row>
        <row r="726">
          <cell r="B726" t="str">
            <v>Ömbëlä-Pökö</v>
          </cell>
          <cell r="C726" t="str">
            <v>CFÖmbëlä-Pökö</v>
          </cell>
        </row>
        <row r="727">
          <cell r="B727" t="str">
            <v>Nana-Mambéré</v>
          </cell>
          <cell r="C727" t="str">
            <v>CFNana-Mambéré</v>
          </cell>
        </row>
        <row r="728">
          <cell r="B728" t="str">
            <v>Nanä-Mbaere</v>
          </cell>
          <cell r="C728" t="str">
            <v>CFNanä-Mbaere</v>
          </cell>
        </row>
        <row r="729">
          <cell r="B729" t="str">
            <v>Ouham-Pendé</v>
          </cell>
          <cell r="C729" t="str">
            <v>CFOuham-Pendé</v>
          </cell>
        </row>
        <row r="730">
          <cell r="B730" t="str">
            <v>Wâmo-Pendë</v>
          </cell>
          <cell r="C730" t="str">
            <v>CFWâmo-Pendë</v>
          </cell>
        </row>
        <row r="731">
          <cell r="B731" t="str">
            <v>Ouaka</v>
          </cell>
          <cell r="C731" t="str">
            <v>CFOuaka</v>
          </cell>
        </row>
        <row r="732">
          <cell r="B732" t="str">
            <v>Wäkä</v>
          </cell>
          <cell r="C732" t="str">
            <v>CFWäkä</v>
          </cell>
        </row>
        <row r="733">
          <cell r="B733" t="str">
            <v>Vakaga</v>
          </cell>
          <cell r="C733" t="str">
            <v>CFVakaga</v>
          </cell>
        </row>
        <row r="734">
          <cell r="B734" t="str">
            <v>Vakaga</v>
          </cell>
          <cell r="C734" t="str">
            <v>CFVakaga</v>
          </cell>
        </row>
        <row r="735">
          <cell r="B735" t="str">
            <v>Bangui</v>
          </cell>
          <cell r="C735" t="str">
            <v>CFBangui</v>
          </cell>
        </row>
        <row r="736">
          <cell r="B736" t="str">
            <v>Bangî</v>
          </cell>
          <cell r="C736" t="str">
            <v>CFBangî</v>
          </cell>
        </row>
        <row r="737">
          <cell r="B737" t="str">
            <v>Bouenza</v>
          </cell>
          <cell r="C737" t="str">
            <v>CGBouenza</v>
          </cell>
        </row>
        <row r="738">
          <cell r="B738" t="str">
            <v>Pool</v>
          </cell>
          <cell r="C738" t="str">
            <v>CGPool</v>
          </cell>
        </row>
        <row r="739">
          <cell r="B739" t="str">
            <v>Sangha</v>
          </cell>
          <cell r="C739" t="str">
            <v>CGSangha</v>
          </cell>
        </row>
        <row r="740">
          <cell r="B740" t="str">
            <v>Plateaux</v>
          </cell>
          <cell r="C740" t="str">
            <v>CGPlateaux</v>
          </cell>
        </row>
        <row r="741">
          <cell r="B741" t="str">
            <v>Cuvette-Ouest</v>
          </cell>
          <cell r="C741" t="str">
            <v>CGCuvette-Ouest</v>
          </cell>
        </row>
        <row r="742">
          <cell r="B742" t="str">
            <v>Pointe-Noire</v>
          </cell>
          <cell r="C742" t="str">
            <v>CGPointe-Noire</v>
          </cell>
        </row>
        <row r="743">
          <cell r="B743" t="str">
            <v>Lékoumou</v>
          </cell>
          <cell r="C743" t="str">
            <v>CGLékoumou</v>
          </cell>
        </row>
        <row r="744">
          <cell r="B744" t="str">
            <v>Kouilou</v>
          </cell>
          <cell r="C744" t="str">
            <v>CGKouilou</v>
          </cell>
        </row>
        <row r="745">
          <cell r="B745" t="str">
            <v>Likouala</v>
          </cell>
          <cell r="C745" t="str">
            <v>CGLikouala</v>
          </cell>
        </row>
        <row r="746">
          <cell r="B746" t="str">
            <v>Cuvette</v>
          </cell>
          <cell r="C746" t="str">
            <v>CGCuvette</v>
          </cell>
        </row>
        <row r="747">
          <cell r="B747" t="str">
            <v>Niari</v>
          </cell>
          <cell r="C747" t="str">
            <v>CGNiari</v>
          </cell>
        </row>
        <row r="748">
          <cell r="B748" t="str">
            <v>Brazzaville</v>
          </cell>
          <cell r="C748" t="str">
            <v>CGBrazzaville</v>
          </cell>
        </row>
        <row r="749">
          <cell r="B749" t="str">
            <v>Aargau</v>
          </cell>
          <cell r="C749" t="str">
            <v>CHAargau</v>
          </cell>
        </row>
        <row r="750">
          <cell r="B750" t="str">
            <v>Appenzell Innerrhoden</v>
          </cell>
          <cell r="C750" t="str">
            <v>CHAppenzell Innerrhoden</v>
          </cell>
        </row>
        <row r="751">
          <cell r="B751" t="str">
            <v>Appenzell Ausserrhoden</v>
          </cell>
          <cell r="C751" t="str">
            <v>CHAppenzell Ausserrhoden</v>
          </cell>
        </row>
        <row r="752">
          <cell r="B752" t="str">
            <v>Bern</v>
          </cell>
          <cell r="C752" t="str">
            <v>CHBern</v>
          </cell>
        </row>
        <row r="753">
          <cell r="B753" t="str">
            <v>Berne</v>
          </cell>
          <cell r="C753" t="str">
            <v>CHBerne</v>
          </cell>
        </row>
        <row r="754">
          <cell r="B754" t="str">
            <v>Basel-Landschaft</v>
          </cell>
          <cell r="C754" t="str">
            <v>CHBasel-Landschaft</v>
          </cell>
        </row>
        <row r="755">
          <cell r="B755" t="str">
            <v>Basel-Stadt</v>
          </cell>
          <cell r="C755" t="str">
            <v>CHBasel-Stadt</v>
          </cell>
        </row>
        <row r="756">
          <cell r="B756" t="str">
            <v>Freiburg</v>
          </cell>
          <cell r="C756" t="str">
            <v>CHFreiburg</v>
          </cell>
        </row>
        <row r="757">
          <cell r="B757" t="str">
            <v>Fribourg</v>
          </cell>
          <cell r="C757" t="str">
            <v>CHFribourg</v>
          </cell>
        </row>
        <row r="758">
          <cell r="B758" t="str">
            <v>Genève</v>
          </cell>
          <cell r="C758" t="str">
            <v>CHGenève</v>
          </cell>
        </row>
        <row r="759">
          <cell r="B759" t="str">
            <v>Glarus</v>
          </cell>
          <cell r="C759" t="str">
            <v>CHGlarus</v>
          </cell>
        </row>
        <row r="760">
          <cell r="B760" t="str">
            <v>Graubünden</v>
          </cell>
          <cell r="C760" t="str">
            <v>CHGraubünden</v>
          </cell>
        </row>
        <row r="761">
          <cell r="B761" t="str">
            <v>Grisons</v>
          </cell>
          <cell r="C761" t="str">
            <v>CHGrisons</v>
          </cell>
        </row>
        <row r="762">
          <cell r="B762" t="str">
            <v>Grigioni</v>
          </cell>
          <cell r="C762" t="str">
            <v>CHGrigioni</v>
          </cell>
        </row>
        <row r="763">
          <cell r="B763" t="str">
            <v>Grischun</v>
          </cell>
          <cell r="C763" t="str">
            <v>CHGrischun</v>
          </cell>
        </row>
        <row r="764">
          <cell r="B764" t="str">
            <v>Jura</v>
          </cell>
          <cell r="C764" t="str">
            <v>CHJura</v>
          </cell>
        </row>
        <row r="765">
          <cell r="B765" t="str">
            <v>Luzern</v>
          </cell>
          <cell r="C765" t="str">
            <v>CHLuzern</v>
          </cell>
        </row>
        <row r="766">
          <cell r="B766" t="str">
            <v>Neuchâtel</v>
          </cell>
          <cell r="C766" t="str">
            <v>CHNeuchâtel</v>
          </cell>
        </row>
        <row r="767">
          <cell r="B767" t="str">
            <v>Nidwalden</v>
          </cell>
          <cell r="C767" t="str">
            <v>CHNidwalden</v>
          </cell>
        </row>
        <row r="768">
          <cell r="B768" t="str">
            <v>Obwalden</v>
          </cell>
          <cell r="C768" t="str">
            <v>CHObwalden</v>
          </cell>
        </row>
        <row r="769">
          <cell r="B769" t="str">
            <v>Sankt Gallen</v>
          </cell>
          <cell r="C769" t="str">
            <v>CHSankt Gallen</v>
          </cell>
        </row>
        <row r="770">
          <cell r="B770" t="str">
            <v>Schaffhausen</v>
          </cell>
          <cell r="C770" t="str">
            <v>CHSchaffhausen</v>
          </cell>
        </row>
        <row r="771">
          <cell r="B771" t="str">
            <v>Solothurn</v>
          </cell>
          <cell r="C771" t="str">
            <v>CHSolothurn</v>
          </cell>
        </row>
        <row r="772">
          <cell r="B772" t="str">
            <v>Schwyz</v>
          </cell>
          <cell r="C772" t="str">
            <v>CHSchwyz</v>
          </cell>
        </row>
        <row r="773">
          <cell r="B773" t="str">
            <v>Thurgau</v>
          </cell>
          <cell r="C773" t="str">
            <v>CHThurgau</v>
          </cell>
        </row>
        <row r="774">
          <cell r="B774" t="str">
            <v>Ticino</v>
          </cell>
          <cell r="C774" t="str">
            <v>CHTicino</v>
          </cell>
        </row>
        <row r="775">
          <cell r="B775" t="str">
            <v>Uri</v>
          </cell>
          <cell r="C775" t="str">
            <v>CHUri</v>
          </cell>
        </row>
        <row r="776">
          <cell r="B776" t="str">
            <v>Vaud</v>
          </cell>
          <cell r="C776" t="str">
            <v>CHVaud</v>
          </cell>
        </row>
        <row r="777">
          <cell r="B777" t="str">
            <v>Wallis</v>
          </cell>
          <cell r="C777" t="str">
            <v>CHWallis</v>
          </cell>
        </row>
        <row r="778">
          <cell r="B778" t="str">
            <v>Valais</v>
          </cell>
          <cell r="C778" t="str">
            <v>CHValais</v>
          </cell>
        </row>
        <row r="779">
          <cell r="B779" t="str">
            <v>Zug</v>
          </cell>
          <cell r="C779" t="str">
            <v>CHZug</v>
          </cell>
        </row>
        <row r="780">
          <cell r="B780" t="str">
            <v>Zürich</v>
          </cell>
          <cell r="C780" t="str">
            <v>CHZürich</v>
          </cell>
        </row>
        <row r="781">
          <cell r="B781" t="str">
            <v>Abidjan</v>
          </cell>
          <cell r="C781" t="str">
            <v>CIAbidjan</v>
          </cell>
        </row>
        <row r="782">
          <cell r="B782" t="str">
            <v>Yamoussoukro</v>
          </cell>
          <cell r="C782" t="str">
            <v>CIYamoussoukro</v>
          </cell>
        </row>
        <row r="783">
          <cell r="B783" t="str">
            <v>Bas-Sassandra</v>
          </cell>
          <cell r="C783" t="str">
            <v>CIBas-Sassandra</v>
          </cell>
        </row>
        <row r="784">
          <cell r="B784" t="str">
            <v>Comoé</v>
          </cell>
          <cell r="C784" t="str">
            <v>CIComoé</v>
          </cell>
        </row>
        <row r="785">
          <cell r="B785" t="str">
            <v>Denguélé</v>
          </cell>
          <cell r="C785" t="str">
            <v>CIDenguélé</v>
          </cell>
        </row>
        <row r="786">
          <cell r="B786" t="str">
            <v>Gôh-Djiboua</v>
          </cell>
          <cell r="C786" t="str">
            <v>CIGôh-Djiboua</v>
          </cell>
        </row>
        <row r="787">
          <cell r="B787" t="str">
            <v>Lacs</v>
          </cell>
          <cell r="C787" t="str">
            <v>CILacs</v>
          </cell>
        </row>
        <row r="788">
          <cell r="B788" t="str">
            <v>Lagunes</v>
          </cell>
          <cell r="C788" t="str">
            <v>CILagunes</v>
          </cell>
        </row>
        <row r="789">
          <cell r="B789" t="str">
            <v>Montagnes</v>
          </cell>
          <cell r="C789" t="str">
            <v>CIMontagnes</v>
          </cell>
        </row>
        <row r="790">
          <cell r="B790" t="str">
            <v>Sassandra-Marahoué</v>
          </cell>
          <cell r="C790" t="str">
            <v>CISassandra-Marahoué</v>
          </cell>
        </row>
        <row r="791">
          <cell r="B791" t="str">
            <v>Savanes</v>
          </cell>
          <cell r="C791" t="str">
            <v>CISavanes</v>
          </cell>
        </row>
        <row r="792">
          <cell r="B792" t="str">
            <v>Vallée du Bandama</v>
          </cell>
          <cell r="C792" t="str">
            <v>CIVallée du Bandama</v>
          </cell>
        </row>
        <row r="793">
          <cell r="B793" t="str">
            <v>Woroba</v>
          </cell>
          <cell r="C793" t="str">
            <v>CIWoroba</v>
          </cell>
        </row>
        <row r="794">
          <cell r="B794" t="str">
            <v>Zanzan</v>
          </cell>
          <cell r="C794" t="str">
            <v>CIZanzan</v>
          </cell>
        </row>
        <row r="795">
          <cell r="B795" t="str">
            <v>Aisén del General Carlos Ibañez del Campo</v>
          </cell>
          <cell r="C795" t="str">
            <v>CLAisén del General Carlos Ibañez del Campo</v>
          </cell>
        </row>
        <row r="796">
          <cell r="B796" t="str">
            <v>Antofagasta</v>
          </cell>
          <cell r="C796" t="str">
            <v>CLAntofagasta</v>
          </cell>
        </row>
        <row r="797">
          <cell r="B797" t="str">
            <v>Arica y Parinacota</v>
          </cell>
          <cell r="C797" t="str">
            <v>CLArica y Parinacota</v>
          </cell>
        </row>
        <row r="798">
          <cell r="B798" t="str">
            <v>La Araucanía</v>
          </cell>
          <cell r="C798" t="str">
            <v>CLLa Araucanía</v>
          </cell>
        </row>
        <row r="799">
          <cell r="B799" t="str">
            <v>Atacama</v>
          </cell>
          <cell r="C799" t="str">
            <v>CLAtacama</v>
          </cell>
        </row>
        <row r="800">
          <cell r="B800" t="str">
            <v>Biobío</v>
          </cell>
          <cell r="C800" t="str">
            <v>CLBiobío</v>
          </cell>
        </row>
        <row r="801">
          <cell r="B801" t="str">
            <v>Coquimbo</v>
          </cell>
          <cell r="C801" t="str">
            <v>CLCoquimbo</v>
          </cell>
        </row>
        <row r="802">
          <cell r="B802" t="str">
            <v>Libertador General Bernardo O'Higgins</v>
          </cell>
          <cell r="C802" t="str">
            <v>CLLibertador General Bernardo O'Higgins</v>
          </cell>
        </row>
        <row r="803">
          <cell r="B803" t="str">
            <v>Los Lagos</v>
          </cell>
          <cell r="C803" t="str">
            <v>CLLos Lagos</v>
          </cell>
        </row>
        <row r="804">
          <cell r="B804" t="str">
            <v>Los Ríos</v>
          </cell>
          <cell r="C804" t="str">
            <v>CLLos Ríos</v>
          </cell>
        </row>
        <row r="805">
          <cell r="B805" t="str">
            <v>Magallanes</v>
          </cell>
          <cell r="C805" t="str">
            <v>CLMagallanes</v>
          </cell>
        </row>
        <row r="806">
          <cell r="B806" t="str">
            <v>Maule</v>
          </cell>
          <cell r="C806" t="str">
            <v>CLMaule</v>
          </cell>
        </row>
        <row r="807">
          <cell r="B807" t="str">
            <v>Ñuble</v>
          </cell>
          <cell r="C807" t="str">
            <v>CLÑuble</v>
          </cell>
        </row>
        <row r="808">
          <cell r="B808" t="str">
            <v>Región Metropolitana de Santiago</v>
          </cell>
          <cell r="C808" t="str">
            <v>CLRegión Metropolitana de Santiago</v>
          </cell>
        </row>
        <row r="809">
          <cell r="B809" t="str">
            <v>Tarapacá</v>
          </cell>
          <cell r="C809" t="str">
            <v>CLTarapacá</v>
          </cell>
        </row>
        <row r="810">
          <cell r="B810" t="str">
            <v>Valparaíso</v>
          </cell>
          <cell r="C810" t="str">
            <v>CLValparaíso</v>
          </cell>
        </row>
        <row r="811">
          <cell r="B811" t="str">
            <v>Adamaoua</v>
          </cell>
          <cell r="C811" t="str">
            <v>CMAdamaoua</v>
          </cell>
        </row>
        <row r="812">
          <cell r="B812" t="str">
            <v>Adamaoua</v>
          </cell>
          <cell r="C812" t="str">
            <v>CMAdamaoua</v>
          </cell>
        </row>
        <row r="813">
          <cell r="B813" t="str">
            <v>Centre</v>
          </cell>
          <cell r="C813" t="str">
            <v>CMCentre</v>
          </cell>
        </row>
        <row r="814">
          <cell r="B814" t="str">
            <v>Centre</v>
          </cell>
          <cell r="C814" t="str">
            <v>CMCentre</v>
          </cell>
        </row>
        <row r="815">
          <cell r="B815" t="str">
            <v>Far North</v>
          </cell>
          <cell r="C815" t="str">
            <v>CMFar North</v>
          </cell>
        </row>
        <row r="816">
          <cell r="B816" t="str">
            <v>Extrême-Nord</v>
          </cell>
          <cell r="C816" t="str">
            <v>CMExtrême-Nord</v>
          </cell>
        </row>
        <row r="817">
          <cell r="B817" t="str">
            <v>East</v>
          </cell>
          <cell r="C817" t="str">
            <v>CMEast</v>
          </cell>
        </row>
        <row r="818">
          <cell r="B818" t="str">
            <v>Est</v>
          </cell>
          <cell r="C818" t="str">
            <v>CMEst</v>
          </cell>
        </row>
        <row r="819">
          <cell r="B819" t="str">
            <v>Littoral</v>
          </cell>
          <cell r="C819" t="str">
            <v>CMLittoral</v>
          </cell>
        </row>
        <row r="820">
          <cell r="B820" t="str">
            <v>Littoral</v>
          </cell>
          <cell r="C820" t="str">
            <v>CMLittoral</v>
          </cell>
        </row>
        <row r="821">
          <cell r="B821" t="str">
            <v>North</v>
          </cell>
          <cell r="C821" t="str">
            <v>CMNorth</v>
          </cell>
        </row>
        <row r="822">
          <cell r="B822" t="str">
            <v>Nord</v>
          </cell>
          <cell r="C822" t="str">
            <v>CMNord</v>
          </cell>
        </row>
        <row r="823">
          <cell r="B823" t="str">
            <v>North-West</v>
          </cell>
          <cell r="C823" t="str">
            <v>CMNorth-West</v>
          </cell>
        </row>
        <row r="824">
          <cell r="B824" t="str">
            <v>Nord-Ouest</v>
          </cell>
          <cell r="C824" t="str">
            <v>CMNord-Ouest</v>
          </cell>
        </row>
        <row r="825">
          <cell r="B825" t="str">
            <v>West</v>
          </cell>
          <cell r="C825" t="str">
            <v>CMWest</v>
          </cell>
        </row>
        <row r="826">
          <cell r="B826" t="str">
            <v>Ouest</v>
          </cell>
          <cell r="C826" t="str">
            <v>CMOuest</v>
          </cell>
        </row>
        <row r="827">
          <cell r="B827" t="str">
            <v>South</v>
          </cell>
          <cell r="C827" t="str">
            <v>CMSouth</v>
          </cell>
        </row>
        <row r="828">
          <cell r="B828" t="str">
            <v>Sud</v>
          </cell>
          <cell r="C828" t="str">
            <v>CMSud</v>
          </cell>
        </row>
        <row r="829">
          <cell r="B829" t="str">
            <v>South-West</v>
          </cell>
          <cell r="C829" t="str">
            <v>CMSouth-West</v>
          </cell>
        </row>
        <row r="830">
          <cell r="B830" t="str">
            <v>Sud-Ouest</v>
          </cell>
          <cell r="C830" t="str">
            <v>CMSud-Ouest</v>
          </cell>
        </row>
        <row r="831">
          <cell r="B831" t="str">
            <v>Anhui Sheng</v>
          </cell>
          <cell r="C831" t="str">
            <v>CNAnhui Sheng</v>
          </cell>
        </row>
        <row r="832">
          <cell r="B832" t="str">
            <v>Fujian Sheng</v>
          </cell>
          <cell r="C832" t="str">
            <v>CNFujian Sheng</v>
          </cell>
        </row>
        <row r="833">
          <cell r="B833" t="str">
            <v>Guangdong Sheng</v>
          </cell>
          <cell r="C833" t="str">
            <v>CNGuangdong Sheng</v>
          </cell>
        </row>
        <row r="834">
          <cell r="B834" t="str">
            <v>Gansu Sheng</v>
          </cell>
          <cell r="C834" t="str">
            <v>CNGansu Sheng</v>
          </cell>
        </row>
        <row r="835">
          <cell r="B835" t="str">
            <v>Guizhou Sheng</v>
          </cell>
          <cell r="C835" t="str">
            <v>CNGuizhou Sheng</v>
          </cell>
        </row>
        <row r="836">
          <cell r="B836" t="str">
            <v>Henan Sheng</v>
          </cell>
          <cell r="C836" t="str">
            <v>CNHenan Sheng</v>
          </cell>
        </row>
        <row r="837">
          <cell r="B837" t="str">
            <v>Hubei Sheng</v>
          </cell>
          <cell r="C837" t="str">
            <v>CNHubei Sheng</v>
          </cell>
        </row>
        <row r="838">
          <cell r="B838" t="str">
            <v>Hebei Sheng</v>
          </cell>
          <cell r="C838" t="str">
            <v>CNHebei Sheng</v>
          </cell>
        </row>
        <row r="839">
          <cell r="B839" t="str">
            <v>Hainan Sheng</v>
          </cell>
          <cell r="C839" t="str">
            <v>CNHainan Sheng</v>
          </cell>
        </row>
        <row r="840">
          <cell r="B840" t="str">
            <v>Heilongjiang Sheng</v>
          </cell>
          <cell r="C840" t="str">
            <v>CNHeilongjiang Sheng</v>
          </cell>
        </row>
        <row r="841">
          <cell r="B841" t="str">
            <v>Hunan Sheng</v>
          </cell>
          <cell r="C841" t="str">
            <v>CNHunan Sheng</v>
          </cell>
        </row>
        <row r="842">
          <cell r="B842" t="str">
            <v>Jilin Sheng</v>
          </cell>
          <cell r="C842" t="str">
            <v>CNJilin Sheng</v>
          </cell>
        </row>
        <row r="843">
          <cell r="B843" t="str">
            <v>Jiangsu Sheng</v>
          </cell>
          <cell r="C843" t="str">
            <v>CNJiangsu Sheng</v>
          </cell>
        </row>
        <row r="844">
          <cell r="B844" t="str">
            <v>Jiangxi Sheng</v>
          </cell>
          <cell r="C844" t="str">
            <v>CNJiangxi Sheng</v>
          </cell>
        </row>
        <row r="845">
          <cell r="B845" t="str">
            <v>Liaoning Sheng</v>
          </cell>
          <cell r="C845" t="str">
            <v>CNLiaoning Sheng</v>
          </cell>
        </row>
        <row r="846">
          <cell r="B846" t="str">
            <v>Qinghai Sheng</v>
          </cell>
          <cell r="C846" t="str">
            <v>CNQinghai Sheng</v>
          </cell>
        </row>
        <row r="847">
          <cell r="B847" t="str">
            <v>Sichuan Sheng</v>
          </cell>
          <cell r="C847" t="str">
            <v>CNSichuan Sheng</v>
          </cell>
        </row>
        <row r="848">
          <cell r="B848" t="str">
            <v>Shandong Sheng</v>
          </cell>
          <cell r="C848" t="str">
            <v>CNShandong Sheng</v>
          </cell>
        </row>
        <row r="849">
          <cell r="B849" t="str">
            <v>Shaanxi Sheng</v>
          </cell>
          <cell r="C849" t="str">
            <v>CNShaanxi Sheng</v>
          </cell>
        </row>
        <row r="850">
          <cell r="B850" t="str">
            <v>Shanxi Sheng</v>
          </cell>
          <cell r="C850" t="str">
            <v>CNShanxi Sheng</v>
          </cell>
        </row>
        <row r="851">
          <cell r="B851" t="str">
            <v>Taiwan Sheng (see also separate country code entry under TW)</v>
          </cell>
          <cell r="C851" t="str">
            <v>CNTaiwan Sheng (see also separate country code entry under TW)</v>
          </cell>
        </row>
        <row r="852">
          <cell r="B852" t="str">
            <v>Yunnan Sheng</v>
          </cell>
          <cell r="C852" t="str">
            <v>CNYunnan Sheng</v>
          </cell>
        </row>
        <row r="853">
          <cell r="B853" t="str">
            <v>Zhejiang Sheng</v>
          </cell>
          <cell r="C853" t="str">
            <v>CNZhejiang Sheng</v>
          </cell>
        </row>
        <row r="854">
          <cell r="B854" t="str">
            <v>Guangxi Zhuangzu Zizhiqu</v>
          </cell>
          <cell r="C854" t="str">
            <v>CNGuangxi Zhuangzu Zizhiqu</v>
          </cell>
        </row>
        <row r="855">
          <cell r="B855" t="str">
            <v>Nei Mongol Zizhiqu</v>
          </cell>
          <cell r="C855" t="str">
            <v>CNNei Mongol Zizhiqu</v>
          </cell>
        </row>
        <row r="856">
          <cell r="B856" t="str">
            <v>Ningxia Huizi Zizhiqu</v>
          </cell>
          <cell r="C856" t="str">
            <v>CNNingxia Huizi Zizhiqu</v>
          </cell>
        </row>
        <row r="857">
          <cell r="B857" t="str">
            <v>Xinjiang Uygur Zizhiqu</v>
          </cell>
          <cell r="C857" t="str">
            <v>CNXinjiang Uygur Zizhiqu</v>
          </cell>
        </row>
        <row r="858">
          <cell r="B858" t="str">
            <v>Xizang Zizhiqu</v>
          </cell>
          <cell r="C858" t="str">
            <v>CNXizang Zizhiqu</v>
          </cell>
        </row>
        <row r="859">
          <cell r="B859" t="str">
            <v>Hong Kong SAR</v>
          </cell>
          <cell r="C859" t="str">
            <v>CNHong Kong SAR</v>
          </cell>
        </row>
        <row r="860">
          <cell r="B860" t="str">
            <v>Xianggang Tebiexingzhengqu (see also separate country code entry under HK)</v>
          </cell>
          <cell r="C860" t="str">
            <v>CNXianggang Tebiexingzhengqu (see also separate country code entry under HK)</v>
          </cell>
        </row>
        <row r="861">
          <cell r="B861" t="str">
            <v>Macao SAR (see also separate country code entry under MO)</v>
          </cell>
          <cell r="C861" t="str">
            <v>CNMacao SAR (see also separate country code entry under MO)</v>
          </cell>
        </row>
        <row r="862">
          <cell r="B862" t="str">
            <v>Macau SAR (see also separate country code entry under MO)</v>
          </cell>
          <cell r="C862" t="str">
            <v>CNMacau SAR (see also separate country code entry under MO)</v>
          </cell>
        </row>
        <row r="863">
          <cell r="B863" t="str">
            <v>Aomen Tebiexingzhengqu (see also separate country code entry under MO)</v>
          </cell>
          <cell r="C863" t="str">
            <v>CNAomen Tebiexingzhengqu (see also separate country code entry under MO)</v>
          </cell>
        </row>
        <row r="864">
          <cell r="B864" t="str">
            <v>Beijing Shi</v>
          </cell>
          <cell r="C864" t="str">
            <v>CNBeijing Shi</v>
          </cell>
        </row>
        <row r="865">
          <cell r="B865" t="str">
            <v>Chongqing Shi</v>
          </cell>
          <cell r="C865" t="str">
            <v>CNChongqing Shi</v>
          </cell>
        </row>
        <row r="866">
          <cell r="B866" t="str">
            <v>Shanghai Shi</v>
          </cell>
          <cell r="C866" t="str">
            <v>CNShanghai Shi</v>
          </cell>
        </row>
        <row r="867">
          <cell r="B867" t="str">
            <v>Tianjin Shi</v>
          </cell>
          <cell r="C867" t="str">
            <v>CNTianjin Shi</v>
          </cell>
        </row>
        <row r="868">
          <cell r="B868" t="str">
            <v>Amazonas</v>
          </cell>
          <cell r="C868" t="str">
            <v>COAmazonas</v>
          </cell>
        </row>
        <row r="869">
          <cell r="B869" t="str">
            <v>Antioquia</v>
          </cell>
          <cell r="C869" t="str">
            <v>COAntioquia</v>
          </cell>
        </row>
        <row r="870">
          <cell r="B870" t="str">
            <v>Arauca</v>
          </cell>
          <cell r="C870" t="str">
            <v>COArauca</v>
          </cell>
        </row>
        <row r="871">
          <cell r="B871" t="str">
            <v>Atlántico</v>
          </cell>
          <cell r="C871" t="str">
            <v>COAtlántico</v>
          </cell>
        </row>
        <row r="872">
          <cell r="B872" t="str">
            <v>Bolívar</v>
          </cell>
          <cell r="C872" t="str">
            <v>COBolívar</v>
          </cell>
        </row>
        <row r="873">
          <cell r="B873" t="str">
            <v>Boyacá</v>
          </cell>
          <cell r="C873" t="str">
            <v>COBoyacá</v>
          </cell>
        </row>
        <row r="874">
          <cell r="B874" t="str">
            <v>Caldas</v>
          </cell>
          <cell r="C874" t="str">
            <v>COCaldas</v>
          </cell>
        </row>
        <row r="875">
          <cell r="B875" t="str">
            <v>Caquetá</v>
          </cell>
          <cell r="C875" t="str">
            <v>COCaquetá</v>
          </cell>
        </row>
        <row r="876">
          <cell r="B876" t="str">
            <v>Casanare</v>
          </cell>
          <cell r="C876" t="str">
            <v>COCasanare</v>
          </cell>
        </row>
        <row r="877">
          <cell r="B877" t="str">
            <v>Cauca</v>
          </cell>
          <cell r="C877" t="str">
            <v>COCauca</v>
          </cell>
        </row>
        <row r="878">
          <cell r="B878" t="str">
            <v>Cesar</v>
          </cell>
          <cell r="C878" t="str">
            <v>COCesar</v>
          </cell>
        </row>
        <row r="879">
          <cell r="B879" t="str">
            <v>Chocó</v>
          </cell>
          <cell r="C879" t="str">
            <v>COChocó</v>
          </cell>
        </row>
        <row r="880">
          <cell r="B880" t="str">
            <v>Córdoba</v>
          </cell>
          <cell r="C880" t="str">
            <v>COCórdoba</v>
          </cell>
        </row>
        <row r="881">
          <cell r="B881" t="str">
            <v>Cundinamarca</v>
          </cell>
          <cell r="C881" t="str">
            <v>COCundinamarca</v>
          </cell>
        </row>
        <row r="882">
          <cell r="B882" t="str">
            <v>Guainía</v>
          </cell>
          <cell r="C882" t="str">
            <v>COGuainía</v>
          </cell>
        </row>
        <row r="883">
          <cell r="B883" t="str">
            <v>Guaviare</v>
          </cell>
          <cell r="C883" t="str">
            <v>COGuaviare</v>
          </cell>
        </row>
        <row r="884">
          <cell r="B884" t="str">
            <v>Huila</v>
          </cell>
          <cell r="C884" t="str">
            <v>COHuila</v>
          </cell>
        </row>
        <row r="885">
          <cell r="B885" t="str">
            <v>La Guajira</v>
          </cell>
          <cell r="C885" t="str">
            <v>COLa Guajira</v>
          </cell>
        </row>
        <row r="886">
          <cell r="B886" t="str">
            <v>Magdalena</v>
          </cell>
          <cell r="C886" t="str">
            <v>COMagdalena</v>
          </cell>
        </row>
        <row r="887">
          <cell r="B887" t="str">
            <v>Meta</v>
          </cell>
          <cell r="C887" t="str">
            <v>COMeta</v>
          </cell>
        </row>
        <row r="888">
          <cell r="B888" t="str">
            <v>Nariño</v>
          </cell>
          <cell r="C888" t="str">
            <v>CONariño</v>
          </cell>
        </row>
        <row r="889">
          <cell r="B889" t="str">
            <v>Norte de Santander</v>
          </cell>
          <cell r="C889" t="str">
            <v>CONorte de Santander</v>
          </cell>
        </row>
        <row r="890">
          <cell r="B890" t="str">
            <v>Putumayo</v>
          </cell>
          <cell r="C890" t="str">
            <v>COPutumayo</v>
          </cell>
        </row>
        <row r="891">
          <cell r="B891" t="str">
            <v>Quindío</v>
          </cell>
          <cell r="C891" t="str">
            <v>COQuindío</v>
          </cell>
        </row>
        <row r="892">
          <cell r="B892" t="str">
            <v>Risaralda</v>
          </cell>
          <cell r="C892" t="str">
            <v>CORisaralda</v>
          </cell>
        </row>
        <row r="893">
          <cell r="B893" t="str">
            <v>Santander</v>
          </cell>
          <cell r="C893" t="str">
            <v>COSantander</v>
          </cell>
        </row>
        <row r="894">
          <cell r="B894" t="str">
            <v>San Andrés, Providencia y Santa Catalina</v>
          </cell>
          <cell r="C894" t="str">
            <v>COSan Andrés, Providencia y Santa Catalina</v>
          </cell>
        </row>
        <row r="895">
          <cell r="B895" t="str">
            <v>Sucre</v>
          </cell>
          <cell r="C895" t="str">
            <v>COSucre</v>
          </cell>
        </row>
        <row r="896">
          <cell r="B896" t="str">
            <v>Tolima</v>
          </cell>
          <cell r="C896" t="str">
            <v>COTolima</v>
          </cell>
        </row>
        <row r="897">
          <cell r="B897" t="str">
            <v>Valle del Cauca</v>
          </cell>
          <cell r="C897" t="str">
            <v>COValle del Cauca</v>
          </cell>
        </row>
        <row r="898">
          <cell r="B898" t="str">
            <v>Vaupés</v>
          </cell>
          <cell r="C898" t="str">
            <v>COVaupés</v>
          </cell>
        </row>
        <row r="899">
          <cell r="B899" t="str">
            <v>Vichada</v>
          </cell>
          <cell r="C899" t="str">
            <v>COVichada</v>
          </cell>
        </row>
        <row r="900">
          <cell r="B900" t="str">
            <v>Distrito Capital de Bogotá</v>
          </cell>
          <cell r="C900" t="str">
            <v>CODistrito Capital de Bogotá</v>
          </cell>
        </row>
        <row r="901">
          <cell r="B901" t="str">
            <v>Alajuela</v>
          </cell>
          <cell r="C901" t="str">
            <v>CRAlajuela</v>
          </cell>
        </row>
        <row r="902">
          <cell r="B902" t="str">
            <v>Cartago</v>
          </cell>
          <cell r="C902" t="str">
            <v>CRCartago</v>
          </cell>
        </row>
        <row r="903">
          <cell r="B903" t="str">
            <v>Guanacaste</v>
          </cell>
          <cell r="C903" t="str">
            <v>CRGuanacaste</v>
          </cell>
        </row>
        <row r="904">
          <cell r="B904" t="str">
            <v>Heredia</v>
          </cell>
          <cell r="C904" t="str">
            <v>CRHeredia</v>
          </cell>
        </row>
        <row r="905">
          <cell r="B905" t="str">
            <v>Limón</v>
          </cell>
          <cell r="C905" t="str">
            <v>CRLimón</v>
          </cell>
        </row>
        <row r="906">
          <cell r="B906" t="str">
            <v>Puntarenas</v>
          </cell>
          <cell r="C906" t="str">
            <v>CRPuntarenas</v>
          </cell>
        </row>
        <row r="907">
          <cell r="B907" t="str">
            <v>San José</v>
          </cell>
          <cell r="C907" t="str">
            <v>CRSan José</v>
          </cell>
        </row>
        <row r="908">
          <cell r="B908" t="str">
            <v>Pinar del Río</v>
          </cell>
          <cell r="C908" t="str">
            <v>CUPinar del Río</v>
          </cell>
        </row>
        <row r="909">
          <cell r="B909" t="str">
            <v>La Habana</v>
          </cell>
          <cell r="C909" t="str">
            <v>CULa Habana</v>
          </cell>
        </row>
        <row r="910">
          <cell r="B910" t="str">
            <v>Matanzas</v>
          </cell>
          <cell r="C910" t="str">
            <v>CUMatanzas</v>
          </cell>
        </row>
        <row r="911">
          <cell r="B911" t="str">
            <v>Villa Clara</v>
          </cell>
          <cell r="C911" t="str">
            <v>CUVilla Clara</v>
          </cell>
        </row>
        <row r="912">
          <cell r="B912" t="str">
            <v>Cienfuegos</v>
          </cell>
          <cell r="C912" t="str">
            <v>CUCienfuegos</v>
          </cell>
        </row>
        <row r="913">
          <cell r="B913" t="str">
            <v>Sancti Spíritus</v>
          </cell>
          <cell r="C913" t="str">
            <v>CUSancti Spíritus</v>
          </cell>
        </row>
        <row r="914">
          <cell r="B914" t="str">
            <v>Ciego de Ávila</v>
          </cell>
          <cell r="C914" t="str">
            <v>CUCiego de Ávila</v>
          </cell>
        </row>
        <row r="915">
          <cell r="B915" t="str">
            <v>Camagüey</v>
          </cell>
          <cell r="C915" t="str">
            <v>CUCamagüey</v>
          </cell>
        </row>
        <row r="916">
          <cell r="B916" t="str">
            <v>Las Tunas</v>
          </cell>
          <cell r="C916" t="str">
            <v>CULas Tunas</v>
          </cell>
        </row>
        <row r="917">
          <cell r="B917" t="str">
            <v>Holguín</v>
          </cell>
          <cell r="C917" t="str">
            <v>CUHolguín</v>
          </cell>
        </row>
        <row r="918">
          <cell r="B918" t="str">
            <v>Granma</v>
          </cell>
          <cell r="C918" t="str">
            <v>CUGranma</v>
          </cell>
        </row>
        <row r="919">
          <cell r="B919" t="str">
            <v>Santiago de Cuba</v>
          </cell>
          <cell r="C919" t="str">
            <v>CUSantiago de Cuba</v>
          </cell>
        </row>
        <row r="920">
          <cell r="B920" t="str">
            <v>Guantánamo</v>
          </cell>
          <cell r="C920" t="str">
            <v>CUGuantánamo</v>
          </cell>
        </row>
        <row r="921">
          <cell r="B921" t="str">
            <v>Artemisa</v>
          </cell>
          <cell r="C921" t="str">
            <v>CUArtemisa</v>
          </cell>
        </row>
        <row r="922">
          <cell r="B922" t="str">
            <v>Mayabeque</v>
          </cell>
          <cell r="C922" t="str">
            <v>CUMayabeque</v>
          </cell>
        </row>
        <row r="923">
          <cell r="B923" t="str">
            <v>Isla de la Juventud</v>
          </cell>
          <cell r="C923" t="str">
            <v>CUIsla de la Juventud</v>
          </cell>
        </row>
        <row r="924">
          <cell r="B924" t="str">
            <v>Ilhas de Barlavento</v>
          </cell>
          <cell r="C924" t="str">
            <v>CVIlhas de Barlavento</v>
          </cell>
        </row>
        <row r="925">
          <cell r="B925" t="str">
            <v>Boa Vista</v>
          </cell>
          <cell r="C925" t="str">
            <v>CVBoa Vista</v>
          </cell>
        </row>
        <row r="926">
          <cell r="B926" t="str">
            <v>Paul</v>
          </cell>
          <cell r="C926" t="str">
            <v>CVPaul</v>
          </cell>
        </row>
        <row r="927">
          <cell r="B927" t="str">
            <v>Porto Novo</v>
          </cell>
          <cell r="C927" t="str">
            <v>CVPorto Novo</v>
          </cell>
        </row>
        <row r="928">
          <cell r="B928" t="str">
            <v>Ribeira Brava</v>
          </cell>
          <cell r="C928" t="str">
            <v>CVRibeira Brava</v>
          </cell>
        </row>
        <row r="929">
          <cell r="B929" t="str">
            <v>Ribeira Grande</v>
          </cell>
          <cell r="C929" t="str">
            <v>CVRibeira Grande</v>
          </cell>
        </row>
        <row r="930">
          <cell r="B930" t="str">
            <v>Sal</v>
          </cell>
          <cell r="C930" t="str">
            <v>CVSal</v>
          </cell>
        </row>
        <row r="931">
          <cell r="B931" t="str">
            <v>São Vicente</v>
          </cell>
          <cell r="C931" t="str">
            <v>CVSão Vicente</v>
          </cell>
        </row>
        <row r="932">
          <cell r="B932" t="str">
            <v>Tarrafal de São Nicolau</v>
          </cell>
          <cell r="C932" t="str">
            <v>CVTarrafal de São Nicolau</v>
          </cell>
        </row>
        <row r="933">
          <cell r="B933" t="str">
            <v>Ilhas de Sotavento</v>
          </cell>
          <cell r="C933" t="str">
            <v>CVIlhas de Sotavento</v>
          </cell>
        </row>
        <row r="934">
          <cell r="B934" t="str">
            <v>Brava</v>
          </cell>
          <cell r="C934" t="str">
            <v>CVBrava</v>
          </cell>
        </row>
        <row r="935">
          <cell r="B935" t="str">
            <v>Santa Catarina</v>
          </cell>
          <cell r="C935" t="str">
            <v>CVSanta Catarina</v>
          </cell>
        </row>
        <row r="936">
          <cell r="B936" t="str">
            <v>Santa Catarina do Fogo</v>
          </cell>
          <cell r="C936" t="str">
            <v>CVSanta Catarina do Fogo</v>
          </cell>
        </row>
        <row r="937">
          <cell r="B937" t="str">
            <v>Santa Cruz</v>
          </cell>
          <cell r="C937" t="str">
            <v>CVSanta Cruz</v>
          </cell>
        </row>
        <row r="938">
          <cell r="B938" t="str">
            <v>Maio</v>
          </cell>
          <cell r="C938" t="str">
            <v>CVMaio</v>
          </cell>
        </row>
        <row r="939">
          <cell r="B939" t="str">
            <v>Mosteiros</v>
          </cell>
          <cell r="C939" t="str">
            <v>CVMosteiros</v>
          </cell>
        </row>
        <row r="940">
          <cell r="B940" t="str">
            <v>Praia</v>
          </cell>
          <cell r="C940" t="str">
            <v>CVPraia</v>
          </cell>
        </row>
        <row r="941">
          <cell r="B941" t="str">
            <v>Ribeira Grande de Santiago</v>
          </cell>
          <cell r="C941" t="str">
            <v>CVRibeira Grande de Santiago</v>
          </cell>
        </row>
        <row r="942">
          <cell r="B942" t="str">
            <v>São Domingos</v>
          </cell>
          <cell r="C942" t="str">
            <v>CVSão Domingos</v>
          </cell>
        </row>
        <row r="943">
          <cell r="B943" t="str">
            <v>São Filipe</v>
          </cell>
          <cell r="C943" t="str">
            <v>CVSão Filipe</v>
          </cell>
        </row>
        <row r="944">
          <cell r="B944" t="str">
            <v>São Miguel</v>
          </cell>
          <cell r="C944" t="str">
            <v>CVSão Miguel</v>
          </cell>
        </row>
        <row r="945">
          <cell r="B945" t="str">
            <v>São Lourenço dos Órgãos</v>
          </cell>
          <cell r="C945" t="str">
            <v>CVSão Lourenço dos Órgãos</v>
          </cell>
        </row>
        <row r="946">
          <cell r="B946" t="str">
            <v>São Salvador do Mundo</v>
          </cell>
          <cell r="C946" t="str">
            <v>CVSão Salvador do Mundo</v>
          </cell>
        </row>
        <row r="947">
          <cell r="B947" t="str">
            <v>Tarrafal</v>
          </cell>
          <cell r="C947" t="str">
            <v>CVTarrafal</v>
          </cell>
        </row>
        <row r="948">
          <cell r="B948" t="str">
            <v>Lefkosia</v>
          </cell>
          <cell r="C948" t="str">
            <v>CYLefkosia</v>
          </cell>
        </row>
        <row r="949">
          <cell r="B949" t="str">
            <v>Lefkoşa</v>
          </cell>
          <cell r="C949" t="str">
            <v>CYLefkoşa</v>
          </cell>
        </row>
        <row r="950">
          <cell r="B950" t="str">
            <v>Lemesos</v>
          </cell>
          <cell r="C950" t="str">
            <v>CYLemesos</v>
          </cell>
        </row>
        <row r="951">
          <cell r="B951" t="str">
            <v>Leymasun</v>
          </cell>
          <cell r="C951" t="str">
            <v>CYLeymasun</v>
          </cell>
        </row>
        <row r="952">
          <cell r="B952" t="str">
            <v>Larnaka</v>
          </cell>
          <cell r="C952" t="str">
            <v>CYLarnaka</v>
          </cell>
        </row>
        <row r="953">
          <cell r="B953" t="str">
            <v>Larnaka</v>
          </cell>
          <cell r="C953" t="str">
            <v>CYLarnaka</v>
          </cell>
        </row>
        <row r="954">
          <cell r="B954" t="str">
            <v>Ammochostos</v>
          </cell>
          <cell r="C954" t="str">
            <v>CYAmmochostos</v>
          </cell>
        </row>
        <row r="955">
          <cell r="B955" t="str">
            <v>Mağusa</v>
          </cell>
          <cell r="C955" t="str">
            <v>CYMağusa</v>
          </cell>
        </row>
        <row r="956">
          <cell r="B956" t="str">
            <v>Pafos</v>
          </cell>
          <cell r="C956" t="str">
            <v>CYPafos</v>
          </cell>
        </row>
        <row r="957">
          <cell r="B957" t="str">
            <v>Baf</v>
          </cell>
          <cell r="C957" t="str">
            <v>CYBaf</v>
          </cell>
        </row>
        <row r="958">
          <cell r="B958" t="str">
            <v>Keryneia</v>
          </cell>
          <cell r="C958" t="str">
            <v>CYKeryneia</v>
          </cell>
        </row>
        <row r="959">
          <cell r="B959" t="str">
            <v>Girne</v>
          </cell>
          <cell r="C959" t="str">
            <v>CYGirne</v>
          </cell>
        </row>
        <row r="960">
          <cell r="B960" t="str">
            <v>Středočeský kraj</v>
          </cell>
          <cell r="C960" t="str">
            <v>CZStředočeský kraj</v>
          </cell>
        </row>
        <row r="961">
          <cell r="B961" t="str">
            <v>Benešov</v>
          </cell>
          <cell r="C961" t="str">
            <v>CZBenešov</v>
          </cell>
        </row>
        <row r="962">
          <cell r="B962" t="str">
            <v>Beroun</v>
          </cell>
          <cell r="C962" t="str">
            <v>CZBeroun</v>
          </cell>
        </row>
        <row r="963">
          <cell r="B963" t="str">
            <v>Kladno</v>
          </cell>
          <cell r="C963" t="str">
            <v>CZKladno</v>
          </cell>
        </row>
        <row r="964">
          <cell r="B964" t="str">
            <v>Kolín</v>
          </cell>
          <cell r="C964" t="str">
            <v>CZKolín</v>
          </cell>
        </row>
        <row r="965">
          <cell r="B965" t="str">
            <v>Kutná Hora</v>
          </cell>
          <cell r="C965" t="str">
            <v>CZKutná Hora</v>
          </cell>
        </row>
        <row r="966">
          <cell r="B966" t="str">
            <v>Mělník</v>
          </cell>
          <cell r="C966" t="str">
            <v>CZMělník</v>
          </cell>
        </row>
        <row r="967">
          <cell r="B967" t="str">
            <v>Mladá Boleslav</v>
          </cell>
          <cell r="C967" t="str">
            <v>CZMladá Boleslav</v>
          </cell>
        </row>
        <row r="968">
          <cell r="B968" t="str">
            <v>Nymburk</v>
          </cell>
          <cell r="C968" t="str">
            <v>CZNymburk</v>
          </cell>
        </row>
        <row r="969">
          <cell r="B969" t="str">
            <v>Praha-východ</v>
          </cell>
          <cell r="C969" t="str">
            <v>CZPraha-východ</v>
          </cell>
        </row>
        <row r="970">
          <cell r="B970" t="str">
            <v>Praha-západ</v>
          </cell>
          <cell r="C970" t="str">
            <v>CZPraha-západ</v>
          </cell>
        </row>
        <row r="971">
          <cell r="B971" t="str">
            <v>Příbram</v>
          </cell>
          <cell r="C971" t="str">
            <v>CZPříbram</v>
          </cell>
        </row>
        <row r="972">
          <cell r="B972" t="str">
            <v>Rakovník</v>
          </cell>
          <cell r="C972" t="str">
            <v>CZRakovník</v>
          </cell>
        </row>
        <row r="973">
          <cell r="B973" t="str">
            <v>Jihočeský kraj</v>
          </cell>
          <cell r="C973" t="str">
            <v>CZJihočeský kraj</v>
          </cell>
        </row>
        <row r="974">
          <cell r="B974" t="str">
            <v>České Budějovice</v>
          </cell>
          <cell r="C974" t="str">
            <v>CZČeské Budějovice</v>
          </cell>
        </row>
        <row r="975">
          <cell r="B975" t="str">
            <v>Český Krumlov</v>
          </cell>
          <cell r="C975" t="str">
            <v>CZČeský Krumlov</v>
          </cell>
        </row>
        <row r="976">
          <cell r="B976" t="str">
            <v>Jindřichův Hradec</v>
          </cell>
          <cell r="C976" t="str">
            <v>CZJindřichův Hradec</v>
          </cell>
        </row>
        <row r="977">
          <cell r="B977" t="str">
            <v>Písek</v>
          </cell>
          <cell r="C977" t="str">
            <v>CZPísek</v>
          </cell>
        </row>
        <row r="978">
          <cell r="B978" t="str">
            <v>Prachatice</v>
          </cell>
          <cell r="C978" t="str">
            <v>CZPrachatice</v>
          </cell>
        </row>
        <row r="979">
          <cell r="B979" t="str">
            <v>Strakonice</v>
          </cell>
          <cell r="C979" t="str">
            <v>CZStrakonice</v>
          </cell>
        </row>
        <row r="980">
          <cell r="B980" t="str">
            <v>Tábor</v>
          </cell>
          <cell r="C980" t="str">
            <v>CZTábor</v>
          </cell>
        </row>
        <row r="981">
          <cell r="B981" t="str">
            <v>Plzeňský kraj</v>
          </cell>
          <cell r="C981" t="str">
            <v>CZPlzeňský kraj</v>
          </cell>
        </row>
        <row r="982">
          <cell r="B982" t="str">
            <v>Domažlice</v>
          </cell>
          <cell r="C982" t="str">
            <v>CZDomažlice</v>
          </cell>
        </row>
        <row r="983">
          <cell r="B983" t="str">
            <v>Klatovy</v>
          </cell>
          <cell r="C983" t="str">
            <v>CZKlatovy</v>
          </cell>
        </row>
        <row r="984">
          <cell r="B984" t="str">
            <v>Plzeň-město</v>
          </cell>
          <cell r="C984" t="str">
            <v>CZPlzeň-město</v>
          </cell>
        </row>
        <row r="985">
          <cell r="B985" t="str">
            <v>Plzeň-jih</v>
          </cell>
          <cell r="C985" t="str">
            <v>CZPlzeň-jih</v>
          </cell>
        </row>
        <row r="986">
          <cell r="B986" t="str">
            <v>Plzeň-sever</v>
          </cell>
          <cell r="C986" t="str">
            <v>CZPlzeň-sever</v>
          </cell>
        </row>
        <row r="987">
          <cell r="B987" t="str">
            <v>Rokycany</v>
          </cell>
          <cell r="C987" t="str">
            <v>CZRokycany</v>
          </cell>
        </row>
        <row r="988">
          <cell r="B988" t="str">
            <v>Tachov</v>
          </cell>
          <cell r="C988" t="str">
            <v>CZTachov</v>
          </cell>
        </row>
        <row r="989">
          <cell r="B989" t="str">
            <v>Karlovarský kraj</v>
          </cell>
          <cell r="C989" t="str">
            <v>CZKarlovarský kraj</v>
          </cell>
        </row>
        <row r="990">
          <cell r="B990" t="str">
            <v>Cheb</v>
          </cell>
          <cell r="C990" t="str">
            <v>CZCheb</v>
          </cell>
        </row>
        <row r="991">
          <cell r="B991" t="str">
            <v>Karlovy Vary</v>
          </cell>
          <cell r="C991" t="str">
            <v>CZKarlovy Vary</v>
          </cell>
        </row>
        <row r="992">
          <cell r="B992" t="str">
            <v>Sokolov</v>
          </cell>
          <cell r="C992" t="str">
            <v>CZSokolov</v>
          </cell>
        </row>
        <row r="993">
          <cell r="B993" t="str">
            <v>Ústecký kraj</v>
          </cell>
          <cell r="C993" t="str">
            <v>CZÚstecký kraj</v>
          </cell>
        </row>
        <row r="994">
          <cell r="B994" t="str">
            <v>Děčín</v>
          </cell>
          <cell r="C994" t="str">
            <v>CZDěčín</v>
          </cell>
        </row>
        <row r="995">
          <cell r="B995" t="str">
            <v>Chomutov</v>
          </cell>
          <cell r="C995" t="str">
            <v>CZChomutov</v>
          </cell>
        </row>
        <row r="996">
          <cell r="B996" t="str">
            <v>Litoměřice</v>
          </cell>
          <cell r="C996" t="str">
            <v>CZLitoměřice</v>
          </cell>
        </row>
        <row r="997">
          <cell r="B997" t="str">
            <v>Louny</v>
          </cell>
          <cell r="C997" t="str">
            <v>CZLouny</v>
          </cell>
        </row>
        <row r="998">
          <cell r="B998" t="str">
            <v>Most</v>
          </cell>
          <cell r="C998" t="str">
            <v>CZMost</v>
          </cell>
        </row>
        <row r="999">
          <cell r="B999" t="str">
            <v>Teplice</v>
          </cell>
          <cell r="C999" t="str">
            <v>CZTeplice</v>
          </cell>
        </row>
        <row r="1000">
          <cell r="B1000" t="str">
            <v>Ústí nad Labem</v>
          </cell>
          <cell r="C1000" t="str">
            <v>CZÚstí nad Labem</v>
          </cell>
        </row>
        <row r="1001">
          <cell r="B1001" t="str">
            <v>Liberecký kraj</v>
          </cell>
          <cell r="C1001" t="str">
            <v>CZLiberecký kraj</v>
          </cell>
        </row>
        <row r="1002">
          <cell r="B1002" t="str">
            <v>Česká Lípa</v>
          </cell>
          <cell r="C1002" t="str">
            <v>CZČeská Lípa</v>
          </cell>
        </row>
        <row r="1003">
          <cell r="B1003" t="str">
            <v>Jablonec nad Nisou</v>
          </cell>
          <cell r="C1003" t="str">
            <v>CZJablonec nad Nisou</v>
          </cell>
        </row>
        <row r="1004">
          <cell r="B1004" t="str">
            <v>Liberec</v>
          </cell>
          <cell r="C1004" t="str">
            <v>CZLiberec</v>
          </cell>
        </row>
        <row r="1005">
          <cell r="B1005" t="str">
            <v>Semily</v>
          </cell>
          <cell r="C1005" t="str">
            <v>CZSemily</v>
          </cell>
        </row>
        <row r="1006">
          <cell r="B1006" t="str">
            <v>Královéhradecký kraj</v>
          </cell>
          <cell r="C1006" t="str">
            <v>CZKrálovéhradecký kraj</v>
          </cell>
        </row>
        <row r="1007">
          <cell r="B1007" t="str">
            <v>Hradec Králové</v>
          </cell>
          <cell r="C1007" t="str">
            <v>CZHradec Králové</v>
          </cell>
        </row>
        <row r="1008">
          <cell r="B1008" t="str">
            <v>Jičín</v>
          </cell>
          <cell r="C1008" t="str">
            <v>CZJičín</v>
          </cell>
        </row>
        <row r="1009">
          <cell r="B1009" t="str">
            <v>Náchod</v>
          </cell>
          <cell r="C1009" t="str">
            <v>CZNáchod</v>
          </cell>
        </row>
        <row r="1010">
          <cell r="B1010" t="str">
            <v>Rychnov nad Kněžnou</v>
          </cell>
          <cell r="C1010" t="str">
            <v>CZRychnov nad Kněžnou</v>
          </cell>
        </row>
        <row r="1011">
          <cell r="B1011" t="str">
            <v>Trutnov</v>
          </cell>
          <cell r="C1011" t="str">
            <v>CZTrutnov</v>
          </cell>
        </row>
        <row r="1012">
          <cell r="B1012" t="str">
            <v>Pardubický kraj</v>
          </cell>
          <cell r="C1012" t="str">
            <v>CZPardubický kraj</v>
          </cell>
        </row>
        <row r="1013">
          <cell r="B1013" t="str">
            <v>Chrudim</v>
          </cell>
          <cell r="C1013" t="str">
            <v>CZChrudim</v>
          </cell>
        </row>
        <row r="1014">
          <cell r="B1014" t="str">
            <v>Pardubice</v>
          </cell>
          <cell r="C1014" t="str">
            <v>CZPardubice</v>
          </cell>
        </row>
        <row r="1015">
          <cell r="B1015" t="str">
            <v>Svitavy</v>
          </cell>
          <cell r="C1015" t="str">
            <v>CZSvitavy</v>
          </cell>
        </row>
        <row r="1016">
          <cell r="B1016" t="str">
            <v>Ústí nad Orlicí</v>
          </cell>
          <cell r="C1016" t="str">
            <v>CZÚstí nad Orlicí</v>
          </cell>
        </row>
        <row r="1017">
          <cell r="B1017" t="str">
            <v>Kraj Vysočina</v>
          </cell>
          <cell r="C1017" t="str">
            <v>CZKraj Vysočina</v>
          </cell>
        </row>
        <row r="1018">
          <cell r="B1018" t="str">
            <v>Havlíčkův Brod</v>
          </cell>
          <cell r="C1018" t="str">
            <v>CZHavlíčkův Brod</v>
          </cell>
        </row>
        <row r="1019">
          <cell r="B1019" t="str">
            <v>Jihlava</v>
          </cell>
          <cell r="C1019" t="str">
            <v>CZJihlava</v>
          </cell>
        </row>
        <row r="1020">
          <cell r="B1020" t="str">
            <v>Pelhřimov</v>
          </cell>
          <cell r="C1020" t="str">
            <v>CZPelhřimov</v>
          </cell>
        </row>
        <row r="1021">
          <cell r="B1021" t="str">
            <v>Třebíč</v>
          </cell>
          <cell r="C1021" t="str">
            <v>CZTřebíč</v>
          </cell>
        </row>
        <row r="1022">
          <cell r="B1022" t="str">
            <v>Žďár nad Sázavou</v>
          </cell>
          <cell r="C1022" t="str">
            <v>CZŽďár nad Sázavou</v>
          </cell>
        </row>
        <row r="1023">
          <cell r="B1023" t="str">
            <v>Jihomoravský kraj</v>
          </cell>
          <cell r="C1023" t="str">
            <v>CZJihomoravský kraj</v>
          </cell>
        </row>
        <row r="1024">
          <cell r="B1024" t="str">
            <v>Blansko</v>
          </cell>
          <cell r="C1024" t="str">
            <v>CZBlansko</v>
          </cell>
        </row>
        <row r="1025">
          <cell r="B1025" t="str">
            <v>Brno-město</v>
          </cell>
          <cell r="C1025" t="str">
            <v>CZBrno-město</v>
          </cell>
        </row>
        <row r="1026">
          <cell r="B1026" t="str">
            <v>Brno-venkov</v>
          </cell>
          <cell r="C1026" t="str">
            <v>CZBrno-venkov</v>
          </cell>
        </row>
        <row r="1027">
          <cell r="B1027" t="str">
            <v>Břeclav</v>
          </cell>
          <cell r="C1027" t="str">
            <v>CZBřeclav</v>
          </cell>
        </row>
        <row r="1028">
          <cell r="B1028" t="str">
            <v>Hodonín</v>
          </cell>
          <cell r="C1028" t="str">
            <v>CZHodonín</v>
          </cell>
        </row>
        <row r="1029">
          <cell r="B1029" t="str">
            <v>Vyškov</v>
          </cell>
          <cell r="C1029" t="str">
            <v>CZVyškov</v>
          </cell>
        </row>
        <row r="1030">
          <cell r="B1030" t="str">
            <v>Znojmo</v>
          </cell>
          <cell r="C1030" t="str">
            <v>CZZnojmo</v>
          </cell>
        </row>
        <row r="1031">
          <cell r="B1031" t="str">
            <v>Olomoucký kraj</v>
          </cell>
          <cell r="C1031" t="str">
            <v>CZOlomoucký kraj</v>
          </cell>
        </row>
        <row r="1032">
          <cell r="B1032" t="str">
            <v>Jeseník</v>
          </cell>
          <cell r="C1032" t="str">
            <v>CZJeseník</v>
          </cell>
        </row>
        <row r="1033">
          <cell r="B1033" t="str">
            <v>Olomouc</v>
          </cell>
          <cell r="C1033" t="str">
            <v>CZOlomouc</v>
          </cell>
        </row>
        <row r="1034">
          <cell r="B1034" t="str">
            <v>Prostějov</v>
          </cell>
          <cell r="C1034" t="str">
            <v>CZProstějov</v>
          </cell>
        </row>
        <row r="1035">
          <cell r="B1035" t="str">
            <v>Přerov</v>
          </cell>
          <cell r="C1035" t="str">
            <v>CZPřerov</v>
          </cell>
        </row>
        <row r="1036">
          <cell r="B1036" t="str">
            <v>Šumperk</v>
          </cell>
          <cell r="C1036" t="str">
            <v>CZŠumperk</v>
          </cell>
        </row>
        <row r="1037">
          <cell r="B1037" t="str">
            <v>Zlínský kraj</v>
          </cell>
          <cell r="C1037" t="str">
            <v>CZZlínský kraj</v>
          </cell>
        </row>
        <row r="1038">
          <cell r="B1038" t="str">
            <v>Kroměříž</v>
          </cell>
          <cell r="C1038" t="str">
            <v>CZKroměříž</v>
          </cell>
        </row>
        <row r="1039">
          <cell r="B1039" t="str">
            <v>Uherské Hradiště</v>
          </cell>
          <cell r="C1039" t="str">
            <v>CZUherské Hradiště</v>
          </cell>
        </row>
        <row r="1040">
          <cell r="B1040" t="str">
            <v>Vsetín</v>
          </cell>
          <cell r="C1040" t="str">
            <v>CZVsetín</v>
          </cell>
        </row>
        <row r="1041">
          <cell r="B1041" t="str">
            <v>Zlín</v>
          </cell>
          <cell r="C1041" t="str">
            <v>CZZlín</v>
          </cell>
        </row>
        <row r="1042">
          <cell r="B1042" t="str">
            <v>Moravskoslezský kraj</v>
          </cell>
          <cell r="C1042" t="str">
            <v>CZMoravskoslezský kraj</v>
          </cell>
        </row>
        <row r="1043">
          <cell r="B1043" t="str">
            <v>Bruntál</v>
          </cell>
          <cell r="C1043" t="str">
            <v>CZBruntál</v>
          </cell>
        </row>
        <row r="1044">
          <cell r="B1044" t="str">
            <v>Frýdek-Místek</v>
          </cell>
          <cell r="C1044" t="str">
            <v>CZFrýdek-Místek</v>
          </cell>
        </row>
        <row r="1045">
          <cell r="B1045" t="str">
            <v>Karviná</v>
          </cell>
          <cell r="C1045" t="str">
            <v>CZKarviná</v>
          </cell>
        </row>
        <row r="1046">
          <cell r="B1046" t="str">
            <v>Nový Jičín</v>
          </cell>
          <cell r="C1046" t="str">
            <v>CZNový Jičín</v>
          </cell>
        </row>
        <row r="1047">
          <cell r="B1047" t="str">
            <v>Opava</v>
          </cell>
          <cell r="C1047" t="str">
            <v>CZOpava</v>
          </cell>
        </row>
        <row r="1048">
          <cell r="B1048" t="str">
            <v>Ostrava-město</v>
          </cell>
          <cell r="C1048" t="str">
            <v>CZOstrava-město</v>
          </cell>
        </row>
        <row r="1049">
          <cell r="B1049" t="str">
            <v>Praha, Hlavní město</v>
          </cell>
          <cell r="C1049" t="str">
            <v>CZPraha, Hlavní město</v>
          </cell>
        </row>
        <row r="1050">
          <cell r="B1050" t="str">
            <v>Brandenburg</v>
          </cell>
          <cell r="C1050" t="str">
            <v>DEBrandenburg</v>
          </cell>
        </row>
        <row r="1051">
          <cell r="B1051" t="str">
            <v>Berlin</v>
          </cell>
          <cell r="C1051" t="str">
            <v>DEBerlin</v>
          </cell>
        </row>
        <row r="1052">
          <cell r="B1052" t="str">
            <v>Baden-Württemberg</v>
          </cell>
          <cell r="C1052" t="str">
            <v>DEBaden-Württemberg</v>
          </cell>
        </row>
        <row r="1053">
          <cell r="B1053" t="str">
            <v>Bayern</v>
          </cell>
          <cell r="C1053" t="str">
            <v>DEBayern</v>
          </cell>
        </row>
        <row r="1054">
          <cell r="B1054" t="str">
            <v>Bremen</v>
          </cell>
          <cell r="C1054" t="str">
            <v>DEBremen</v>
          </cell>
        </row>
        <row r="1055">
          <cell r="B1055" t="str">
            <v>Hessen</v>
          </cell>
          <cell r="C1055" t="str">
            <v>DEHessen</v>
          </cell>
        </row>
        <row r="1056">
          <cell r="B1056" t="str">
            <v>Hamburg</v>
          </cell>
          <cell r="C1056" t="str">
            <v>DEHamburg</v>
          </cell>
        </row>
        <row r="1057">
          <cell r="B1057" t="str">
            <v>Mecklenburg-Vorpommern</v>
          </cell>
          <cell r="C1057" t="str">
            <v>DEMecklenburg-Vorpommern</v>
          </cell>
        </row>
        <row r="1058">
          <cell r="B1058" t="str">
            <v>Niedersachsen</v>
          </cell>
          <cell r="C1058" t="str">
            <v>DENiedersachsen</v>
          </cell>
        </row>
        <row r="1059">
          <cell r="B1059" t="str">
            <v>Nordrhein-Westfalen</v>
          </cell>
          <cell r="C1059" t="str">
            <v>DENordrhein-Westfalen</v>
          </cell>
        </row>
        <row r="1060">
          <cell r="B1060" t="str">
            <v>Rheinland-Pfalz</v>
          </cell>
          <cell r="C1060" t="str">
            <v>DERheinland-Pfalz</v>
          </cell>
        </row>
        <row r="1061">
          <cell r="B1061" t="str">
            <v>Schleswig-Holstein</v>
          </cell>
          <cell r="C1061" t="str">
            <v>DESchleswig-Holstein</v>
          </cell>
        </row>
        <row r="1062">
          <cell r="B1062" t="str">
            <v>Saarland</v>
          </cell>
          <cell r="C1062" t="str">
            <v>DESaarland</v>
          </cell>
        </row>
        <row r="1063">
          <cell r="B1063" t="str">
            <v>Sachsen</v>
          </cell>
          <cell r="C1063" t="str">
            <v>DESachsen</v>
          </cell>
        </row>
        <row r="1064">
          <cell r="B1064" t="str">
            <v>Sachsen-Anhalt</v>
          </cell>
          <cell r="C1064" t="str">
            <v>DESachsen-Anhalt</v>
          </cell>
        </row>
        <row r="1065">
          <cell r="B1065" t="str">
            <v>Thüringen</v>
          </cell>
          <cell r="C1065" t="str">
            <v>DEThüringen</v>
          </cell>
        </row>
        <row r="1066">
          <cell r="B1066" t="str">
            <v>‘Artā</v>
          </cell>
          <cell r="C1066" t="str">
            <v>DJ‘Artā</v>
          </cell>
        </row>
        <row r="1067">
          <cell r="B1067" t="str">
            <v>Arta</v>
          </cell>
          <cell r="C1067" t="str">
            <v>DJArta</v>
          </cell>
        </row>
        <row r="1068">
          <cell r="B1068" t="str">
            <v>‘Alī Şabīḩ</v>
          </cell>
          <cell r="C1068" t="str">
            <v>DJ‘Alī Şabīḩ</v>
          </cell>
        </row>
        <row r="1069">
          <cell r="B1069" t="str">
            <v>Ali Sabieh</v>
          </cell>
          <cell r="C1069" t="str">
            <v>DJAli Sabieh</v>
          </cell>
        </row>
        <row r="1070">
          <cell r="B1070" t="str">
            <v>Dikhīl</v>
          </cell>
          <cell r="C1070" t="str">
            <v>DJDikhīl</v>
          </cell>
        </row>
        <row r="1071">
          <cell r="B1071" t="str">
            <v>Dikhil</v>
          </cell>
          <cell r="C1071" t="str">
            <v>DJDikhil</v>
          </cell>
        </row>
        <row r="1072">
          <cell r="B1072" t="str">
            <v>Awbūk</v>
          </cell>
          <cell r="C1072" t="str">
            <v>DJAwbūk</v>
          </cell>
        </row>
        <row r="1073">
          <cell r="B1073" t="str">
            <v>Obock</v>
          </cell>
          <cell r="C1073" t="str">
            <v>DJObock</v>
          </cell>
        </row>
        <row r="1074">
          <cell r="B1074" t="str">
            <v>Tājūrah</v>
          </cell>
          <cell r="C1074" t="str">
            <v>DJTājūrah</v>
          </cell>
        </row>
        <row r="1075">
          <cell r="B1075" t="str">
            <v>Tadjourah</v>
          </cell>
          <cell r="C1075" t="str">
            <v>DJTadjourah</v>
          </cell>
        </row>
        <row r="1076">
          <cell r="B1076" t="str">
            <v>Jībūtī</v>
          </cell>
          <cell r="C1076" t="str">
            <v>DJJībūtī</v>
          </cell>
        </row>
        <row r="1077">
          <cell r="B1077" t="str">
            <v>Djibouti</v>
          </cell>
          <cell r="C1077" t="str">
            <v>DJDjibouti</v>
          </cell>
        </row>
        <row r="1078">
          <cell r="B1078" t="str">
            <v>Nordjylland</v>
          </cell>
          <cell r="C1078" t="str">
            <v>DKNordjylland</v>
          </cell>
        </row>
        <row r="1079">
          <cell r="B1079" t="str">
            <v>Midtjylland</v>
          </cell>
          <cell r="C1079" t="str">
            <v>DKMidtjylland</v>
          </cell>
        </row>
        <row r="1080">
          <cell r="B1080" t="str">
            <v>Syddanmark</v>
          </cell>
          <cell r="C1080" t="str">
            <v>DKSyddanmark</v>
          </cell>
        </row>
        <row r="1081">
          <cell r="B1081" t="str">
            <v>Hovedstaden</v>
          </cell>
          <cell r="C1081" t="str">
            <v>DKHovedstaden</v>
          </cell>
        </row>
        <row r="1082">
          <cell r="B1082" t="str">
            <v>Sjælland</v>
          </cell>
          <cell r="C1082" t="str">
            <v>DKSjælland</v>
          </cell>
        </row>
        <row r="1083">
          <cell r="B1083" t="str">
            <v>Saint Andrew</v>
          </cell>
          <cell r="C1083" t="str">
            <v>DMSaint Andrew</v>
          </cell>
        </row>
        <row r="1084">
          <cell r="B1084" t="str">
            <v>Saint David</v>
          </cell>
          <cell r="C1084" t="str">
            <v>DMSaint David</v>
          </cell>
        </row>
        <row r="1085">
          <cell r="B1085" t="str">
            <v>Saint George</v>
          </cell>
          <cell r="C1085" t="str">
            <v>DMSaint George</v>
          </cell>
        </row>
        <row r="1086">
          <cell r="B1086" t="str">
            <v>Saint John</v>
          </cell>
          <cell r="C1086" t="str">
            <v>DMSaint John</v>
          </cell>
        </row>
        <row r="1087">
          <cell r="B1087" t="str">
            <v>Saint Joseph</v>
          </cell>
          <cell r="C1087" t="str">
            <v>DMSaint Joseph</v>
          </cell>
        </row>
        <row r="1088">
          <cell r="B1088" t="str">
            <v>Saint Luke</v>
          </cell>
          <cell r="C1088" t="str">
            <v>DMSaint Luke</v>
          </cell>
        </row>
        <row r="1089">
          <cell r="B1089" t="str">
            <v>Saint Mark</v>
          </cell>
          <cell r="C1089" t="str">
            <v>DMSaint Mark</v>
          </cell>
        </row>
        <row r="1090">
          <cell r="B1090" t="str">
            <v>Saint Patrick</v>
          </cell>
          <cell r="C1090" t="str">
            <v>DMSaint Patrick</v>
          </cell>
        </row>
        <row r="1091">
          <cell r="B1091" t="str">
            <v>Saint Paul</v>
          </cell>
          <cell r="C1091" t="str">
            <v>DMSaint Paul</v>
          </cell>
        </row>
        <row r="1092">
          <cell r="B1092" t="str">
            <v>Saint Peter</v>
          </cell>
          <cell r="C1092" t="str">
            <v>DMSaint Peter</v>
          </cell>
        </row>
        <row r="1093">
          <cell r="B1093" t="str">
            <v>Cibao Nordeste</v>
          </cell>
          <cell r="C1093" t="str">
            <v>DOCibao Nordeste</v>
          </cell>
        </row>
        <row r="1094">
          <cell r="B1094" t="str">
            <v>Duarte</v>
          </cell>
          <cell r="C1094" t="str">
            <v>DODuarte</v>
          </cell>
        </row>
        <row r="1095">
          <cell r="B1095" t="str">
            <v>María Trinidad Sánchez</v>
          </cell>
          <cell r="C1095" t="str">
            <v>DOMaría Trinidad Sánchez</v>
          </cell>
        </row>
        <row r="1096">
          <cell r="B1096" t="str">
            <v>Hermanas Mirabal</v>
          </cell>
          <cell r="C1096" t="str">
            <v>DOHermanas Mirabal</v>
          </cell>
        </row>
        <row r="1097">
          <cell r="B1097" t="str">
            <v>Samaná</v>
          </cell>
          <cell r="C1097" t="str">
            <v>DOSamaná</v>
          </cell>
        </row>
        <row r="1098">
          <cell r="B1098" t="str">
            <v>Cibao Noroeste</v>
          </cell>
          <cell r="C1098" t="str">
            <v>DOCibao Noroeste</v>
          </cell>
        </row>
        <row r="1099">
          <cell r="B1099" t="str">
            <v>Dajabón</v>
          </cell>
          <cell r="C1099" t="str">
            <v>DODajabón</v>
          </cell>
        </row>
        <row r="1100">
          <cell r="B1100" t="str">
            <v>Monte Cristi</v>
          </cell>
          <cell r="C1100" t="str">
            <v>DOMonte Cristi</v>
          </cell>
        </row>
        <row r="1101">
          <cell r="B1101" t="str">
            <v>Santiago Rodríguez</v>
          </cell>
          <cell r="C1101" t="str">
            <v>DOSantiago Rodríguez</v>
          </cell>
        </row>
        <row r="1102">
          <cell r="B1102" t="str">
            <v>Valverde</v>
          </cell>
          <cell r="C1102" t="str">
            <v>DOValverde</v>
          </cell>
        </row>
        <row r="1103">
          <cell r="B1103" t="str">
            <v>Cibao Norte</v>
          </cell>
          <cell r="C1103" t="str">
            <v>DOCibao Norte</v>
          </cell>
        </row>
        <row r="1104">
          <cell r="B1104" t="str">
            <v>Espaillat</v>
          </cell>
          <cell r="C1104" t="str">
            <v>DOEspaillat</v>
          </cell>
        </row>
        <row r="1105">
          <cell r="B1105" t="str">
            <v>Puerto Plata</v>
          </cell>
          <cell r="C1105" t="str">
            <v>DOPuerto Plata</v>
          </cell>
        </row>
        <row r="1106">
          <cell r="B1106" t="str">
            <v>Santiago</v>
          </cell>
          <cell r="C1106" t="str">
            <v>DOSantiago</v>
          </cell>
        </row>
        <row r="1107">
          <cell r="B1107" t="str">
            <v>Cibao Sur</v>
          </cell>
          <cell r="C1107" t="str">
            <v>DOCibao Sur</v>
          </cell>
        </row>
        <row r="1108">
          <cell r="B1108" t="str">
            <v>La Vega</v>
          </cell>
          <cell r="C1108" t="str">
            <v>DOLa Vega</v>
          </cell>
        </row>
        <row r="1109">
          <cell r="B1109" t="str">
            <v>Sánchez Ramírez</v>
          </cell>
          <cell r="C1109" t="str">
            <v>DOSánchez Ramírez</v>
          </cell>
        </row>
        <row r="1110">
          <cell r="B1110" t="str">
            <v>Monseñor Nouel</v>
          </cell>
          <cell r="C1110" t="str">
            <v>DOMonseñor Nouel</v>
          </cell>
        </row>
        <row r="1111">
          <cell r="B1111" t="str">
            <v>El Valle</v>
          </cell>
          <cell r="C1111" t="str">
            <v>DOEl Valle</v>
          </cell>
        </row>
        <row r="1112">
          <cell r="B1112" t="str">
            <v>Elías Piña</v>
          </cell>
          <cell r="C1112" t="str">
            <v>DOElías Piña</v>
          </cell>
        </row>
        <row r="1113">
          <cell r="B1113" t="str">
            <v>San Juan</v>
          </cell>
          <cell r="C1113" t="str">
            <v>DOSan Juan</v>
          </cell>
        </row>
        <row r="1114">
          <cell r="B1114" t="str">
            <v>Enriquillo</v>
          </cell>
          <cell r="C1114" t="str">
            <v>DOEnriquillo</v>
          </cell>
        </row>
        <row r="1115">
          <cell r="B1115" t="str">
            <v>Baoruco</v>
          </cell>
          <cell r="C1115" t="str">
            <v>DOBaoruco</v>
          </cell>
        </row>
        <row r="1116">
          <cell r="B1116" t="str">
            <v>Barahona</v>
          </cell>
          <cell r="C1116" t="str">
            <v>DOBarahona</v>
          </cell>
        </row>
        <row r="1117">
          <cell r="B1117" t="str">
            <v>Independencia</v>
          </cell>
          <cell r="C1117" t="str">
            <v>DOIndependencia</v>
          </cell>
        </row>
        <row r="1118">
          <cell r="B1118" t="str">
            <v>Pedernales</v>
          </cell>
          <cell r="C1118" t="str">
            <v>DOPedernales</v>
          </cell>
        </row>
        <row r="1119">
          <cell r="B1119" t="str">
            <v>Higuamo</v>
          </cell>
          <cell r="C1119" t="str">
            <v>DOHiguamo</v>
          </cell>
        </row>
        <row r="1120">
          <cell r="B1120" t="str">
            <v>San Pedro de Macorís</v>
          </cell>
          <cell r="C1120" t="str">
            <v>DOSan Pedro de Macorís</v>
          </cell>
        </row>
        <row r="1121">
          <cell r="B1121" t="str">
            <v>Monte Plata</v>
          </cell>
          <cell r="C1121" t="str">
            <v>DOMonte Plata</v>
          </cell>
        </row>
        <row r="1122">
          <cell r="B1122" t="str">
            <v>Hato Mayor</v>
          </cell>
          <cell r="C1122" t="str">
            <v>DOHato Mayor</v>
          </cell>
        </row>
        <row r="1123">
          <cell r="B1123" t="str">
            <v>Ozama</v>
          </cell>
          <cell r="C1123" t="str">
            <v>DOOzama</v>
          </cell>
        </row>
        <row r="1124">
          <cell r="B1124" t="str">
            <v>Santo Domingo</v>
          </cell>
          <cell r="C1124" t="str">
            <v>DOSanto Domingo</v>
          </cell>
        </row>
        <row r="1125">
          <cell r="B1125" t="str">
            <v>Distrito Nacional (Santo Domingo)</v>
          </cell>
          <cell r="C1125" t="str">
            <v>DODistrito Nacional (Santo Domingo)</v>
          </cell>
        </row>
        <row r="1126">
          <cell r="B1126" t="str">
            <v>Valdesia</v>
          </cell>
          <cell r="C1126" t="str">
            <v>DOValdesia</v>
          </cell>
        </row>
        <row r="1127">
          <cell r="B1127" t="str">
            <v>Azua</v>
          </cell>
          <cell r="C1127" t="str">
            <v>DOAzua</v>
          </cell>
        </row>
        <row r="1128">
          <cell r="B1128" t="str">
            <v>Peravia</v>
          </cell>
          <cell r="C1128" t="str">
            <v>DOPeravia</v>
          </cell>
        </row>
        <row r="1129">
          <cell r="B1129" t="str">
            <v>San Cristóbal</v>
          </cell>
          <cell r="C1129" t="str">
            <v>DOSan Cristóbal</v>
          </cell>
        </row>
        <row r="1130">
          <cell r="B1130" t="str">
            <v>San José de Ocoa</v>
          </cell>
          <cell r="C1130" t="str">
            <v>DOSan José de Ocoa</v>
          </cell>
        </row>
        <row r="1131">
          <cell r="B1131" t="str">
            <v>Yuma</v>
          </cell>
          <cell r="C1131" t="str">
            <v>DOYuma</v>
          </cell>
        </row>
        <row r="1132">
          <cell r="B1132" t="str">
            <v>El Seibo</v>
          </cell>
          <cell r="C1132" t="str">
            <v>DOEl Seibo</v>
          </cell>
        </row>
        <row r="1133">
          <cell r="B1133" t="str">
            <v>La Altagracia</v>
          </cell>
          <cell r="C1133" t="str">
            <v>DOLa Altagracia</v>
          </cell>
        </row>
        <row r="1134">
          <cell r="B1134" t="str">
            <v>La Romana</v>
          </cell>
          <cell r="C1134" t="str">
            <v>DOLa Romana</v>
          </cell>
        </row>
        <row r="1135">
          <cell r="B1135" t="str">
            <v>Adrar</v>
          </cell>
          <cell r="C1135" t="str">
            <v>DZAdrar</v>
          </cell>
        </row>
        <row r="1136">
          <cell r="B1136" t="str">
            <v>Chlef</v>
          </cell>
          <cell r="C1136" t="str">
            <v>DZChlef</v>
          </cell>
        </row>
        <row r="1137">
          <cell r="B1137" t="str">
            <v>Laghouat</v>
          </cell>
          <cell r="C1137" t="str">
            <v>DZLaghouat</v>
          </cell>
        </row>
        <row r="1138">
          <cell r="B1138" t="str">
            <v>Oum el Bouaghi</v>
          </cell>
          <cell r="C1138" t="str">
            <v>DZOum el Bouaghi</v>
          </cell>
        </row>
        <row r="1139">
          <cell r="B1139" t="str">
            <v>Batna</v>
          </cell>
          <cell r="C1139" t="str">
            <v>DZBatna</v>
          </cell>
        </row>
        <row r="1140">
          <cell r="B1140" t="str">
            <v>Béjaïa</v>
          </cell>
          <cell r="C1140" t="str">
            <v>DZBéjaïa</v>
          </cell>
        </row>
        <row r="1141">
          <cell r="B1141" t="str">
            <v>Biskra</v>
          </cell>
          <cell r="C1141" t="str">
            <v>DZBiskra</v>
          </cell>
        </row>
        <row r="1142">
          <cell r="B1142" t="str">
            <v>Béchar</v>
          </cell>
          <cell r="C1142" t="str">
            <v>DZBéchar</v>
          </cell>
        </row>
        <row r="1143">
          <cell r="B1143" t="str">
            <v>Blida</v>
          </cell>
          <cell r="C1143" t="str">
            <v>DZBlida</v>
          </cell>
        </row>
        <row r="1144">
          <cell r="B1144" t="str">
            <v>Bouira</v>
          </cell>
          <cell r="C1144" t="str">
            <v>DZBouira</v>
          </cell>
        </row>
        <row r="1145">
          <cell r="B1145" t="str">
            <v>Tamanrasset</v>
          </cell>
          <cell r="C1145" t="str">
            <v>DZTamanrasset</v>
          </cell>
        </row>
        <row r="1146">
          <cell r="B1146" t="str">
            <v>Tébessa</v>
          </cell>
          <cell r="C1146" t="str">
            <v>DZTébessa</v>
          </cell>
        </row>
        <row r="1147">
          <cell r="B1147" t="str">
            <v>Tlemcen</v>
          </cell>
          <cell r="C1147" t="str">
            <v>DZTlemcen</v>
          </cell>
        </row>
        <row r="1148">
          <cell r="B1148" t="str">
            <v>Tiaret</v>
          </cell>
          <cell r="C1148" t="str">
            <v>DZTiaret</v>
          </cell>
        </row>
        <row r="1149">
          <cell r="B1149" t="str">
            <v>Tizi Ouzou</v>
          </cell>
          <cell r="C1149" t="str">
            <v>DZTizi Ouzou</v>
          </cell>
        </row>
        <row r="1150">
          <cell r="B1150" t="str">
            <v>Alger</v>
          </cell>
          <cell r="C1150" t="str">
            <v>DZAlger</v>
          </cell>
        </row>
        <row r="1151">
          <cell r="B1151" t="str">
            <v>Djelfa</v>
          </cell>
          <cell r="C1151" t="str">
            <v>DZDjelfa</v>
          </cell>
        </row>
        <row r="1152">
          <cell r="B1152" t="str">
            <v>Jijel</v>
          </cell>
          <cell r="C1152" t="str">
            <v>DZJijel</v>
          </cell>
        </row>
        <row r="1153">
          <cell r="B1153" t="str">
            <v>Sétif</v>
          </cell>
          <cell r="C1153" t="str">
            <v>DZSétif</v>
          </cell>
        </row>
        <row r="1154">
          <cell r="B1154" t="str">
            <v>Saïda</v>
          </cell>
          <cell r="C1154" t="str">
            <v>DZSaïda</v>
          </cell>
        </row>
        <row r="1155">
          <cell r="B1155" t="str">
            <v>Skikda</v>
          </cell>
          <cell r="C1155" t="str">
            <v>DZSkikda</v>
          </cell>
        </row>
        <row r="1156">
          <cell r="B1156" t="str">
            <v>Sidi Bel Abbès</v>
          </cell>
          <cell r="C1156" t="str">
            <v>DZSidi Bel Abbès</v>
          </cell>
        </row>
        <row r="1157">
          <cell r="B1157" t="str">
            <v>Annaba</v>
          </cell>
          <cell r="C1157" t="str">
            <v>DZAnnaba</v>
          </cell>
        </row>
        <row r="1158">
          <cell r="B1158" t="str">
            <v>Guelma</v>
          </cell>
          <cell r="C1158" t="str">
            <v>DZGuelma</v>
          </cell>
        </row>
        <row r="1159">
          <cell r="B1159" t="str">
            <v>Constantine</v>
          </cell>
          <cell r="C1159" t="str">
            <v>DZConstantine</v>
          </cell>
        </row>
        <row r="1160">
          <cell r="B1160" t="str">
            <v>Médéa</v>
          </cell>
          <cell r="C1160" t="str">
            <v>DZMédéa</v>
          </cell>
        </row>
        <row r="1161">
          <cell r="B1161" t="str">
            <v>Mostaganem</v>
          </cell>
          <cell r="C1161" t="str">
            <v>DZMostaganem</v>
          </cell>
        </row>
        <row r="1162">
          <cell r="B1162" t="str">
            <v>M'sila</v>
          </cell>
          <cell r="C1162" t="str">
            <v>DZM'sila</v>
          </cell>
        </row>
        <row r="1163">
          <cell r="B1163" t="str">
            <v>Mascara</v>
          </cell>
          <cell r="C1163" t="str">
            <v>DZMascara</v>
          </cell>
        </row>
        <row r="1164">
          <cell r="B1164" t="str">
            <v>Ouargla</v>
          </cell>
          <cell r="C1164" t="str">
            <v>DZOuargla</v>
          </cell>
        </row>
        <row r="1165">
          <cell r="B1165" t="str">
            <v>Oran</v>
          </cell>
          <cell r="C1165" t="str">
            <v>DZOran</v>
          </cell>
        </row>
        <row r="1166">
          <cell r="B1166" t="str">
            <v>El Bayadh</v>
          </cell>
          <cell r="C1166" t="str">
            <v>DZEl Bayadh</v>
          </cell>
        </row>
        <row r="1167">
          <cell r="B1167" t="str">
            <v>Illizi</v>
          </cell>
          <cell r="C1167" t="str">
            <v>DZIllizi</v>
          </cell>
        </row>
        <row r="1168">
          <cell r="B1168" t="str">
            <v>Bordj Bou Arréridj</v>
          </cell>
          <cell r="C1168" t="str">
            <v>DZBordj Bou Arréridj</v>
          </cell>
        </row>
        <row r="1169">
          <cell r="B1169" t="str">
            <v>Boumerdès</v>
          </cell>
          <cell r="C1169" t="str">
            <v>DZBoumerdès</v>
          </cell>
        </row>
        <row r="1170">
          <cell r="B1170" t="str">
            <v>El Tarf</v>
          </cell>
          <cell r="C1170" t="str">
            <v>DZEl Tarf</v>
          </cell>
        </row>
        <row r="1171">
          <cell r="B1171" t="str">
            <v>Tindouf</v>
          </cell>
          <cell r="C1171" t="str">
            <v>DZTindouf</v>
          </cell>
        </row>
        <row r="1172">
          <cell r="B1172" t="str">
            <v>Tissemsilt</v>
          </cell>
          <cell r="C1172" t="str">
            <v>DZTissemsilt</v>
          </cell>
        </row>
        <row r="1173">
          <cell r="B1173" t="str">
            <v>El Oued</v>
          </cell>
          <cell r="C1173" t="str">
            <v>DZEl Oued</v>
          </cell>
        </row>
        <row r="1174">
          <cell r="B1174" t="str">
            <v>Khenchela</v>
          </cell>
          <cell r="C1174" t="str">
            <v>DZKhenchela</v>
          </cell>
        </row>
        <row r="1175">
          <cell r="B1175" t="str">
            <v>Souk Ahras</v>
          </cell>
          <cell r="C1175" t="str">
            <v>DZSouk Ahras</v>
          </cell>
        </row>
        <row r="1176">
          <cell r="B1176" t="str">
            <v>Tipaza</v>
          </cell>
          <cell r="C1176" t="str">
            <v>DZTipaza</v>
          </cell>
        </row>
        <row r="1177">
          <cell r="B1177" t="str">
            <v>Mila</v>
          </cell>
          <cell r="C1177" t="str">
            <v>DZMila</v>
          </cell>
        </row>
        <row r="1178">
          <cell r="B1178" t="str">
            <v>Aïn Defla</v>
          </cell>
          <cell r="C1178" t="str">
            <v>DZAïn Defla</v>
          </cell>
        </row>
        <row r="1179">
          <cell r="B1179" t="str">
            <v>Naama</v>
          </cell>
          <cell r="C1179" t="str">
            <v>DZNaama</v>
          </cell>
        </row>
        <row r="1180">
          <cell r="B1180" t="str">
            <v>Aïn Témouchent</v>
          </cell>
          <cell r="C1180" t="str">
            <v>DZAïn Témouchent</v>
          </cell>
        </row>
        <row r="1181">
          <cell r="B1181" t="str">
            <v>Ghardaïa</v>
          </cell>
          <cell r="C1181" t="str">
            <v>DZGhardaïa</v>
          </cell>
        </row>
        <row r="1182">
          <cell r="B1182" t="str">
            <v>Relizane</v>
          </cell>
          <cell r="C1182" t="str">
            <v>DZRelizane</v>
          </cell>
        </row>
        <row r="1183">
          <cell r="B1183" t="str">
            <v>Azuay</v>
          </cell>
          <cell r="C1183" t="str">
            <v>ECAzuay</v>
          </cell>
        </row>
        <row r="1184">
          <cell r="B1184" t="str">
            <v>Bolívar</v>
          </cell>
          <cell r="C1184" t="str">
            <v>ECBolívar</v>
          </cell>
        </row>
        <row r="1185">
          <cell r="B1185" t="str">
            <v>Carchi</v>
          </cell>
          <cell r="C1185" t="str">
            <v>ECCarchi</v>
          </cell>
        </row>
        <row r="1186">
          <cell r="B1186" t="str">
            <v>Orellana</v>
          </cell>
          <cell r="C1186" t="str">
            <v>ECOrellana</v>
          </cell>
        </row>
        <row r="1187">
          <cell r="B1187" t="str">
            <v>Esmeraldas</v>
          </cell>
          <cell r="C1187" t="str">
            <v>ECEsmeraldas</v>
          </cell>
        </row>
        <row r="1188">
          <cell r="B1188" t="str">
            <v>Cañar</v>
          </cell>
          <cell r="C1188" t="str">
            <v>ECCañar</v>
          </cell>
        </row>
        <row r="1189">
          <cell r="B1189" t="str">
            <v>Guayas</v>
          </cell>
          <cell r="C1189" t="str">
            <v>ECGuayas</v>
          </cell>
        </row>
        <row r="1190">
          <cell r="B1190" t="str">
            <v>Chimborazo</v>
          </cell>
          <cell r="C1190" t="str">
            <v>ECChimborazo</v>
          </cell>
        </row>
        <row r="1191">
          <cell r="B1191" t="str">
            <v>Imbabura</v>
          </cell>
          <cell r="C1191" t="str">
            <v>ECImbabura</v>
          </cell>
        </row>
        <row r="1192">
          <cell r="B1192" t="str">
            <v>Loja</v>
          </cell>
          <cell r="C1192" t="str">
            <v>ECLoja</v>
          </cell>
        </row>
        <row r="1193">
          <cell r="B1193" t="str">
            <v>Manabí</v>
          </cell>
          <cell r="C1193" t="str">
            <v>ECManabí</v>
          </cell>
        </row>
        <row r="1194">
          <cell r="B1194" t="str">
            <v>Napo</v>
          </cell>
          <cell r="C1194" t="str">
            <v>ECNapo</v>
          </cell>
        </row>
        <row r="1195">
          <cell r="B1195" t="str">
            <v>El Oro</v>
          </cell>
          <cell r="C1195" t="str">
            <v>ECEl Oro</v>
          </cell>
        </row>
        <row r="1196">
          <cell r="B1196" t="str">
            <v>Pichincha</v>
          </cell>
          <cell r="C1196" t="str">
            <v>ECPichincha</v>
          </cell>
        </row>
        <row r="1197">
          <cell r="B1197" t="str">
            <v>Los Ríos</v>
          </cell>
          <cell r="C1197" t="str">
            <v>ECLos Ríos</v>
          </cell>
        </row>
        <row r="1198">
          <cell r="B1198" t="str">
            <v>Morona Santiago</v>
          </cell>
          <cell r="C1198" t="str">
            <v>ECMorona Santiago</v>
          </cell>
        </row>
        <row r="1199">
          <cell r="B1199" t="str">
            <v>Santo Domingo de los Tsáchilas</v>
          </cell>
          <cell r="C1199" t="str">
            <v>ECSanto Domingo de los Tsáchilas</v>
          </cell>
        </row>
        <row r="1200">
          <cell r="B1200" t="str">
            <v>Santa Elena</v>
          </cell>
          <cell r="C1200" t="str">
            <v>ECSanta Elena</v>
          </cell>
        </row>
        <row r="1201">
          <cell r="B1201" t="str">
            <v>Tungurahua</v>
          </cell>
          <cell r="C1201" t="str">
            <v>ECTungurahua</v>
          </cell>
        </row>
        <row r="1202">
          <cell r="B1202" t="str">
            <v>Sucumbíos</v>
          </cell>
          <cell r="C1202" t="str">
            <v>ECSucumbíos</v>
          </cell>
        </row>
        <row r="1203">
          <cell r="B1203" t="str">
            <v>Galápagos</v>
          </cell>
          <cell r="C1203" t="str">
            <v>ECGalápagos</v>
          </cell>
        </row>
        <row r="1204">
          <cell r="B1204" t="str">
            <v>Cotopaxi</v>
          </cell>
          <cell r="C1204" t="str">
            <v>ECCotopaxi</v>
          </cell>
        </row>
        <row r="1205">
          <cell r="B1205" t="str">
            <v>Pastaza</v>
          </cell>
          <cell r="C1205" t="str">
            <v>ECPastaza</v>
          </cell>
        </row>
        <row r="1206">
          <cell r="B1206" t="str">
            <v>Zamora Chinchipe</v>
          </cell>
          <cell r="C1206" t="str">
            <v>ECZamora Chinchipe</v>
          </cell>
        </row>
        <row r="1207">
          <cell r="B1207" t="str">
            <v>Harjumaa</v>
          </cell>
          <cell r="C1207" t="str">
            <v>EEHarjumaa</v>
          </cell>
        </row>
        <row r="1208">
          <cell r="B1208" t="str">
            <v>Keila</v>
          </cell>
          <cell r="C1208" t="str">
            <v>EEKeila</v>
          </cell>
        </row>
        <row r="1209">
          <cell r="B1209" t="str">
            <v>Loksa</v>
          </cell>
          <cell r="C1209" t="str">
            <v>EELoksa</v>
          </cell>
        </row>
        <row r="1210">
          <cell r="B1210" t="str">
            <v>Maardu</v>
          </cell>
          <cell r="C1210" t="str">
            <v>EEMaardu</v>
          </cell>
        </row>
        <row r="1211">
          <cell r="B1211" t="str">
            <v>Tallinn</v>
          </cell>
          <cell r="C1211" t="str">
            <v>EETallinn</v>
          </cell>
        </row>
        <row r="1212">
          <cell r="B1212" t="str">
            <v>Anija</v>
          </cell>
          <cell r="C1212" t="str">
            <v>EEAnija</v>
          </cell>
        </row>
        <row r="1213">
          <cell r="B1213" t="str">
            <v>Harku</v>
          </cell>
          <cell r="C1213" t="str">
            <v>EEHarku</v>
          </cell>
        </row>
        <row r="1214">
          <cell r="B1214" t="str">
            <v>Jõelähtme</v>
          </cell>
          <cell r="C1214" t="str">
            <v>EEJõelähtme</v>
          </cell>
        </row>
        <row r="1215">
          <cell r="B1215" t="str">
            <v>Kiili</v>
          </cell>
          <cell r="C1215" t="str">
            <v>EEKiili</v>
          </cell>
        </row>
        <row r="1216">
          <cell r="B1216" t="str">
            <v>Kose</v>
          </cell>
          <cell r="C1216" t="str">
            <v>EEKose</v>
          </cell>
        </row>
        <row r="1217">
          <cell r="B1217" t="str">
            <v>Kuusalu</v>
          </cell>
          <cell r="C1217" t="str">
            <v>EEKuusalu</v>
          </cell>
        </row>
        <row r="1218">
          <cell r="B1218" t="str">
            <v>Lääne-Harju</v>
          </cell>
          <cell r="C1218" t="str">
            <v>EELääne-Harju</v>
          </cell>
        </row>
        <row r="1219">
          <cell r="B1219" t="str">
            <v>Raasiku</v>
          </cell>
          <cell r="C1219" t="str">
            <v>EERaasiku</v>
          </cell>
        </row>
        <row r="1220">
          <cell r="B1220" t="str">
            <v>Rae</v>
          </cell>
          <cell r="C1220" t="str">
            <v>EERae</v>
          </cell>
        </row>
        <row r="1221">
          <cell r="B1221" t="str">
            <v>Saku</v>
          </cell>
          <cell r="C1221" t="str">
            <v>EESaku</v>
          </cell>
        </row>
        <row r="1222">
          <cell r="B1222" t="str">
            <v>Saue</v>
          </cell>
          <cell r="C1222" t="str">
            <v>EESaue</v>
          </cell>
        </row>
        <row r="1223">
          <cell r="B1223" t="str">
            <v>Viimsi</v>
          </cell>
          <cell r="C1223" t="str">
            <v>EEViimsi</v>
          </cell>
        </row>
        <row r="1224">
          <cell r="B1224" t="str">
            <v>Hiiumaa</v>
          </cell>
          <cell r="C1224" t="str">
            <v>EEHiiumaa</v>
          </cell>
        </row>
        <row r="1225">
          <cell r="B1225" t="str">
            <v>Hiiumaa</v>
          </cell>
          <cell r="C1225" t="str">
            <v>EEHiiumaa</v>
          </cell>
        </row>
        <row r="1226">
          <cell r="B1226" t="str">
            <v>Ida-Virumaa</v>
          </cell>
          <cell r="C1226" t="str">
            <v>EEIda-Virumaa</v>
          </cell>
        </row>
        <row r="1227">
          <cell r="B1227" t="str">
            <v>Kohtla-Järve</v>
          </cell>
          <cell r="C1227" t="str">
            <v>EEKohtla-Järve</v>
          </cell>
        </row>
        <row r="1228">
          <cell r="B1228" t="str">
            <v>Narva</v>
          </cell>
          <cell r="C1228" t="str">
            <v>EENarva</v>
          </cell>
        </row>
        <row r="1229">
          <cell r="B1229" t="str">
            <v>Narva-Jõesuu</v>
          </cell>
          <cell r="C1229" t="str">
            <v>EENarva-Jõesuu</v>
          </cell>
        </row>
        <row r="1230">
          <cell r="B1230" t="str">
            <v>Sillamäe</v>
          </cell>
          <cell r="C1230" t="str">
            <v>EESillamäe</v>
          </cell>
        </row>
        <row r="1231">
          <cell r="B1231" t="str">
            <v>Alutaguse</v>
          </cell>
          <cell r="C1231" t="str">
            <v>EEAlutaguse</v>
          </cell>
        </row>
        <row r="1232">
          <cell r="B1232" t="str">
            <v>Jõhvi</v>
          </cell>
          <cell r="C1232" t="str">
            <v>EEJõhvi</v>
          </cell>
        </row>
        <row r="1233">
          <cell r="B1233" t="str">
            <v>Lüganuse</v>
          </cell>
          <cell r="C1233" t="str">
            <v>EELüganuse</v>
          </cell>
        </row>
        <row r="1234">
          <cell r="B1234" t="str">
            <v>Toila</v>
          </cell>
          <cell r="C1234" t="str">
            <v>EEToila</v>
          </cell>
        </row>
        <row r="1235">
          <cell r="B1235" t="str">
            <v>Jõgevamaa</v>
          </cell>
          <cell r="C1235" t="str">
            <v>EEJõgevamaa</v>
          </cell>
        </row>
        <row r="1236">
          <cell r="B1236" t="str">
            <v>Jõgeva</v>
          </cell>
          <cell r="C1236" t="str">
            <v>EEJõgeva</v>
          </cell>
        </row>
        <row r="1237">
          <cell r="B1237" t="str">
            <v>Mustvee</v>
          </cell>
          <cell r="C1237" t="str">
            <v>EEMustvee</v>
          </cell>
        </row>
        <row r="1238">
          <cell r="B1238" t="str">
            <v>Põltsamaa</v>
          </cell>
          <cell r="C1238" t="str">
            <v>EEPõltsamaa</v>
          </cell>
        </row>
        <row r="1239">
          <cell r="B1239" t="str">
            <v>Järvamaa</v>
          </cell>
          <cell r="C1239" t="str">
            <v>EEJärvamaa</v>
          </cell>
        </row>
        <row r="1240">
          <cell r="B1240" t="str">
            <v>Paide</v>
          </cell>
          <cell r="C1240" t="str">
            <v>EEPaide</v>
          </cell>
        </row>
        <row r="1241">
          <cell r="B1241" t="str">
            <v>Järva</v>
          </cell>
          <cell r="C1241" t="str">
            <v>EEJärva</v>
          </cell>
        </row>
        <row r="1242">
          <cell r="B1242" t="str">
            <v>Türi</v>
          </cell>
          <cell r="C1242" t="str">
            <v>EETüri</v>
          </cell>
        </row>
        <row r="1243">
          <cell r="B1243" t="str">
            <v>Läänemaa</v>
          </cell>
          <cell r="C1243" t="str">
            <v>EELäänemaa</v>
          </cell>
        </row>
        <row r="1244">
          <cell r="B1244" t="str">
            <v>Haapsalu</v>
          </cell>
          <cell r="C1244" t="str">
            <v>EEHaapsalu</v>
          </cell>
        </row>
        <row r="1245">
          <cell r="B1245" t="str">
            <v>Lääne-Nigula</v>
          </cell>
          <cell r="C1245" t="str">
            <v>EELääne-Nigula</v>
          </cell>
        </row>
        <row r="1246">
          <cell r="B1246" t="str">
            <v>Vormsi</v>
          </cell>
          <cell r="C1246" t="str">
            <v>EEVormsi</v>
          </cell>
        </row>
        <row r="1247">
          <cell r="B1247" t="str">
            <v>Lääne-Virumaa</v>
          </cell>
          <cell r="C1247" t="str">
            <v>EELääne-Virumaa</v>
          </cell>
        </row>
        <row r="1248">
          <cell r="B1248" t="str">
            <v>Rakvere</v>
          </cell>
          <cell r="C1248" t="str">
            <v>EERakvere</v>
          </cell>
        </row>
        <row r="1249">
          <cell r="B1249" t="str">
            <v>Haljala</v>
          </cell>
          <cell r="C1249" t="str">
            <v>EEHaljala</v>
          </cell>
        </row>
        <row r="1250">
          <cell r="B1250" t="str">
            <v>Kadrina</v>
          </cell>
          <cell r="C1250" t="str">
            <v>EEKadrina</v>
          </cell>
        </row>
        <row r="1251">
          <cell r="B1251" t="str">
            <v>Rakvere</v>
          </cell>
          <cell r="C1251" t="str">
            <v>EERakvere</v>
          </cell>
        </row>
        <row r="1252">
          <cell r="B1252" t="str">
            <v>Tapa</v>
          </cell>
          <cell r="C1252" t="str">
            <v>EETapa</v>
          </cell>
        </row>
        <row r="1253">
          <cell r="B1253" t="str">
            <v>Vinni</v>
          </cell>
          <cell r="C1253" t="str">
            <v>EEVinni</v>
          </cell>
        </row>
        <row r="1254">
          <cell r="B1254" t="str">
            <v>Viru-Nigula</v>
          </cell>
          <cell r="C1254" t="str">
            <v>EEViru-Nigula</v>
          </cell>
        </row>
        <row r="1255">
          <cell r="B1255" t="str">
            <v>Väike-Maarja</v>
          </cell>
          <cell r="C1255" t="str">
            <v>EEVäike-Maarja</v>
          </cell>
        </row>
        <row r="1256">
          <cell r="B1256" t="str">
            <v>Põlvamaa</v>
          </cell>
          <cell r="C1256" t="str">
            <v>EEPõlvamaa</v>
          </cell>
        </row>
        <row r="1257">
          <cell r="B1257" t="str">
            <v>Kanepi</v>
          </cell>
          <cell r="C1257" t="str">
            <v>EEKanepi</v>
          </cell>
        </row>
        <row r="1258">
          <cell r="B1258" t="str">
            <v>Põlva</v>
          </cell>
          <cell r="C1258" t="str">
            <v>EEPõlva</v>
          </cell>
        </row>
        <row r="1259">
          <cell r="B1259" t="str">
            <v>Räpina</v>
          </cell>
          <cell r="C1259" t="str">
            <v>EERäpina</v>
          </cell>
        </row>
        <row r="1260">
          <cell r="B1260" t="str">
            <v>Pärnumaa</v>
          </cell>
          <cell r="C1260" t="str">
            <v>EEPärnumaa</v>
          </cell>
        </row>
        <row r="1261">
          <cell r="B1261" t="str">
            <v>Pärnu</v>
          </cell>
          <cell r="C1261" t="str">
            <v>EEPärnu</v>
          </cell>
        </row>
        <row r="1262">
          <cell r="B1262" t="str">
            <v>Häädemeeste</v>
          </cell>
          <cell r="C1262" t="str">
            <v>EEHäädemeeste</v>
          </cell>
        </row>
        <row r="1263">
          <cell r="B1263" t="str">
            <v>Kihnu</v>
          </cell>
          <cell r="C1263" t="str">
            <v>EEKihnu</v>
          </cell>
        </row>
        <row r="1264">
          <cell r="B1264" t="str">
            <v>Lääneranna</v>
          </cell>
          <cell r="C1264" t="str">
            <v>EELääneranna</v>
          </cell>
        </row>
        <row r="1265">
          <cell r="B1265" t="str">
            <v>Põhja-Pärnumaa</v>
          </cell>
          <cell r="C1265" t="str">
            <v>EEPõhja-Pärnumaa</v>
          </cell>
        </row>
        <row r="1266">
          <cell r="B1266" t="str">
            <v>Saarde</v>
          </cell>
          <cell r="C1266" t="str">
            <v>EESaarde</v>
          </cell>
        </row>
        <row r="1267">
          <cell r="B1267" t="str">
            <v>Tori</v>
          </cell>
          <cell r="C1267" t="str">
            <v>EETori</v>
          </cell>
        </row>
        <row r="1268">
          <cell r="B1268" t="str">
            <v>Raplamaa</v>
          </cell>
          <cell r="C1268" t="str">
            <v>EERaplamaa</v>
          </cell>
        </row>
        <row r="1269">
          <cell r="B1269" t="str">
            <v>Kehtna</v>
          </cell>
          <cell r="C1269" t="str">
            <v>EEKehtna</v>
          </cell>
        </row>
        <row r="1270">
          <cell r="B1270" t="str">
            <v>Kohila</v>
          </cell>
          <cell r="C1270" t="str">
            <v>EEKohila</v>
          </cell>
        </row>
        <row r="1271">
          <cell r="B1271" t="str">
            <v>Märjamaa</v>
          </cell>
          <cell r="C1271" t="str">
            <v>EEMärjamaa</v>
          </cell>
        </row>
        <row r="1272">
          <cell r="B1272" t="str">
            <v>Rapla</v>
          </cell>
          <cell r="C1272" t="str">
            <v>EERapla</v>
          </cell>
        </row>
        <row r="1273">
          <cell r="B1273" t="str">
            <v>Saaremaa</v>
          </cell>
          <cell r="C1273" t="str">
            <v>EESaaremaa</v>
          </cell>
        </row>
        <row r="1274">
          <cell r="B1274" t="str">
            <v>Muhu</v>
          </cell>
          <cell r="C1274" t="str">
            <v>EEMuhu</v>
          </cell>
        </row>
        <row r="1275">
          <cell r="B1275" t="str">
            <v>Ruhnu</v>
          </cell>
          <cell r="C1275" t="str">
            <v>EERuhnu</v>
          </cell>
        </row>
        <row r="1276">
          <cell r="B1276" t="str">
            <v>Saaremaa</v>
          </cell>
          <cell r="C1276" t="str">
            <v>EESaaremaa</v>
          </cell>
        </row>
        <row r="1277">
          <cell r="B1277" t="str">
            <v>Tartumaa</v>
          </cell>
          <cell r="C1277" t="str">
            <v>EETartumaa</v>
          </cell>
        </row>
        <row r="1278">
          <cell r="B1278" t="str">
            <v>Tartu</v>
          </cell>
          <cell r="C1278" t="str">
            <v>EETartu</v>
          </cell>
        </row>
        <row r="1279">
          <cell r="B1279" t="str">
            <v>Elva</v>
          </cell>
          <cell r="C1279" t="str">
            <v>EEElva</v>
          </cell>
        </row>
        <row r="1280">
          <cell r="B1280" t="str">
            <v>Kambja</v>
          </cell>
          <cell r="C1280" t="str">
            <v>EEKambja</v>
          </cell>
        </row>
        <row r="1281">
          <cell r="B1281" t="str">
            <v>Kastre</v>
          </cell>
          <cell r="C1281" t="str">
            <v>EEKastre</v>
          </cell>
        </row>
        <row r="1282">
          <cell r="B1282" t="str">
            <v>Luunja</v>
          </cell>
          <cell r="C1282" t="str">
            <v>EELuunja</v>
          </cell>
        </row>
        <row r="1283">
          <cell r="B1283" t="str">
            <v>Nõo</v>
          </cell>
          <cell r="C1283" t="str">
            <v>EENõo</v>
          </cell>
        </row>
        <row r="1284">
          <cell r="B1284" t="str">
            <v>Peipsiääre</v>
          </cell>
          <cell r="C1284" t="str">
            <v>EEPeipsiääre</v>
          </cell>
        </row>
        <row r="1285">
          <cell r="B1285" t="str">
            <v>Tartu</v>
          </cell>
          <cell r="C1285" t="str">
            <v>EETartu</v>
          </cell>
        </row>
        <row r="1286">
          <cell r="B1286" t="str">
            <v>Valgamaa</v>
          </cell>
          <cell r="C1286" t="str">
            <v>EEValgamaa</v>
          </cell>
        </row>
        <row r="1287">
          <cell r="B1287" t="str">
            <v>Otepää</v>
          </cell>
          <cell r="C1287" t="str">
            <v>EEOtepää</v>
          </cell>
        </row>
        <row r="1288">
          <cell r="B1288" t="str">
            <v>Tõrva</v>
          </cell>
          <cell r="C1288" t="str">
            <v>EETõrva</v>
          </cell>
        </row>
        <row r="1289">
          <cell r="B1289" t="str">
            <v>Valga</v>
          </cell>
          <cell r="C1289" t="str">
            <v>EEValga</v>
          </cell>
        </row>
        <row r="1290">
          <cell r="B1290" t="str">
            <v>Viljandimaa</v>
          </cell>
          <cell r="C1290" t="str">
            <v>EEViljandimaa</v>
          </cell>
        </row>
        <row r="1291">
          <cell r="B1291" t="str">
            <v>Viljandi</v>
          </cell>
          <cell r="C1291" t="str">
            <v>EEViljandi</v>
          </cell>
        </row>
        <row r="1292">
          <cell r="B1292" t="str">
            <v>Mulgi</v>
          </cell>
          <cell r="C1292" t="str">
            <v>EEMulgi</v>
          </cell>
        </row>
        <row r="1293">
          <cell r="B1293" t="str">
            <v>Põhja-Sakala</v>
          </cell>
          <cell r="C1293" t="str">
            <v>EEPõhja-Sakala</v>
          </cell>
        </row>
        <row r="1294">
          <cell r="B1294" t="str">
            <v>Viljandi</v>
          </cell>
          <cell r="C1294" t="str">
            <v>EEViljandi</v>
          </cell>
        </row>
        <row r="1295">
          <cell r="B1295" t="str">
            <v>Võrumaa</v>
          </cell>
          <cell r="C1295" t="str">
            <v>EEVõrumaa</v>
          </cell>
        </row>
        <row r="1296">
          <cell r="B1296" t="str">
            <v>Võru</v>
          </cell>
          <cell r="C1296" t="str">
            <v>EEVõru</v>
          </cell>
        </row>
        <row r="1297">
          <cell r="B1297" t="str">
            <v>Antsla</v>
          </cell>
          <cell r="C1297" t="str">
            <v>EEAntsla</v>
          </cell>
        </row>
        <row r="1298">
          <cell r="B1298" t="str">
            <v>Rõuge</v>
          </cell>
          <cell r="C1298" t="str">
            <v>EERõuge</v>
          </cell>
        </row>
        <row r="1299">
          <cell r="B1299" t="str">
            <v>Setomaa</v>
          </cell>
          <cell r="C1299" t="str">
            <v>EESetomaa</v>
          </cell>
        </row>
        <row r="1300">
          <cell r="B1300" t="str">
            <v>Võru</v>
          </cell>
          <cell r="C1300" t="str">
            <v>EEVõru</v>
          </cell>
        </row>
        <row r="1301">
          <cell r="B1301" t="str">
            <v>Al Iskandarīyah</v>
          </cell>
          <cell r="C1301" t="str">
            <v>EGAl Iskandarīyah</v>
          </cell>
        </row>
        <row r="1302">
          <cell r="B1302" t="str">
            <v>Aswān</v>
          </cell>
          <cell r="C1302" t="str">
            <v>EGAswān</v>
          </cell>
        </row>
        <row r="1303">
          <cell r="B1303" t="str">
            <v>Asyūţ</v>
          </cell>
          <cell r="C1303" t="str">
            <v>EGAsyūţ</v>
          </cell>
        </row>
        <row r="1304">
          <cell r="B1304" t="str">
            <v>Al Baḩr al Aḩmar</v>
          </cell>
          <cell r="C1304" t="str">
            <v>EGAl Baḩr al Aḩmar</v>
          </cell>
        </row>
        <row r="1305">
          <cell r="B1305" t="str">
            <v>Al Buḩayrah</v>
          </cell>
          <cell r="C1305" t="str">
            <v>EGAl Buḩayrah</v>
          </cell>
        </row>
        <row r="1306">
          <cell r="B1306" t="str">
            <v>Banī Suwayf</v>
          </cell>
          <cell r="C1306" t="str">
            <v>EGBanī Suwayf</v>
          </cell>
        </row>
        <row r="1307">
          <cell r="B1307" t="str">
            <v>Al Qāhirah</v>
          </cell>
          <cell r="C1307" t="str">
            <v>EGAl Qāhirah</v>
          </cell>
        </row>
        <row r="1308">
          <cell r="B1308" t="str">
            <v>Ad Daqahlīyah</v>
          </cell>
          <cell r="C1308" t="str">
            <v>EGAd Daqahlīyah</v>
          </cell>
        </row>
        <row r="1309">
          <cell r="B1309" t="str">
            <v>Dumyāţ</v>
          </cell>
          <cell r="C1309" t="str">
            <v>EGDumyāţ</v>
          </cell>
        </row>
        <row r="1310">
          <cell r="B1310" t="str">
            <v>Al Fayyūm</v>
          </cell>
          <cell r="C1310" t="str">
            <v>EGAl Fayyūm</v>
          </cell>
        </row>
        <row r="1311">
          <cell r="B1311" t="str">
            <v>Al Gharbīyah</v>
          </cell>
          <cell r="C1311" t="str">
            <v>EGAl Gharbīyah</v>
          </cell>
        </row>
        <row r="1312">
          <cell r="B1312" t="str">
            <v>Al Jīzah</v>
          </cell>
          <cell r="C1312" t="str">
            <v>EGAl Jīzah</v>
          </cell>
        </row>
        <row r="1313">
          <cell r="B1313" t="str">
            <v>Al Ismā'īlīyah</v>
          </cell>
          <cell r="C1313" t="str">
            <v>EGAl Ismā'īlīyah</v>
          </cell>
        </row>
        <row r="1314">
          <cell r="B1314" t="str">
            <v>Janūb Sīnā'</v>
          </cell>
          <cell r="C1314" t="str">
            <v>EGJanūb Sīnā'</v>
          </cell>
        </row>
        <row r="1315">
          <cell r="B1315" t="str">
            <v>Al Qalyūbīyah</v>
          </cell>
          <cell r="C1315" t="str">
            <v>EGAl Qalyūbīyah</v>
          </cell>
        </row>
        <row r="1316">
          <cell r="B1316" t="str">
            <v>Kafr ash Shaykh</v>
          </cell>
          <cell r="C1316" t="str">
            <v>EGKafr ash Shaykh</v>
          </cell>
        </row>
        <row r="1317">
          <cell r="B1317" t="str">
            <v>Qinā</v>
          </cell>
          <cell r="C1317" t="str">
            <v>EGQinā</v>
          </cell>
        </row>
        <row r="1318">
          <cell r="B1318" t="str">
            <v>Al Uqşur</v>
          </cell>
          <cell r="C1318" t="str">
            <v>EGAl Uqşur</v>
          </cell>
        </row>
        <row r="1319">
          <cell r="B1319" t="str">
            <v>Al Minyā</v>
          </cell>
          <cell r="C1319" t="str">
            <v>EGAl Minyā</v>
          </cell>
        </row>
        <row r="1320">
          <cell r="B1320" t="str">
            <v>Al Minūfīyah</v>
          </cell>
          <cell r="C1320" t="str">
            <v>EGAl Minūfīyah</v>
          </cell>
        </row>
        <row r="1321">
          <cell r="B1321" t="str">
            <v>Maţrūḩ</v>
          </cell>
          <cell r="C1321" t="str">
            <v>EGMaţrūḩ</v>
          </cell>
        </row>
        <row r="1322">
          <cell r="B1322" t="str">
            <v>Būr Sa‘īd</v>
          </cell>
          <cell r="C1322" t="str">
            <v>EGBūr Sa‘īd</v>
          </cell>
        </row>
        <row r="1323">
          <cell r="B1323" t="str">
            <v>Sūhāj</v>
          </cell>
          <cell r="C1323" t="str">
            <v>EGSūhāj</v>
          </cell>
        </row>
        <row r="1324">
          <cell r="B1324" t="str">
            <v>Ash Sharqīyah</v>
          </cell>
          <cell r="C1324" t="str">
            <v>EGAsh Sharqīyah</v>
          </cell>
        </row>
        <row r="1325">
          <cell r="B1325" t="str">
            <v>Shamāl Sīnā'</v>
          </cell>
          <cell r="C1325" t="str">
            <v>EGShamāl Sīnā'</v>
          </cell>
        </row>
        <row r="1326">
          <cell r="B1326" t="str">
            <v>As Suways</v>
          </cell>
          <cell r="C1326" t="str">
            <v>EGAs Suways</v>
          </cell>
        </row>
        <row r="1327">
          <cell r="B1327" t="str">
            <v>Al Wādī al Jadīd</v>
          </cell>
          <cell r="C1327" t="str">
            <v>EGAl Wādī al Jadīd</v>
          </cell>
        </row>
        <row r="1328">
          <cell r="B1328" t="str">
            <v>Ansabā</v>
          </cell>
          <cell r="C1328" t="str">
            <v>ERAnsabā</v>
          </cell>
        </row>
        <row r="1329">
          <cell r="B1329" t="str">
            <v>‘Anseba</v>
          </cell>
          <cell r="C1329" t="str">
            <v>ER‘Anseba</v>
          </cell>
        </row>
        <row r="1330">
          <cell r="B1330" t="str">
            <v>Janūbī al Baḩrī al Aḩmar</v>
          </cell>
          <cell r="C1330" t="str">
            <v>ERJanūbī al Baḩrī al Aḩmar</v>
          </cell>
        </row>
        <row r="1331">
          <cell r="B1331" t="str">
            <v>Debubawi K’eyyĭḥ Baḥri</v>
          </cell>
          <cell r="C1331" t="str">
            <v>ERDebubawi K’eyyĭḥ Baḥri</v>
          </cell>
        </row>
        <row r="1332">
          <cell r="B1332" t="str">
            <v>Al Janūbī</v>
          </cell>
          <cell r="C1332" t="str">
            <v>ERAl Janūbī</v>
          </cell>
        </row>
        <row r="1333">
          <cell r="B1333" t="str">
            <v>Debub</v>
          </cell>
          <cell r="C1333" t="str">
            <v>ERDebub</v>
          </cell>
        </row>
        <row r="1334">
          <cell r="B1334" t="str">
            <v>Qāsh-Barkah</v>
          </cell>
          <cell r="C1334" t="str">
            <v>ERQāsh-Barkah</v>
          </cell>
        </row>
        <row r="1335">
          <cell r="B1335" t="str">
            <v>Gash-Barka</v>
          </cell>
          <cell r="C1335" t="str">
            <v>ERGash-Barka</v>
          </cell>
        </row>
        <row r="1336">
          <cell r="B1336" t="str">
            <v>Al Awsaţ</v>
          </cell>
          <cell r="C1336" t="str">
            <v>ERAl Awsaţ</v>
          </cell>
        </row>
        <row r="1337">
          <cell r="B1337" t="str">
            <v>Ma’ĭkel</v>
          </cell>
          <cell r="C1337" t="str">
            <v>ERMa’ĭkel</v>
          </cell>
        </row>
        <row r="1338">
          <cell r="B1338" t="str">
            <v>Shimālī al Baḩrī al Aḩmar</v>
          </cell>
          <cell r="C1338" t="str">
            <v>ERShimālī al Baḩrī al Aḩmar</v>
          </cell>
        </row>
        <row r="1339">
          <cell r="B1339" t="str">
            <v>Semienawi K’eyyĭḥ Baḥri</v>
          </cell>
          <cell r="C1339" t="str">
            <v>ERSemienawi K’eyyĭḥ Baḥri</v>
          </cell>
        </row>
        <row r="1340">
          <cell r="B1340" t="str">
            <v>Andalucía</v>
          </cell>
          <cell r="C1340" t="str">
            <v>ESAndalucía</v>
          </cell>
        </row>
        <row r="1341">
          <cell r="B1341" t="str">
            <v>Almería</v>
          </cell>
          <cell r="C1341" t="str">
            <v>ESAlmería</v>
          </cell>
        </row>
        <row r="1342">
          <cell r="B1342" t="str">
            <v>Cádiz</v>
          </cell>
          <cell r="C1342" t="str">
            <v>ESCádiz</v>
          </cell>
        </row>
        <row r="1343">
          <cell r="B1343" t="str">
            <v>Córdoba</v>
          </cell>
          <cell r="C1343" t="str">
            <v>ESCórdoba</v>
          </cell>
        </row>
        <row r="1344">
          <cell r="B1344" t="str">
            <v>Granada</v>
          </cell>
          <cell r="C1344" t="str">
            <v>ESGranada</v>
          </cell>
        </row>
        <row r="1345">
          <cell r="B1345" t="str">
            <v>Huelva</v>
          </cell>
          <cell r="C1345" t="str">
            <v>ESHuelva</v>
          </cell>
        </row>
        <row r="1346">
          <cell r="B1346" t="str">
            <v>Jaén</v>
          </cell>
          <cell r="C1346" t="str">
            <v>ESJaén</v>
          </cell>
        </row>
        <row r="1347">
          <cell r="B1347" t="str">
            <v>Málaga</v>
          </cell>
          <cell r="C1347" t="str">
            <v>ESMálaga</v>
          </cell>
        </row>
        <row r="1348">
          <cell r="B1348" t="str">
            <v>Sevilla</v>
          </cell>
          <cell r="C1348" t="str">
            <v>ESSevilla</v>
          </cell>
        </row>
        <row r="1349">
          <cell r="B1349" t="str">
            <v>Aragón</v>
          </cell>
          <cell r="C1349" t="str">
            <v>ESAragón</v>
          </cell>
        </row>
        <row r="1350">
          <cell r="B1350" t="str">
            <v>Huesca</v>
          </cell>
          <cell r="C1350" t="str">
            <v>ESHuesca</v>
          </cell>
        </row>
        <row r="1351">
          <cell r="B1351" t="str">
            <v>Teruel</v>
          </cell>
          <cell r="C1351" t="str">
            <v>ESTeruel</v>
          </cell>
        </row>
        <row r="1352">
          <cell r="B1352" t="str">
            <v>Zaragoza</v>
          </cell>
          <cell r="C1352" t="str">
            <v>ESZaragoza</v>
          </cell>
        </row>
        <row r="1353">
          <cell r="B1353" t="str">
            <v>Asturias, Principado de</v>
          </cell>
          <cell r="C1353" t="str">
            <v>ESAsturias, Principado de</v>
          </cell>
        </row>
        <row r="1354">
          <cell r="B1354" t="str">
            <v>Asturias</v>
          </cell>
          <cell r="C1354" t="str">
            <v>ESAsturias</v>
          </cell>
        </row>
        <row r="1355">
          <cell r="B1355" t="str">
            <v>Cantabria</v>
          </cell>
          <cell r="C1355" t="str">
            <v>ESCantabria</v>
          </cell>
        </row>
        <row r="1356">
          <cell r="B1356" t="str">
            <v>Cantabria</v>
          </cell>
          <cell r="C1356" t="str">
            <v>ESCantabria</v>
          </cell>
        </row>
        <row r="1357">
          <cell r="B1357" t="str">
            <v>Castilla y León</v>
          </cell>
          <cell r="C1357" t="str">
            <v>ESCastilla y León</v>
          </cell>
        </row>
        <row r="1358">
          <cell r="B1358" t="str">
            <v>Ávila</v>
          </cell>
          <cell r="C1358" t="str">
            <v>ESÁvila</v>
          </cell>
        </row>
        <row r="1359">
          <cell r="B1359" t="str">
            <v>Burgos</v>
          </cell>
          <cell r="C1359" t="str">
            <v>ESBurgos</v>
          </cell>
        </row>
        <row r="1360">
          <cell r="B1360" t="str">
            <v>León</v>
          </cell>
          <cell r="C1360" t="str">
            <v>ESLeón</v>
          </cell>
        </row>
        <row r="1361">
          <cell r="B1361" t="str">
            <v>Palencia</v>
          </cell>
          <cell r="C1361" t="str">
            <v>ESPalencia</v>
          </cell>
        </row>
        <row r="1362">
          <cell r="B1362" t="str">
            <v>Salamanca</v>
          </cell>
          <cell r="C1362" t="str">
            <v>ESSalamanca</v>
          </cell>
        </row>
        <row r="1363">
          <cell r="B1363" t="str">
            <v>Segovia</v>
          </cell>
          <cell r="C1363" t="str">
            <v>ESSegovia</v>
          </cell>
        </row>
        <row r="1364">
          <cell r="B1364" t="str">
            <v>Soria</v>
          </cell>
          <cell r="C1364" t="str">
            <v>ESSoria</v>
          </cell>
        </row>
        <row r="1365">
          <cell r="B1365" t="str">
            <v>Valladolid</v>
          </cell>
          <cell r="C1365" t="str">
            <v>ESValladolid</v>
          </cell>
        </row>
        <row r="1366">
          <cell r="B1366" t="str">
            <v>Zamora</v>
          </cell>
          <cell r="C1366" t="str">
            <v>ESZamora</v>
          </cell>
        </row>
        <row r="1367">
          <cell r="B1367" t="str">
            <v>Castilla-La Mancha</v>
          </cell>
          <cell r="C1367" t="str">
            <v>ESCastilla-La Mancha</v>
          </cell>
        </row>
        <row r="1368">
          <cell r="B1368" t="str">
            <v>Albacete</v>
          </cell>
          <cell r="C1368" t="str">
            <v>ESAlbacete</v>
          </cell>
        </row>
        <row r="1369">
          <cell r="B1369" t="str">
            <v>Ciudad Real</v>
          </cell>
          <cell r="C1369" t="str">
            <v>ESCiudad Real</v>
          </cell>
        </row>
        <row r="1370">
          <cell r="B1370" t="str">
            <v>Cuenca</v>
          </cell>
          <cell r="C1370" t="str">
            <v>ESCuenca</v>
          </cell>
        </row>
        <row r="1371">
          <cell r="B1371" t="str">
            <v>Guadalajara</v>
          </cell>
          <cell r="C1371" t="str">
            <v>ESGuadalajara</v>
          </cell>
        </row>
        <row r="1372">
          <cell r="B1372" t="str">
            <v>Toledo</v>
          </cell>
          <cell r="C1372" t="str">
            <v>ESToledo</v>
          </cell>
        </row>
        <row r="1373">
          <cell r="B1373" t="str">
            <v>Canarias</v>
          </cell>
          <cell r="C1373" t="str">
            <v>ESCanarias</v>
          </cell>
        </row>
        <row r="1374">
          <cell r="B1374" t="str">
            <v>Las Palmas</v>
          </cell>
          <cell r="C1374" t="str">
            <v>ESLas Palmas</v>
          </cell>
        </row>
        <row r="1375">
          <cell r="B1375" t="str">
            <v>Santa Cruz de Tenerife</v>
          </cell>
          <cell r="C1375" t="str">
            <v>ESSanta Cruz de Tenerife</v>
          </cell>
        </row>
        <row r="1376">
          <cell r="B1376" t="str">
            <v>Catalunya [Cataluña]</v>
          </cell>
          <cell r="C1376" t="str">
            <v>ESCatalunya [Cataluña]</v>
          </cell>
        </row>
        <row r="1377">
          <cell r="B1377" t="str">
            <v>Barcelona [Barcelona]</v>
          </cell>
          <cell r="C1377" t="str">
            <v>ESBarcelona [Barcelona]</v>
          </cell>
        </row>
        <row r="1378">
          <cell r="B1378" t="str">
            <v>Girona [Gerona]</v>
          </cell>
          <cell r="C1378" t="str">
            <v>ESGirona [Gerona]</v>
          </cell>
        </row>
        <row r="1379">
          <cell r="B1379" t="str">
            <v>Lleida [Lérida]</v>
          </cell>
          <cell r="C1379" t="str">
            <v>ESLleida [Lérida]</v>
          </cell>
        </row>
        <row r="1380">
          <cell r="B1380" t="str">
            <v>Tarragona [Tarragona]</v>
          </cell>
          <cell r="C1380" t="str">
            <v>ESTarragona [Tarragona]</v>
          </cell>
        </row>
        <row r="1381">
          <cell r="B1381" t="str">
            <v>Extremadura</v>
          </cell>
          <cell r="C1381" t="str">
            <v>ESExtremadura</v>
          </cell>
        </row>
        <row r="1382">
          <cell r="B1382" t="str">
            <v>Badajoz</v>
          </cell>
          <cell r="C1382" t="str">
            <v>ESBadajoz</v>
          </cell>
        </row>
        <row r="1383">
          <cell r="B1383" t="str">
            <v>Cáceres</v>
          </cell>
          <cell r="C1383" t="str">
            <v>ESCáceres</v>
          </cell>
        </row>
        <row r="1384">
          <cell r="B1384" t="str">
            <v>Galicia [Galicia]</v>
          </cell>
          <cell r="C1384" t="str">
            <v>ESGalicia [Galicia]</v>
          </cell>
        </row>
        <row r="1385">
          <cell r="B1385" t="str">
            <v>A Coruña [La Coruña]</v>
          </cell>
          <cell r="C1385" t="str">
            <v>ESA Coruña [La Coruña]</v>
          </cell>
        </row>
        <row r="1386">
          <cell r="B1386" t="str">
            <v>Lugo [Lugo]</v>
          </cell>
          <cell r="C1386" t="str">
            <v>ESLugo [Lugo]</v>
          </cell>
        </row>
        <row r="1387">
          <cell r="B1387" t="str">
            <v>Ourense [Orense]</v>
          </cell>
          <cell r="C1387" t="str">
            <v>ESOurense [Orense]</v>
          </cell>
        </row>
        <row r="1388">
          <cell r="B1388" t="str">
            <v>Pontevedra [Pontevedra]</v>
          </cell>
          <cell r="C1388" t="str">
            <v>ESPontevedra [Pontevedra]</v>
          </cell>
        </row>
        <row r="1389">
          <cell r="B1389" t="str">
            <v>Illes Balears [Islas Baleares]</v>
          </cell>
          <cell r="C1389" t="str">
            <v>ESIlles Balears [Islas Baleares]</v>
          </cell>
        </row>
        <row r="1390">
          <cell r="B1390" t="str">
            <v>Balears [Baleares]</v>
          </cell>
          <cell r="C1390" t="str">
            <v>ESBalears [Baleares]</v>
          </cell>
        </row>
        <row r="1391">
          <cell r="B1391" t="str">
            <v>Murcia, Región de</v>
          </cell>
          <cell r="C1391" t="str">
            <v>ESMurcia, Región de</v>
          </cell>
        </row>
        <row r="1392">
          <cell r="B1392" t="str">
            <v>Murcia</v>
          </cell>
          <cell r="C1392" t="str">
            <v>ESMurcia</v>
          </cell>
        </row>
        <row r="1393">
          <cell r="B1393" t="str">
            <v>Madrid, Comunidad de</v>
          </cell>
          <cell r="C1393" t="str">
            <v>ESMadrid, Comunidad de</v>
          </cell>
        </row>
        <row r="1394">
          <cell r="B1394" t="str">
            <v>Madrid</v>
          </cell>
          <cell r="C1394" t="str">
            <v>ESMadrid</v>
          </cell>
        </row>
        <row r="1395">
          <cell r="B1395" t="str">
            <v>Nafarroako Foru Komunitatea*</v>
          </cell>
          <cell r="C1395" t="str">
            <v>ESNafarroako Foru Komunitatea*</v>
          </cell>
        </row>
        <row r="1396">
          <cell r="B1396" t="str">
            <v>Navarra, Comunidad Foral de</v>
          </cell>
          <cell r="C1396" t="str">
            <v>ESNavarra, Comunidad Foral de</v>
          </cell>
        </row>
        <row r="1397">
          <cell r="B1397" t="str">
            <v>Nafarroa*</v>
          </cell>
          <cell r="C1397" t="str">
            <v>ESNafarroa*</v>
          </cell>
        </row>
        <row r="1398">
          <cell r="B1398" t="str">
            <v>Navarra</v>
          </cell>
          <cell r="C1398" t="str">
            <v>ESNavarra</v>
          </cell>
        </row>
        <row r="1399">
          <cell r="B1399" t="str">
            <v>Euskal Herria</v>
          </cell>
          <cell r="C1399" t="str">
            <v>ESEuskal Herria</v>
          </cell>
        </row>
        <row r="1400">
          <cell r="B1400" t="str">
            <v>País Vasco</v>
          </cell>
          <cell r="C1400" t="str">
            <v>ESPaís Vasco</v>
          </cell>
        </row>
        <row r="1401">
          <cell r="B1401" t="str">
            <v>Bizkaia</v>
          </cell>
          <cell r="C1401" t="str">
            <v>ESBizkaia</v>
          </cell>
        </row>
        <row r="1402">
          <cell r="B1402" t="str">
            <v>Gipuzkoa</v>
          </cell>
          <cell r="C1402" t="str">
            <v>ESGipuzkoa</v>
          </cell>
        </row>
        <row r="1403">
          <cell r="B1403" t="str">
            <v>Araba*</v>
          </cell>
          <cell r="C1403" t="str">
            <v>ESAraba*</v>
          </cell>
        </row>
        <row r="1404">
          <cell r="B1404" t="str">
            <v>Álava</v>
          </cell>
          <cell r="C1404" t="str">
            <v>ESÁlava</v>
          </cell>
        </row>
        <row r="1405">
          <cell r="B1405" t="str">
            <v>La Rioja</v>
          </cell>
          <cell r="C1405" t="str">
            <v>ESLa Rioja</v>
          </cell>
        </row>
        <row r="1406">
          <cell r="B1406" t="str">
            <v>La Rioja</v>
          </cell>
          <cell r="C1406" t="str">
            <v>ESLa Rioja</v>
          </cell>
        </row>
        <row r="1407">
          <cell r="B1407" t="str">
            <v>Valenciana, Comunitat*</v>
          </cell>
          <cell r="C1407" t="str">
            <v>ESValenciana, Comunitat*</v>
          </cell>
        </row>
        <row r="1408">
          <cell r="B1408" t="str">
            <v>Valenciana, Comunidad</v>
          </cell>
          <cell r="C1408" t="str">
            <v>ESValenciana, Comunidad</v>
          </cell>
        </row>
        <row r="1409">
          <cell r="B1409" t="str">
            <v>Alacant*</v>
          </cell>
          <cell r="C1409" t="str">
            <v>ESAlacant*</v>
          </cell>
        </row>
        <row r="1410">
          <cell r="B1410" t="str">
            <v>Alicante</v>
          </cell>
          <cell r="C1410" t="str">
            <v>ESAlicante</v>
          </cell>
        </row>
        <row r="1411">
          <cell r="B1411" t="str">
            <v>Castelló*</v>
          </cell>
          <cell r="C1411" t="str">
            <v>ESCastelló*</v>
          </cell>
        </row>
        <row r="1412">
          <cell r="B1412" t="str">
            <v>Castellón</v>
          </cell>
          <cell r="C1412" t="str">
            <v>ESCastellón</v>
          </cell>
        </row>
        <row r="1413">
          <cell r="B1413" t="str">
            <v>València*</v>
          </cell>
          <cell r="C1413" t="str">
            <v>ESValència*</v>
          </cell>
        </row>
        <row r="1414">
          <cell r="B1414" t="str">
            <v>Valencia</v>
          </cell>
          <cell r="C1414" t="str">
            <v>ESValencia</v>
          </cell>
        </row>
        <row r="1415">
          <cell r="B1415" t="str">
            <v>Ceuta</v>
          </cell>
          <cell r="C1415" t="str">
            <v>ESCeuta</v>
          </cell>
        </row>
        <row r="1416">
          <cell r="B1416" t="str">
            <v>Melilla</v>
          </cell>
          <cell r="C1416" t="str">
            <v>ESMelilla</v>
          </cell>
        </row>
        <row r="1417">
          <cell r="B1417" t="str">
            <v>Āfar</v>
          </cell>
          <cell r="C1417" t="str">
            <v>ETĀfar</v>
          </cell>
        </row>
        <row r="1418">
          <cell r="B1418" t="str">
            <v>Afar</v>
          </cell>
          <cell r="C1418" t="str">
            <v>ETAfar</v>
          </cell>
        </row>
        <row r="1419">
          <cell r="B1419" t="str">
            <v>Āmara</v>
          </cell>
          <cell r="C1419" t="str">
            <v>ETĀmara</v>
          </cell>
        </row>
        <row r="1420">
          <cell r="B1420" t="str">
            <v>Amara</v>
          </cell>
          <cell r="C1420" t="str">
            <v>ETAmara</v>
          </cell>
        </row>
        <row r="1421">
          <cell r="B1421" t="str">
            <v>Bīnshangul Gumuz</v>
          </cell>
          <cell r="C1421" t="str">
            <v>ETBīnshangul Gumuz</v>
          </cell>
        </row>
        <row r="1422">
          <cell r="B1422" t="str">
            <v>Benshangul-Gumaz</v>
          </cell>
          <cell r="C1422" t="str">
            <v>ETBenshangul-Gumaz</v>
          </cell>
        </row>
        <row r="1423">
          <cell r="B1423" t="str">
            <v>Gambēla Hizboch</v>
          </cell>
          <cell r="C1423" t="str">
            <v>ETGambēla Hizboch</v>
          </cell>
        </row>
        <row r="1424">
          <cell r="B1424" t="str">
            <v>Gambela Peoples</v>
          </cell>
          <cell r="C1424" t="str">
            <v>ETGambela Peoples</v>
          </cell>
        </row>
        <row r="1425">
          <cell r="B1425" t="str">
            <v>Hārerī Hizb</v>
          </cell>
          <cell r="C1425" t="str">
            <v>ETHārerī Hizb</v>
          </cell>
        </row>
        <row r="1426">
          <cell r="B1426" t="str">
            <v>Harari People</v>
          </cell>
          <cell r="C1426" t="str">
            <v>ETHarari People</v>
          </cell>
        </row>
        <row r="1427">
          <cell r="B1427" t="str">
            <v>Oromīya</v>
          </cell>
          <cell r="C1427" t="str">
            <v>ETOromīya</v>
          </cell>
        </row>
        <row r="1428">
          <cell r="B1428" t="str">
            <v>Oromia</v>
          </cell>
          <cell r="C1428" t="str">
            <v>ETOromia</v>
          </cell>
        </row>
        <row r="1429">
          <cell r="B1429" t="str">
            <v>YeDebub Bihēroch Bihēreseboch na Hizboch</v>
          </cell>
          <cell r="C1429" t="str">
            <v>ETYeDebub Bihēroch Bihēreseboch na Hizboch</v>
          </cell>
        </row>
        <row r="1430">
          <cell r="B1430" t="str">
            <v>Southern Nations, Nationalities and Peoples</v>
          </cell>
          <cell r="C1430" t="str">
            <v>ETSouthern Nations, Nationalities and Peoples</v>
          </cell>
        </row>
        <row r="1431">
          <cell r="B1431" t="str">
            <v>Sumalē</v>
          </cell>
          <cell r="C1431" t="str">
            <v>ETSumalē</v>
          </cell>
        </row>
        <row r="1432">
          <cell r="B1432" t="str">
            <v>Somali</v>
          </cell>
          <cell r="C1432" t="str">
            <v>ETSomali</v>
          </cell>
        </row>
        <row r="1433">
          <cell r="B1433" t="str">
            <v>Tigray</v>
          </cell>
          <cell r="C1433" t="str">
            <v>ETTigray</v>
          </cell>
        </row>
        <row r="1434">
          <cell r="B1434" t="str">
            <v>Tigrai</v>
          </cell>
          <cell r="C1434" t="str">
            <v>ETTigrai</v>
          </cell>
        </row>
        <row r="1435">
          <cell r="B1435" t="str">
            <v>Ādīs Ābeba</v>
          </cell>
          <cell r="C1435" t="str">
            <v>ETĀdīs Ābeba</v>
          </cell>
        </row>
        <row r="1436">
          <cell r="B1436" t="str">
            <v>Addis Ababa</v>
          </cell>
          <cell r="C1436" t="str">
            <v>ETAddis Ababa</v>
          </cell>
        </row>
        <row r="1437">
          <cell r="B1437" t="str">
            <v>Dirē Dawa</v>
          </cell>
          <cell r="C1437" t="str">
            <v>ETDirē Dawa</v>
          </cell>
        </row>
        <row r="1438">
          <cell r="B1438" t="str">
            <v>Dire Dawa</v>
          </cell>
          <cell r="C1438" t="str">
            <v>ETDire Dawa</v>
          </cell>
        </row>
        <row r="1439">
          <cell r="B1439" t="str">
            <v>Ahvenanmaan maakunta</v>
          </cell>
          <cell r="C1439" t="str">
            <v>FIAhvenanmaan maakunta</v>
          </cell>
        </row>
        <row r="1440">
          <cell r="B1440" t="str">
            <v>Landskapet Åland</v>
          </cell>
          <cell r="C1440" t="str">
            <v>FILandskapet Åland</v>
          </cell>
        </row>
        <row r="1441">
          <cell r="B1441" t="str">
            <v>Etelä-Karjala</v>
          </cell>
          <cell r="C1441" t="str">
            <v>FIEtelä-Karjala</v>
          </cell>
        </row>
        <row r="1442">
          <cell r="B1442" t="str">
            <v>Södra Karelen</v>
          </cell>
          <cell r="C1442" t="str">
            <v>FISödra Karelen</v>
          </cell>
        </row>
        <row r="1443">
          <cell r="B1443" t="str">
            <v>Etelä-Pohjanmaa</v>
          </cell>
          <cell r="C1443" t="str">
            <v>FIEtelä-Pohjanmaa</v>
          </cell>
        </row>
        <row r="1444">
          <cell r="B1444" t="str">
            <v>Södra Österbotten</v>
          </cell>
          <cell r="C1444" t="str">
            <v>FISödra Österbotten</v>
          </cell>
        </row>
        <row r="1445">
          <cell r="B1445" t="str">
            <v>Etelä-Savo</v>
          </cell>
          <cell r="C1445" t="str">
            <v>FIEtelä-Savo</v>
          </cell>
        </row>
        <row r="1446">
          <cell r="B1446" t="str">
            <v>Södra Savolax</v>
          </cell>
          <cell r="C1446" t="str">
            <v>FISödra Savolax</v>
          </cell>
        </row>
        <row r="1447">
          <cell r="B1447" t="str">
            <v>Kainuu</v>
          </cell>
          <cell r="C1447" t="str">
            <v>FIKainuu</v>
          </cell>
        </row>
        <row r="1448">
          <cell r="B1448" t="str">
            <v>Kajanaland</v>
          </cell>
          <cell r="C1448" t="str">
            <v>FIKajanaland</v>
          </cell>
        </row>
        <row r="1449">
          <cell r="B1449" t="str">
            <v>Kanta-Häme</v>
          </cell>
          <cell r="C1449" t="str">
            <v>FIKanta-Häme</v>
          </cell>
        </row>
        <row r="1450">
          <cell r="B1450" t="str">
            <v>Egentliga Tavastland</v>
          </cell>
          <cell r="C1450" t="str">
            <v>FIEgentliga Tavastland</v>
          </cell>
        </row>
        <row r="1451">
          <cell r="B1451" t="str">
            <v>Keski-Pohjanmaa</v>
          </cell>
          <cell r="C1451" t="str">
            <v>FIKeski-Pohjanmaa</v>
          </cell>
        </row>
        <row r="1452">
          <cell r="B1452" t="str">
            <v>Mellersta Österbotten</v>
          </cell>
          <cell r="C1452" t="str">
            <v>FIMellersta Österbotten</v>
          </cell>
        </row>
        <row r="1453">
          <cell r="B1453" t="str">
            <v>Keski-Suomi</v>
          </cell>
          <cell r="C1453" t="str">
            <v>FIKeski-Suomi</v>
          </cell>
        </row>
        <row r="1454">
          <cell r="B1454" t="str">
            <v>Mellersta Finland</v>
          </cell>
          <cell r="C1454" t="str">
            <v>FIMellersta Finland</v>
          </cell>
        </row>
        <row r="1455">
          <cell r="B1455" t="str">
            <v>Kymenlaakso</v>
          </cell>
          <cell r="C1455" t="str">
            <v>FIKymenlaakso</v>
          </cell>
        </row>
        <row r="1456">
          <cell r="B1456" t="str">
            <v>Kymmenedalen</v>
          </cell>
          <cell r="C1456" t="str">
            <v>FIKymmenedalen</v>
          </cell>
        </row>
        <row r="1457">
          <cell r="B1457" t="str">
            <v>Lappi</v>
          </cell>
          <cell r="C1457" t="str">
            <v>FILappi</v>
          </cell>
        </row>
        <row r="1458">
          <cell r="B1458" t="str">
            <v>Lappland</v>
          </cell>
          <cell r="C1458" t="str">
            <v>FILappland</v>
          </cell>
        </row>
        <row r="1459">
          <cell r="B1459" t="str">
            <v>Pirkanmaa</v>
          </cell>
          <cell r="C1459" t="str">
            <v>FIPirkanmaa</v>
          </cell>
        </row>
        <row r="1460">
          <cell r="B1460" t="str">
            <v>Birkaland</v>
          </cell>
          <cell r="C1460" t="str">
            <v>FIBirkaland</v>
          </cell>
        </row>
        <row r="1461">
          <cell r="B1461" t="str">
            <v>Pohjanmaa</v>
          </cell>
          <cell r="C1461" t="str">
            <v>FIPohjanmaa</v>
          </cell>
        </row>
        <row r="1462">
          <cell r="B1462" t="str">
            <v>Österbotten</v>
          </cell>
          <cell r="C1462" t="str">
            <v>FIÖsterbotten</v>
          </cell>
        </row>
        <row r="1463">
          <cell r="B1463" t="str">
            <v>Pohjois-Karjala</v>
          </cell>
          <cell r="C1463" t="str">
            <v>FIPohjois-Karjala</v>
          </cell>
        </row>
        <row r="1464">
          <cell r="B1464" t="str">
            <v>Norra Karelen</v>
          </cell>
          <cell r="C1464" t="str">
            <v>FINorra Karelen</v>
          </cell>
        </row>
        <row r="1465">
          <cell r="B1465" t="str">
            <v>Pohjois-Pohjanmaa</v>
          </cell>
          <cell r="C1465" t="str">
            <v>FIPohjois-Pohjanmaa</v>
          </cell>
        </row>
        <row r="1466">
          <cell r="B1466" t="str">
            <v>Norra Österbotten</v>
          </cell>
          <cell r="C1466" t="str">
            <v>FINorra Österbotten</v>
          </cell>
        </row>
        <row r="1467">
          <cell r="B1467" t="str">
            <v>Pohjois-Savo</v>
          </cell>
          <cell r="C1467" t="str">
            <v>FIPohjois-Savo</v>
          </cell>
        </row>
        <row r="1468">
          <cell r="B1468" t="str">
            <v>Norra Savolax</v>
          </cell>
          <cell r="C1468" t="str">
            <v>FINorra Savolax</v>
          </cell>
        </row>
        <row r="1469">
          <cell r="B1469" t="str">
            <v>Päijät-Häme</v>
          </cell>
          <cell r="C1469" t="str">
            <v>FIPäijät-Häme</v>
          </cell>
        </row>
        <row r="1470">
          <cell r="B1470" t="str">
            <v>Päijänne-Tavastland</v>
          </cell>
          <cell r="C1470" t="str">
            <v>FIPäijänne-Tavastland</v>
          </cell>
        </row>
        <row r="1471">
          <cell r="B1471" t="str">
            <v>Satakunta</v>
          </cell>
          <cell r="C1471" t="str">
            <v>FISatakunta</v>
          </cell>
        </row>
        <row r="1472">
          <cell r="B1472" t="str">
            <v>Satakunda</v>
          </cell>
          <cell r="C1472" t="str">
            <v>FISatakunda</v>
          </cell>
        </row>
        <row r="1473">
          <cell r="B1473" t="str">
            <v>Uusimaa</v>
          </cell>
          <cell r="C1473" t="str">
            <v>FIUusimaa</v>
          </cell>
        </row>
        <row r="1474">
          <cell r="B1474" t="str">
            <v>Nyland</v>
          </cell>
          <cell r="C1474" t="str">
            <v>FINyland</v>
          </cell>
        </row>
        <row r="1475">
          <cell r="B1475" t="str">
            <v>Varsinais-Suomi</v>
          </cell>
          <cell r="C1475" t="str">
            <v>FIVarsinais-Suomi</v>
          </cell>
        </row>
        <row r="1476">
          <cell r="B1476" t="str">
            <v>Egentliga Finland</v>
          </cell>
          <cell r="C1476" t="str">
            <v>FIEgentliga Finland</v>
          </cell>
        </row>
        <row r="1477">
          <cell r="B1477" t="str">
            <v>Rotuma</v>
          </cell>
          <cell r="C1477" t="str">
            <v>FJRotuma</v>
          </cell>
        </row>
        <row r="1478">
          <cell r="B1478" t="str">
            <v>Central</v>
          </cell>
          <cell r="C1478" t="str">
            <v>FJCentral</v>
          </cell>
        </row>
        <row r="1479">
          <cell r="B1479" t="str">
            <v>Naitasiri</v>
          </cell>
          <cell r="C1479" t="str">
            <v>FJNaitasiri</v>
          </cell>
        </row>
        <row r="1480">
          <cell r="B1480" t="str">
            <v>Namosi</v>
          </cell>
          <cell r="C1480" t="str">
            <v>FJNamosi</v>
          </cell>
        </row>
        <row r="1481">
          <cell r="B1481" t="str">
            <v>Rewa</v>
          </cell>
          <cell r="C1481" t="str">
            <v>FJRewa</v>
          </cell>
        </row>
        <row r="1482">
          <cell r="B1482" t="str">
            <v>Serua</v>
          </cell>
          <cell r="C1482" t="str">
            <v>FJSerua</v>
          </cell>
        </row>
        <row r="1483">
          <cell r="B1483" t="str">
            <v>Tailevu</v>
          </cell>
          <cell r="C1483" t="str">
            <v>FJTailevu</v>
          </cell>
        </row>
        <row r="1484">
          <cell r="B1484" t="str">
            <v>Eastern</v>
          </cell>
          <cell r="C1484" t="str">
            <v>FJEastern</v>
          </cell>
        </row>
        <row r="1485">
          <cell r="B1485" t="str">
            <v>Kadavu</v>
          </cell>
          <cell r="C1485" t="str">
            <v>FJKadavu</v>
          </cell>
        </row>
        <row r="1486">
          <cell r="B1486" t="str">
            <v>Lau</v>
          </cell>
          <cell r="C1486" t="str">
            <v>FJLau</v>
          </cell>
        </row>
        <row r="1487">
          <cell r="B1487" t="str">
            <v>Lomaiviti</v>
          </cell>
          <cell r="C1487" t="str">
            <v>FJLomaiviti</v>
          </cell>
        </row>
        <row r="1488">
          <cell r="B1488" t="str">
            <v>Northern</v>
          </cell>
          <cell r="C1488" t="str">
            <v>FJNorthern</v>
          </cell>
        </row>
        <row r="1489">
          <cell r="B1489" t="str">
            <v>Bua</v>
          </cell>
          <cell r="C1489" t="str">
            <v>FJBua</v>
          </cell>
        </row>
        <row r="1490">
          <cell r="B1490" t="str">
            <v>Cakaudrove</v>
          </cell>
          <cell r="C1490" t="str">
            <v>FJCakaudrove</v>
          </cell>
        </row>
        <row r="1491">
          <cell r="B1491" t="str">
            <v>Macuata</v>
          </cell>
          <cell r="C1491" t="str">
            <v>FJMacuata</v>
          </cell>
        </row>
        <row r="1492">
          <cell r="B1492" t="str">
            <v>Western</v>
          </cell>
          <cell r="C1492" t="str">
            <v>FJWestern</v>
          </cell>
        </row>
        <row r="1493">
          <cell r="B1493" t="str">
            <v>Ba</v>
          </cell>
          <cell r="C1493" t="str">
            <v>FJBa</v>
          </cell>
        </row>
        <row r="1494">
          <cell r="B1494" t="str">
            <v>Nadroga and Navosa</v>
          </cell>
          <cell r="C1494" t="str">
            <v>FJNadroga and Navosa</v>
          </cell>
        </row>
        <row r="1495">
          <cell r="B1495" t="str">
            <v>Ra</v>
          </cell>
          <cell r="C1495" t="str">
            <v>FJRa</v>
          </cell>
        </row>
        <row r="1496">
          <cell r="B1496" t="str">
            <v>Kosrae</v>
          </cell>
          <cell r="C1496" t="str">
            <v>FMKosrae</v>
          </cell>
        </row>
        <row r="1497">
          <cell r="B1497" t="str">
            <v>Pohnpei</v>
          </cell>
          <cell r="C1497" t="str">
            <v>FMPohnpei</v>
          </cell>
        </row>
        <row r="1498">
          <cell r="B1498" t="str">
            <v>Chuuk</v>
          </cell>
          <cell r="C1498" t="str">
            <v>FMChuuk</v>
          </cell>
        </row>
        <row r="1499">
          <cell r="B1499" t="str">
            <v>Yap</v>
          </cell>
          <cell r="C1499" t="str">
            <v>FMYap</v>
          </cell>
        </row>
        <row r="1500">
          <cell r="B1500" t="str">
            <v>Auvergne-Rhône-Alpes</v>
          </cell>
          <cell r="C1500" t="str">
            <v>FRAuvergne-Rhône-Alpes</v>
          </cell>
        </row>
        <row r="1501">
          <cell r="B1501" t="str">
            <v>Ain</v>
          </cell>
          <cell r="C1501" t="str">
            <v>FRAin</v>
          </cell>
        </row>
        <row r="1502">
          <cell r="B1502" t="str">
            <v>Allier</v>
          </cell>
          <cell r="C1502" t="str">
            <v>FRAllier</v>
          </cell>
        </row>
        <row r="1503">
          <cell r="B1503" t="str">
            <v>Ardèche</v>
          </cell>
          <cell r="C1503" t="str">
            <v>FRArdèche</v>
          </cell>
        </row>
        <row r="1504">
          <cell r="B1504" t="str">
            <v>Cantal</v>
          </cell>
          <cell r="C1504" t="str">
            <v>FRCantal</v>
          </cell>
        </row>
        <row r="1505">
          <cell r="B1505" t="str">
            <v>Drôme</v>
          </cell>
          <cell r="C1505" t="str">
            <v>FRDrôme</v>
          </cell>
        </row>
        <row r="1506">
          <cell r="B1506" t="str">
            <v>Isère</v>
          </cell>
          <cell r="C1506" t="str">
            <v>FRIsère</v>
          </cell>
        </row>
        <row r="1507">
          <cell r="B1507" t="str">
            <v>Loire</v>
          </cell>
          <cell r="C1507" t="str">
            <v>FRLoire</v>
          </cell>
        </row>
        <row r="1508">
          <cell r="B1508" t="str">
            <v>Haute-Loire</v>
          </cell>
          <cell r="C1508" t="str">
            <v>FRHaute-Loire</v>
          </cell>
        </row>
        <row r="1509">
          <cell r="B1509" t="str">
            <v>Puy-de-Dôme</v>
          </cell>
          <cell r="C1509" t="str">
            <v>FRPuy-de-Dôme</v>
          </cell>
        </row>
        <row r="1510">
          <cell r="B1510" t="str">
            <v>Rhône</v>
          </cell>
          <cell r="C1510" t="str">
            <v>FRRhône</v>
          </cell>
        </row>
        <row r="1511">
          <cell r="B1511" t="str">
            <v>Savoie</v>
          </cell>
          <cell r="C1511" t="str">
            <v>FRSavoie</v>
          </cell>
        </row>
        <row r="1512">
          <cell r="B1512" t="str">
            <v>Haute-Savoie</v>
          </cell>
          <cell r="C1512" t="str">
            <v>FRHaute-Savoie</v>
          </cell>
        </row>
        <row r="1513">
          <cell r="B1513" t="str">
            <v>Bourgogne-Franche-Comté</v>
          </cell>
          <cell r="C1513" t="str">
            <v>FRBourgogne-Franche-Comté</v>
          </cell>
        </row>
        <row r="1514">
          <cell r="B1514" t="str">
            <v>Côte-d'Or</v>
          </cell>
          <cell r="C1514" t="str">
            <v>FRCôte-d'Or</v>
          </cell>
        </row>
        <row r="1515">
          <cell r="B1515" t="str">
            <v>Doubs</v>
          </cell>
          <cell r="C1515" t="str">
            <v>FRDoubs</v>
          </cell>
        </row>
        <row r="1516">
          <cell r="B1516" t="str">
            <v>Jura</v>
          </cell>
          <cell r="C1516" t="str">
            <v>FRJura</v>
          </cell>
        </row>
        <row r="1517">
          <cell r="B1517" t="str">
            <v>Nièvre</v>
          </cell>
          <cell r="C1517" t="str">
            <v>FRNièvre</v>
          </cell>
        </row>
        <row r="1518">
          <cell r="B1518" t="str">
            <v>Haute-Saône</v>
          </cell>
          <cell r="C1518" t="str">
            <v>FRHaute-Saône</v>
          </cell>
        </row>
        <row r="1519">
          <cell r="B1519" t="str">
            <v>Saône-et-Loire</v>
          </cell>
          <cell r="C1519" t="str">
            <v>FRSaône-et-Loire</v>
          </cell>
        </row>
        <row r="1520">
          <cell r="B1520" t="str">
            <v>Yonne</v>
          </cell>
          <cell r="C1520" t="str">
            <v>FRYonne</v>
          </cell>
        </row>
        <row r="1521">
          <cell r="B1521" t="str">
            <v>Territoire de Belfort</v>
          </cell>
          <cell r="C1521" t="str">
            <v>FRTerritoire de Belfort</v>
          </cell>
        </row>
        <row r="1522">
          <cell r="B1522" t="str">
            <v>Bretagne</v>
          </cell>
          <cell r="C1522" t="str">
            <v>FRBretagne</v>
          </cell>
        </row>
        <row r="1523">
          <cell r="B1523" t="str">
            <v>Côtes-d'Armor</v>
          </cell>
          <cell r="C1523" t="str">
            <v>FRCôtes-d'Armor</v>
          </cell>
        </row>
        <row r="1524">
          <cell r="B1524" t="str">
            <v>Finistère</v>
          </cell>
          <cell r="C1524" t="str">
            <v>FRFinistère</v>
          </cell>
        </row>
        <row r="1525">
          <cell r="B1525" t="str">
            <v>Ille-et-Vilaine</v>
          </cell>
          <cell r="C1525" t="str">
            <v>FRIlle-et-Vilaine</v>
          </cell>
        </row>
        <row r="1526">
          <cell r="B1526" t="str">
            <v>Morbihan</v>
          </cell>
          <cell r="C1526" t="str">
            <v>FRMorbihan</v>
          </cell>
        </row>
        <row r="1527">
          <cell r="B1527" t="str">
            <v>Centre-Val de Loire</v>
          </cell>
          <cell r="C1527" t="str">
            <v>FRCentre-Val de Loire</v>
          </cell>
        </row>
        <row r="1528">
          <cell r="B1528" t="str">
            <v>Cher</v>
          </cell>
          <cell r="C1528" t="str">
            <v>FRCher</v>
          </cell>
        </row>
        <row r="1529">
          <cell r="B1529" t="str">
            <v>Eure-et-Loir</v>
          </cell>
          <cell r="C1529" t="str">
            <v>FREure-et-Loir</v>
          </cell>
        </row>
        <row r="1530">
          <cell r="B1530" t="str">
            <v>Indre</v>
          </cell>
          <cell r="C1530" t="str">
            <v>FRIndre</v>
          </cell>
        </row>
        <row r="1531">
          <cell r="B1531" t="str">
            <v>Indre-et-Loire</v>
          </cell>
          <cell r="C1531" t="str">
            <v>FRIndre-et-Loire</v>
          </cell>
        </row>
        <row r="1532">
          <cell r="B1532" t="str">
            <v>Loir-et-Cher</v>
          </cell>
          <cell r="C1532" t="str">
            <v>FRLoir-et-Cher</v>
          </cell>
        </row>
        <row r="1533">
          <cell r="B1533" t="str">
            <v>Loiret</v>
          </cell>
          <cell r="C1533" t="str">
            <v>FRLoiret</v>
          </cell>
        </row>
        <row r="1534">
          <cell r="B1534" t="str">
            <v>Grand-Est</v>
          </cell>
          <cell r="C1534" t="str">
            <v>FRGrand-Est</v>
          </cell>
        </row>
        <row r="1535">
          <cell r="B1535" t="str">
            <v>Ardennes</v>
          </cell>
          <cell r="C1535" t="str">
            <v>FRArdennes</v>
          </cell>
        </row>
        <row r="1536">
          <cell r="B1536" t="str">
            <v>Aube</v>
          </cell>
          <cell r="C1536" t="str">
            <v>FRAube</v>
          </cell>
        </row>
        <row r="1537">
          <cell r="B1537" t="str">
            <v>Marne</v>
          </cell>
          <cell r="C1537" t="str">
            <v>FRMarne</v>
          </cell>
        </row>
        <row r="1538">
          <cell r="B1538" t="str">
            <v>Haute-Marne</v>
          </cell>
          <cell r="C1538" t="str">
            <v>FRHaute-Marne</v>
          </cell>
        </row>
        <row r="1539">
          <cell r="B1539" t="str">
            <v>Meurthe-et-Moselle</v>
          </cell>
          <cell r="C1539" t="str">
            <v>FRMeurthe-et-Moselle</v>
          </cell>
        </row>
        <row r="1540">
          <cell r="B1540" t="str">
            <v>Meuse</v>
          </cell>
          <cell r="C1540" t="str">
            <v>FRMeuse</v>
          </cell>
        </row>
        <row r="1541">
          <cell r="B1541" t="str">
            <v>Moselle</v>
          </cell>
          <cell r="C1541" t="str">
            <v>FRMoselle</v>
          </cell>
        </row>
        <row r="1542">
          <cell r="B1542" t="str">
            <v>Bas-Rhin</v>
          </cell>
          <cell r="C1542" t="str">
            <v>FRBas-Rhin</v>
          </cell>
        </row>
        <row r="1543">
          <cell r="B1543" t="str">
            <v>Haut-Rhin</v>
          </cell>
          <cell r="C1543" t="str">
            <v>FRHaut-Rhin</v>
          </cell>
        </row>
        <row r="1544">
          <cell r="B1544" t="str">
            <v>Vosges</v>
          </cell>
          <cell r="C1544" t="str">
            <v>FRVosges</v>
          </cell>
        </row>
        <row r="1545">
          <cell r="B1545" t="str">
            <v>Hauts-de-France</v>
          </cell>
          <cell r="C1545" t="str">
            <v>FRHauts-de-France</v>
          </cell>
        </row>
        <row r="1546">
          <cell r="B1546" t="str">
            <v>Aisne</v>
          </cell>
          <cell r="C1546" t="str">
            <v>FRAisne</v>
          </cell>
        </row>
        <row r="1547">
          <cell r="B1547" t="str">
            <v>Nord</v>
          </cell>
          <cell r="C1547" t="str">
            <v>FRNord</v>
          </cell>
        </row>
        <row r="1548">
          <cell r="B1548" t="str">
            <v>Oise</v>
          </cell>
          <cell r="C1548" t="str">
            <v>FROise</v>
          </cell>
        </row>
        <row r="1549">
          <cell r="B1549" t="str">
            <v>Pas-de-Calais</v>
          </cell>
          <cell r="C1549" t="str">
            <v>FRPas-de-Calais</v>
          </cell>
        </row>
        <row r="1550">
          <cell r="B1550" t="str">
            <v>Somme</v>
          </cell>
          <cell r="C1550" t="str">
            <v>FRSomme</v>
          </cell>
        </row>
        <row r="1551">
          <cell r="B1551" t="str">
            <v>Île-de-France</v>
          </cell>
          <cell r="C1551" t="str">
            <v>FRÎle-de-France</v>
          </cell>
        </row>
        <row r="1552">
          <cell r="B1552" t="str">
            <v>Paris</v>
          </cell>
          <cell r="C1552" t="str">
            <v>FRParis</v>
          </cell>
        </row>
        <row r="1553">
          <cell r="B1553" t="str">
            <v>Seine-et-Marne</v>
          </cell>
          <cell r="C1553" t="str">
            <v>FRSeine-et-Marne</v>
          </cell>
        </row>
        <row r="1554">
          <cell r="B1554" t="str">
            <v>Yvelines</v>
          </cell>
          <cell r="C1554" t="str">
            <v>FRYvelines</v>
          </cell>
        </row>
        <row r="1555">
          <cell r="B1555" t="str">
            <v>Essonne</v>
          </cell>
          <cell r="C1555" t="str">
            <v>FREssonne</v>
          </cell>
        </row>
        <row r="1556">
          <cell r="B1556" t="str">
            <v>Hauts-de-Seine</v>
          </cell>
          <cell r="C1556" t="str">
            <v>FRHauts-de-Seine</v>
          </cell>
        </row>
        <row r="1557">
          <cell r="B1557" t="str">
            <v>Seine-Saint-Denis</v>
          </cell>
          <cell r="C1557" t="str">
            <v>FRSeine-Saint-Denis</v>
          </cell>
        </row>
        <row r="1558">
          <cell r="B1558" t="str">
            <v>Val-de-Marne</v>
          </cell>
          <cell r="C1558" t="str">
            <v>FRVal-de-Marne</v>
          </cell>
        </row>
        <row r="1559">
          <cell r="B1559" t="str">
            <v>Val-d'Oise</v>
          </cell>
          <cell r="C1559" t="str">
            <v>FRVal-d'Oise</v>
          </cell>
        </row>
        <row r="1560">
          <cell r="B1560" t="str">
            <v>Nouvelle-Aquitaine</v>
          </cell>
          <cell r="C1560" t="str">
            <v>FRNouvelle-Aquitaine</v>
          </cell>
        </row>
        <row r="1561">
          <cell r="B1561" t="str">
            <v>Charente</v>
          </cell>
          <cell r="C1561" t="str">
            <v>FRCharente</v>
          </cell>
        </row>
        <row r="1562">
          <cell r="B1562" t="str">
            <v>Charente-Maritime</v>
          </cell>
          <cell r="C1562" t="str">
            <v>FRCharente-Maritime</v>
          </cell>
        </row>
        <row r="1563">
          <cell r="B1563" t="str">
            <v>Corrèze</v>
          </cell>
          <cell r="C1563" t="str">
            <v>FRCorrèze</v>
          </cell>
        </row>
        <row r="1564">
          <cell r="B1564" t="str">
            <v>Creuse</v>
          </cell>
          <cell r="C1564" t="str">
            <v>FRCreuse</v>
          </cell>
        </row>
        <row r="1565">
          <cell r="B1565" t="str">
            <v>Dordogne</v>
          </cell>
          <cell r="C1565" t="str">
            <v>FRDordogne</v>
          </cell>
        </row>
        <row r="1566">
          <cell r="B1566" t="str">
            <v>Gironde</v>
          </cell>
          <cell r="C1566" t="str">
            <v>FRGironde</v>
          </cell>
        </row>
        <row r="1567">
          <cell r="B1567" t="str">
            <v>Landes</v>
          </cell>
          <cell r="C1567" t="str">
            <v>FRLandes</v>
          </cell>
        </row>
        <row r="1568">
          <cell r="B1568" t="str">
            <v>Lot-et-Garonne</v>
          </cell>
          <cell r="C1568" t="str">
            <v>FRLot-et-Garonne</v>
          </cell>
        </row>
        <row r="1569">
          <cell r="B1569" t="str">
            <v>Pyrénées-Atlantiques</v>
          </cell>
          <cell r="C1569" t="str">
            <v>FRPyrénées-Atlantiques</v>
          </cell>
        </row>
        <row r="1570">
          <cell r="B1570" t="str">
            <v>Deux-Sèvres</v>
          </cell>
          <cell r="C1570" t="str">
            <v>FRDeux-Sèvres</v>
          </cell>
        </row>
        <row r="1571">
          <cell r="B1571" t="str">
            <v>Vienne</v>
          </cell>
          <cell r="C1571" t="str">
            <v>FRVienne</v>
          </cell>
        </row>
        <row r="1572">
          <cell r="B1572" t="str">
            <v>Haute-Vienne</v>
          </cell>
          <cell r="C1572" t="str">
            <v>FRHaute-Vienne</v>
          </cell>
        </row>
        <row r="1573">
          <cell r="B1573" t="str">
            <v>Normandie</v>
          </cell>
          <cell r="C1573" t="str">
            <v>FRNormandie</v>
          </cell>
        </row>
        <row r="1574">
          <cell r="B1574" t="str">
            <v>Calvados</v>
          </cell>
          <cell r="C1574" t="str">
            <v>FRCalvados</v>
          </cell>
        </row>
        <row r="1575">
          <cell r="B1575" t="str">
            <v>Eure</v>
          </cell>
          <cell r="C1575" t="str">
            <v>FREure</v>
          </cell>
        </row>
        <row r="1576">
          <cell r="B1576" t="str">
            <v>Manche</v>
          </cell>
          <cell r="C1576" t="str">
            <v>FRManche</v>
          </cell>
        </row>
        <row r="1577">
          <cell r="B1577" t="str">
            <v>Orne</v>
          </cell>
          <cell r="C1577" t="str">
            <v>FROrne</v>
          </cell>
        </row>
        <row r="1578">
          <cell r="B1578" t="str">
            <v>Seine-Maritime</v>
          </cell>
          <cell r="C1578" t="str">
            <v>FRSeine-Maritime</v>
          </cell>
        </row>
        <row r="1579">
          <cell r="B1579" t="str">
            <v>Occitanie</v>
          </cell>
          <cell r="C1579" t="str">
            <v>FROccitanie</v>
          </cell>
        </row>
        <row r="1580">
          <cell r="B1580" t="str">
            <v>Ariège</v>
          </cell>
          <cell r="C1580" t="str">
            <v>FRAriège</v>
          </cell>
        </row>
        <row r="1581">
          <cell r="B1581" t="str">
            <v>Aude</v>
          </cell>
          <cell r="C1581" t="str">
            <v>FRAude</v>
          </cell>
        </row>
        <row r="1582">
          <cell r="B1582" t="str">
            <v>Aveyron</v>
          </cell>
          <cell r="C1582" t="str">
            <v>FRAveyron</v>
          </cell>
        </row>
        <row r="1583">
          <cell r="B1583" t="str">
            <v>Gard</v>
          </cell>
          <cell r="C1583" t="str">
            <v>FRGard</v>
          </cell>
        </row>
        <row r="1584">
          <cell r="B1584" t="str">
            <v>Haute-Garonne</v>
          </cell>
          <cell r="C1584" t="str">
            <v>FRHaute-Garonne</v>
          </cell>
        </row>
        <row r="1585">
          <cell r="B1585" t="str">
            <v>Gers</v>
          </cell>
          <cell r="C1585" t="str">
            <v>FRGers</v>
          </cell>
        </row>
        <row r="1586">
          <cell r="B1586" t="str">
            <v>Hérault</v>
          </cell>
          <cell r="C1586" t="str">
            <v>FRHérault</v>
          </cell>
        </row>
        <row r="1587">
          <cell r="B1587" t="str">
            <v>Lot</v>
          </cell>
          <cell r="C1587" t="str">
            <v>FRLot</v>
          </cell>
        </row>
        <row r="1588">
          <cell r="B1588" t="str">
            <v>Lozère</v>
          </cell>
          <cell r="C1588" t="str">
            <v>FRLozère</v>
          </cell>
        </row>
        <row r="1589">
          <cell r="B1589" t="str">
            <v>Hautes-Pyrénées</v>
          </cell>
          <cell r="C1589" t="str">
            <v>FRHautes-Pyrénées</v>
          </cell>
        </row>
        <row r="1590">
          <cell r="B1590" t="str">
            <v>Pyrénées-Orientales</v>
          </cell>
          <cell r="C1590" t="str">
            <v>FRPyrénées-Orientales</v>
          </cell>
        </row>
        <row r="1591">
          <cell r="B1591" t="str">
            <v>Tarn</v>
          </cell>
          <cell r="C1591" t="str">
            <v>FRTarn</v>
          </cell>
        </row>
        <row r="1592">
          <cell r="B1592" t="str">
            <v>Tarn-et-Garonne</v>
          </cell>
          <cell r="C1592" t="str">
            <v>FRTarn-et-Garonne</v>
          </cell>
        </row>
        <row r="1593">
          <cell r="B1593" t="str">
            <v>Provence-Alpes-Côte-d’Azur</v>
          </cell>
          <cell r="C1593" t="str">
            <v>FRProvence-Alpes-Côte-d’Azur</v>
          </cell>
        </row>
        <row r="1594">
          <cell r="B1594" t="str">
            <v>Alpes-de-Haute-Provence</v>
          </cell>
          <cell r="C1594" t="str">
            <v>FRAlpes-de-Haute-Provence</v>
          </cell>
        </row>
        <row r="1595">
          <cell r="B1595" t="str">
            <v>Hautes-Alpes</v>
          </cell>
          <cell r="C1595" t="str">
            <v>FRHautes-Alpes</v>
          </cell>
        </row>
        <row r="1596">
          <cell r="B1596" t="str">
            <v>Alpes-Maritimes</v>
          </cell>
          <cell r="C1596" t="str">
            <v>FRAlpes-Maritimes</v>
          </cell>
        </row>
        <row r="1597">
          <cell r="B1597" t="str">
            <v>Bouches-du-Rhône</v>
          </cell>
          <cell r="C1597" t="str">
            <v>FRBouches-du-Rhône</v>
          </cell>
        </row>
        <row r="1598">
          <cell r="B1598" t="str">
            <v>Var</v>
          </cell>
          <cell r="C1598" t="str">
            <v>FRVar</v>
          </cell>
        </row>
        <row r="1599">
          <cell r="B1599" t="str">
            <v>Vaucluse</v>
          </cell>
          <cell r="C1599" t="str">
            <v>FRVaucluse</v>
          </cell>
        </row>
        <row r="1600">
          <cell r="B1600" t="str">
            <v>Pays-de-la-Loire</v>
          </cell>
          <cell r="C1600" t="str">
            <v>FRPays-de-la-Loire</v>
          </cell>
        </row>
        <row r="1601">
          <cell r="B1601" t="str">
            <v>Loire-Atlantique</v>
          </cell>
          <cell r="C1601" t="str">
            <v>FRLoire-Atlantique</v>
          </cell>
        </row>
        <row r="1602">
          <cell r="B1602" t="str">
            <v>Maine-et-Loire</v>
          </cell>
          <cell r="C1602" t="str">
            <v>FRMaine-et-Loire</v>
          </cell>
        </row>
        <row r="1603">
          <cell r="B1603" t="str">
            <v>Mayenne</v>
          </cell>
          <cell r="C1603" t="str">
            <v>FRMayenne</v>
          </cell>
        </row>
        <row r="1604">
          <cell r="B1604" t="str">
            <v>Sarthe</v>
          </cell>
          <cell r="C1604" t="str">
            <v>FRSarthe</v>
          </cell>
        </row>
        <row r="1605">
          <cell r="B1605" t="str">
            <v>Vendée</v>
          </cell>
          <cell r="C1605" t="str">
            <v>FRVendée</v>
          </cell>
        </row>
        <row r="1606">
          <cell r="B1606" t="str">
            <v>Clipperton</v>
          </cell>
          <cell r="C1606" t="str">
            <v>FRClipperton</v>
          </cell>
        </row>
        <row r="1607">
          <cell r="B1607" t="str">
            <v>Saint-Barthélemy (see also separate country code entry under BL)</v>
          </cell>
          <cell r="C1607" t="str">
            <v>FRSaint-Barthélemy (see also separate country code entry under BL)</v>
          </cell>
        </row>
        <row r="1608">
          <cell r="B1608" t="str">
            <v>Guyane (française) (see also separate country code entry under GF)</v>
          </cell>
          <cell r="C1608" t="str">
            <v>FRGuyane (française) (see also separate country code entry under GF)</v>
          </cell>
        </row>
        <row r="1609">
          <cell r="B1609" t="str">
            <v>Saint-Martin (see also separate country code entry under MF)</v>
          </cell>
          <cell r="C1609" t="str">
            <v>FRSaint-Martin (see also separate country code entry under MF)</v>
          </cell>
        </row>
        <row r="1610">
          <cell r="B1610" t="str">
            <v>Martinique (see also separate country code entry under MQ)</v>
          </cell>
          <cell r="C1610" t="str">
            <v>FRMartinique (see also separate country code entry under MQ)</v>
          </cell>
        </row>
        <row r="1611">
          <cell r="B1611" t="str">
            <v>Nouvelle-Calédonie (see also separate country code entry under NC)</v>
          </cell>
          <cell r="C1611" t="str">
            <v>FRNouvelle-Calédonie (see also separate country code entry under NC)</v>
          </cell>
        </row>
        <row r="1612">
          <cell r="B1612" t="str">
            <v>Polynésie française (see also separate country code entry under PF)</v>
          </cell>
          <cell r="C1612" t="str">
            <v>FRPolynésie française (see also separate country code entry under PF)</v>
          </cell>
        </row>
        <row r="1613">
          <cell r="B1613" t="str">
            <v>Saint-Pierre-et-Miquelon (see also separate country code entry under PM)</v>
          </cell>
          <cell r="C1613" t="str">
            <v>FRSaint-Pierre-et-Miquelon (see also separate country code entry under PM)</v>
          </cell>
        </row>
        <row r="1614">
          <cell r="B1614" t="str">
            <v>Terres australes françaises (see also separate country code entry under TF)</v>
          </cell>
          <cell r="C1614" t="str">
            <v>FRTerres australes françaises (see also separate country code entry under TF)</v>
          </cell>
        </row>
        <row r="1615">
          <cell r="B1615" t="str">
            <v>Wallis-et-Futuna (see also separate country code entry under WF)</v>
          </cell>
          <cell r="C1615" t="str">
            <v>FRWallis-et-Futuna (see also separate country code entry under WF)</v>
          </cell>
        </row>
        <row r="1616">
          <cell r="B1616" t="str">
            <v>Guadeloupe</v>
          </cell>
          <cell r="C1616" t="str">
            <v>FRGuadeloupe</v>
          </cell>
        </row>
        <row r="1617">
          <cell r="B1617" t="str">
            <v>Guadeloupe (see also separate country code entry under GP)</v>
          </cell>
          <cell r="C1617" t="str">
            <v>FRGuadeloupe (see also separate country code entry under GP)</v>
          </cell>
        </row>
        <row r="1618">
          <cell r="B1618" t="str">
            <v>La Réunion</v>
          </cell>
          <cell r="C1618" t="str">
            <v>FRLa Réunion</v>
          </cell>
        </row>
        <row r="1619">
          <cell r="B1619" t="str">
            <v>La Réunion (see also separate country code entry under RE)</v>
          </cell>
          <cell r="C1619" t="str">
            <v>FRLa Réunion (see also separate country code entry under RE)</v>
          </cell>
        </row>
        <row r="1620">
          <cell r="B1620" t="str">
            <v>Mayotte</v>
          </cell>
          <cell r="C1620" t="str">
            <v>FRMayotte</v>
          </cell>
        </row>
        <row r="1621">
          <cell r="B1621" t="str">
            <v>Mayotte (see also separate country code entry under YT)</v>
          </cell>
          <cell r="C1621" t="str">
            <v>FRMayotte (see also separate country code entry under YT)</v>
          </cell>
        </row>
        <row r="1622">
          <cell r="B1622" t="str">
            <v>Corse</v>
          </cell>
          <cell r="C1622" t="str">
            <v>FRCorse</v>
          </cell>
        </row>
        <row r="1623">
          <cell r="B1623" t="str">
            <v>Corse-du-Sud</v>
          </cell>
          <cell r="C1623" t="str">
            <v>FRCorse-du-Sud</v>
          </cell>
        </row>
        <row r="1624">
          <cell r="B1624" t="str">
            <v>Haute-Corse</v>
          </cell>
          <cell r="C1624" t="str">
            <v>FRHaute-Corse</v>
          </cell>
        </row>
        <row r="1625">
          <cell r="B1625" t="str">
            <v>Estuaire</v>
          </cell>
          <cell r="C1625" t="str">
            <v>GAEstuaire</v>
          </cell>
        </row>
        <row r="1626">
          <cell r="B1626" t="str">
            <v>Haut-Ogooué</v>
          </cell>
          <cell r="C1626" t="str">
            <v>GAHaut-Ogooué</v>
          </cell>
        </row>
        <row r="1627">
          <cell r="B1627" t="str">
            <v>Moyen-Ogooué</v>
          </cell>
          <cell r="C1627" t="str">
            <v>GAMoyen-Ogooué</v>
          </cell>
        </row>
        <row r="1628">
          <cell r="B1628" t="str">
            <v>Ngounié</v>
          </cell>
          <cell r="C1628" t="str">
            <v>GANgounié</v>
          </cell>
        </row>
        <row r="1629">
          <cell r="B1629" t="str">
            <v>Nyanga</v>
          </cell>
          <cell r="C1629" t="str">
            <v>GANyanga</v>
          </cell>
        </row>
        <row r="1630">
          <cell r="B1630" t="str">
            <v>Ogooué-Ivindo</v>
          </cell>
          <cell r="C1630" t="str">
            <v>GAOgooué-Ivindo</v>
          </cell>
        </row>
        <row r="1631">
          <cell r="B1631" t="str">
            <v>Ogooué-Lolo</v>
          </cell>
          <cell r="C1631" t="str">
            <v>GAOgooué-Lolo</v>
          </cell>
        </row>
        <row r="1632">
          <cell r="B1632" t="str">
            <v>Ogooué-Maritime</v>
          </cell>
          <cell r="C1632" t="str">
            <v>GAOgooué-Maritime</v>
          </cell>
        </row>
        <row r="1633">
          <cell r="B1633" t="str">
            <v>Woleu-Ntem</v>
          </cell>
          <cell r="C1633" t="str">
            <v>GAWoleu-Ntem</v>
          </cell>
        </row>
        <row r="1634">
          <cell r="B1634" t="str">
            <v>Aberdeenshire</v>
          </cell>
          <cell r="C1634" t="str">
            <v>GBAberdeenshire</v>
          </cell>
        </row>
        <row r="1635">
          <cell r="B1635" t="str">
            <v>Aberdeen City</v>
          </cell>
          <cell r="C1635" t="str">
            <v>GBAberdeen City</v>
          </cell>
        </row>
        <row r="1636">
          <cell r="B1636" t="str">
            <v>Argyll and Bute</v>
          </cell>
          <cell r="C1636" t="str">
            <v>GBArgyll and Bute</v>
          </cell>
        </row>
        <row r="1637">
          <cell r="B1637" t="str">
            <v>Angus</v>
          </cell>
          <cell r="C1637" t="str">
            <v>GBAngus</v>
          </cell>
        </row>
        <row r="1638">
          <cell r="B1638" t="str">
            <v>Clackmannanshire</v>
          </cell>
          <cell r="C1638" t="str">
            <v>GBClackmannanshire</v>
          </cell>
        </row>
        <row r="1639">
          <cell r="B1639" t="str">
            <v>Dumfries and Galloway</v>
          </cell>
          <cell r="C1639" t="str">
            <v>GBDumfries and Galloway</v>
          </cell>
        </row>
        <row r="1640">
          <cell r="B1640" t="str">
            <v>Dundee City</v>
          </cell>
          <cell r="C1640" t="str">
            <v>GBDundee City</v>
          </cell>
        </row>
        <row r="1641">
          <cell r="B1641" t="str">
            <v>East Ayrshire</v>
          </cell>
          <cell r="C1641" t="str">
            <v>GBEast Ayrshire</v>
          </cell>
        </row>
        <row r="1642">
          <cell r="B1642" t="str">
            <v>Edinburgh, City of</v>
          </cell>
          <cell r="C1642" t="str">
            <v>GBEdinburgh, City of</v>
          </cell>
        </row>
        <row r="1643">
          <cell r="B1643" t="str">
            <v>East Dunbartonshire</v>
          </cell>
          <cell r="C1643" t="str">
            <v>GBEast Dunbartonshire</v>
          </cell>
        </row>
        <row r="1644">
          <cell r="B1644" t="str">
            <v>East Lothian</v>
          </cell>
          <cell r="C1644" t="str">
            <v>GBEast Lothian</v>
          </cell>
        </row>
        <row r="1645">
          <cell r="B1645" t="str">
            <v>Eilean Siar</v>
          </cell>
          <cell r="C1645" t="str">
            <v>GBEilean Siar</v>
          </cell>
        </row>
        <row r="1646">
          <cell r="B1646" t="str">
            <v>East Renfrewshire</v>
          </cell>
          <cell r="C1646" t="str">
            <v>GBEast Renfrewshire</v>
          </cell>
        </row>
        <row r="1647">
          <cell r="B1647" t="str">
            <v>Falkirk</v>
          </cell>
          <cell r="C1647" t="str">
            <v>GBFalkirk</v>
          </cell>
        </row>
        <row r="1648">
          <cell r="B1648" t="str">
            <v>Fife</v>
          </cell>
          <cell r="C1648" t="str">
            <v>GBFife</v>
          </cell>
        </row>
        <row r="1649">
          <cell r="B1649" t="str">
            <v>Glasgow City</v>
          </cell>
          <cell r="C1649" t="str">
            <v>GBGlasgow City</v>
          </cell>
        </row>
        <row r="1650">
          <cell r="B1650" t="str">
            <v>Highland</v>
          </cell>
          <cell r="C1650" t="str">
            <v>GBHighland</v>
          </cell>
        </row>
        <row r="1651">
          <cell r="B1651" t="str">
            <v>Inverclyde</v>
          </cell>
          <cell r="C1651" t="str">
            <v>GBInverclyde</v>
          </cell>
        </row>
        <row r="1652">
          <cell r="B1652" t="str">
            <v>Midlothian</v>
          </cell>
          <cell r="C1652" t="str">
            <v>GBMidlothian</v>
          </cell>
        </row>
        <row r="1653">
          <cell r="B1653" t="str">
            <v>Moray</v>
          </cell>
          <cell r="C1653" t="str">
            <v>GBMoray</v>
          </cell>
        </row>
        <row r="1654">
          <cell r="B1654" t="str">
            <v>North Ayrshire</v>
          </cell>
          <cell r="C1654" t="str">
            <v>GBNorth Ayrshire</v>
          </cell>
        </row>
        <row r="1655">
          <cell r="B1655" t="str">
            <v>North Lanarkshire</v>
          </cell>
          <cell r="C1655" t="str">
            <v>GBNorth Lanarkshire</v>
          </cell>
        </row>
        <row r="1656">
          <cell r="B1656" t="str">
            <v>Orkney Islands</v>
          </cell>
          <cell r="C1656" t="str">
            <v>GBOrkney Islands</v>
          </cell>
        </row>
        <row r="1657">
          <cell r="B1657" t="str">
            <v>Perth and Kinross</v>
          </cell>
          <cell r="C1657" t="str">
            <v>GBPerth and Kinross</v>
          </cell>
        </row>
        <row r="1658">
          <cell r="B1658" t="str">
            <v>Renfrewshire</v>
          </cell>
          <cell r="C1658" t="str">
            <v>GBRenfrewshire</v>
          </cell>
        </row>
        <row r="1659">
          <cell r="B1659" t="str">
            <v>South Ayrshire</v>
          </cell>
          <cell r="C1659" t="str">
            <v>GBSouth Ayrshire</v>
          </cell>
        </row>
        <row r="1660">
          <cell r="B1660" t="str">
            <v>Scottish Borders, The</v>
          </cell>
          <cell r="C1660" t="str">
            <v>GBScottish Borders, The</v>
          </cell>
        </row>
        <row r="1661">
          <cell r="B1661" t="str">
            <v>South Lanarkshire</v>
          </cell>
          <cell r="C1661" t="str">
            <v>GBSouth Lanarkshire</v>
          </cell>
        </row>
        <row r="1662">
          <cell r="B1662" t="str">
            <v>Stirling</v>
          </cell>
          <cell r="C1662" t="str">
            <v>GBStirling</v>
          </cell>
        </row>
        <row r="1663">
          <cell r="B1663" t="str">
            <v>West Dunbartonshire</v>
          </cell>
          <cell r="C1663" t="str">
            <v>GBWest Dunbartonshire</v>
          </cell>
        </row>
        <row r="1664">
          <cell r="B1664" t="str">
            <v>West Lothian</v>
          </cell>
          <cell r="C1664" t="str">
            <v>GBWest Lothian</v>
          </cell>
        </row>
        <row r="1665">
          <cell r="B1665" t="str">
            <v>Shetland Islands</v>
          </cell>
          <cell r="C1665" t="str">
            <v>GBShetland Islands</v>
          </cell>
        </row>
        <row r="1666">
          <cell r="B1666" t="str">
            <v>Buckinghamshire</v>
          </cell>
          <cell r="C1666" t="str">
            <v>GBBuckinghamshire</v>
          </cell>
        </row>
        <row r="1667">
          <cell r="B1667" t="str">
            <v>Cambridgeshire</v>
          </cell>
          <cell r="C1667" t="str">
            <v>GBCambridgeshire</v>
          </cell>
        </row>
        <row r="1668">
          <cell r="B1668" t="str">
            <v>Cumbria</v>
          </cell>
          <cell r="C1668" t="str">
            <v>GBCumbria</v>
          </cell>
        </row>
        <row r="1669">
          <cell r="B1669" t="str">
            <v>Derbyshire</v>
          </cell>
          <cell r="C1669" t="str">
            <v>GBDerbyshire</v>
          </cell>
        </row>
        <row r="1670">
          <cell r="B1670" t="str">
            <v>Devon</v>
          </cell>
          <cell r="C1670" t="str">
            <v>GBDevon</v>
          </cell>
        </row>
        <row r="1671">
          <cell r="B1671" t="str">
            <v>Dorset</v>
          </cell>
          <cell r="C1671" t="str">
            <v>GBDorset</v>
          </cell>
        </row>
        <row r="1672">
          <cell r="B1672" t="str">
            <v>Essex</v>
          </cell>
          <cell r="C1672" t="str">
            <v>GBEssex</v>
          </cell>
        </row>
        <row r="1673">
          <cell r="B1673" t="str">
            <v>East Sussex</v>
          </cell>
          <cell r="C1673" t="str">
            <v>GBEast Sussex</v>
          </cell>
        </row>
        <row r="1674">
          <cell r="B1674" t="str">
            <v>Gloucestershire</v>
          </cell>
          <cell r="C1674" t="str">
            <v>GBGloucestershire</v>
          </cell>
        </row>
        <row r="1675">
          <cell r="B1675" t="str">
            <v>Hampshire</v>
          </cell>
          <cell r="C1675" t="str">
            <v>GBHampshire</v>
          </cell>
        </row>
        <row r="1676">
          <cell r="B1676" t="str">
            <v>Hertfordshire</v>
          </cell>
          <cell r="C1676" t="str">
            <v>GBHertfordshire</v>
          </cell>
        </row>
        <row r="1677">
          <cell r="B1677" t="str">
            <v>Kent</v>
          </cell>
          <cell r="C1677" t="str">
            <v>GBKent</v>
          </cell>
        </row>
        <row r="1678">
          <cell r="B1678" t="str">
            <v>Lancashire</v>
          </cell>
          <cell r="C1678" t="str">
            <v>GBLancashire</v>
          </cell>
        </row>
        <row r="1679">
          <cell r="B1679" t="str">
            <v>Leicestershire</v>
          </cell>
          <cell r="C1679" t="str">
            <v>GBLeicestershire</v>
          </cell>
        </row>
        <row r="1680">
          <cell r="B1680" t="str">
            <v>Lincolnshire</v>
          </cell>
          <cell r="C1680" t="str">
            <v>GBLincolnshire</v>
          </cell>
        </row>
        <row r="1681">
          <cell r="B1681" t="str">
            <v>Norfolk</v>
          </cell>
          <cell r="C1681" t="str">
            <v>GBNorfolk</v>
          </cell>
        </row>
        <row r="1682">
          <cell r="B1682" t="str">
            <v>Northamptonshire</v>
          </cell>
          <cell r="C1682" t="str">
            <v>GBNorthamptonshire</v>
          </cell>
        </row>
        <row r="1683">
          <cell r="B1683" t="str">
            <v>Nottinghamshire</v>
          </cell>
          <cell r="C1683" t="str">
            <v>GBNottinghamshire</v>
          </cell>
        </row>
        <row r="1684">
          <cell r="B1684" t="str">
            <v>North Yorkshire</v>
          </cell>
          <cell r="C1684" t="str">
            <v>GBNorth Yorkshire</v>
          </cell>
        </row>
        <row r="1685">
          <cell r="B1685" t="str">
            <v>Oxfordshire</v>
          </cell>
          <cell r="C1685" t="str">
            <v>GBOxfordshire</v>
          </cell>
        </row>
        <row r="1686">
          <cell r="B1686" t="str">
            <v>Suffolk</v>
          </cell>
          <cell r="C1686" t="str">
            <v>GBSuffolk</v>
          </cell>
        </row>
        <row r="1687">
          <cell r="B1687" t="str">
            <v>Somerset</v>
          </cell>
          <cell r="C1687" t="str">
            <v>GBSomerset</v>
          </cell>
        </row>
        <row r="1688">
          <cell r="B1688" t="str">
            <v>Surrey</v>
          </cell>
          <cell r="C1688" t="str">
            <v>GBSurrey</v>
          </cell>
        </row>
        <row r="1689">
          <cell r="B1689" t="str">
            <v>Staffordshire</v>
          </cell>
          <cell r="C1689" t="str">
            <v>GBStaffordshire</v>
          </cell>
        </row>
        <row r="1690">
          <cell r="B1690" t="str">
            <v>Warwickshire</v>
          </cell>
          <cell r="C1690" t="str">
            <v>GBWarwickshire</v>
          </cell>
        </row>
        <row r="1691">
          <cell r="B1691" t="str">
            <v>Worcestershire</v>
          </cell>
          <cell r="C1691" t="str">
            <v>GBWorcestershire</v>
          </cell>
        </row>
        <row r="1692">
          <cell r="B1692" t="str">
            <v>West Sussex</v>
          </cell>
          <cell r="C1692" t="str">
            <v>GBWest Sussex</v>
          </cell>
        </row>
        <row r="1693">
          <cell r="B1693" t="str">
            <v>Armagh City, Banbridge and Craigavon</v>
          </cell>
          <cell r="C1693" t="str">
            <v>GBArmagh City, Banbridge and Craigavon</v>
          </cell>
        </row>
        <row r="1694">
          <cell r="B1694" t="str">
            <v>Ards and North Down</v>
          </cell>
          <cell r="C1694" t="str">
            <v>GBArds and North Down</v>
          </cell>
        </row>
        <row r="1695">
          <cell r="B1695" t="str">
            <v>Antrim and Newtownabbey</v>
          </cell>
          <cell r="C1695" t="str">
            <v>GBAntrim and Newtownabbey</v>
          </cell>
        </row>
        <row r="1696">
          <cell r="B1696" t="str">
            <v>Belfast</v>
          </cell>
          <cell r="C1696" t="str">
            <v>GBBelfast</v>
          </cell>
        </row>
        <row r="1697">
          <cell r="B1697" t="str">
            <v>Causeway Coast and Glens</v>
          </cell>
          <cell r="C1697" t="str">
            <v>GBCauseway Coast and Glens</v>
          </cell>
        </row>
        <row r="1698">
          <cell r="B1698" t="str">
            <v>Derry City and Strabane</v>
          </cell>
          <cell r="C1698" t="str">
            <v>GBDerry City and Strabane</v>
          </cell>
        </row>
        <row r="1699">
          <cell r="B1699" t="str">
            <v>Fermanagh and Omagh</v>
          </cell>
          <cell r="C1699" t="str">
            <v>GBFermanagh and Omagh</v>
          </cell>
        </row>
        <row r="1700">
          <cell r="B1700" t="str">
            <v>Lisburn and Castlereagh</v>
          </cell>
          <cell r="C1700" t="str">
            <v>GBLisburn and Castlereagh</v>
          </cell>
        </row>
        <row r="1701">
          <cell r="B1701" t="str">
            <v>Mid and East Antrim</v>
          </cell>
          <cell r="C1701" t="str">
            <v>GBMid and East Antrim</v>
          </cell>
        </row>
        <row r="1702">
          <cell r="B1702" t="str">
            <v>Mid Ulster</v>
          </cell>
          <cell r="C1702" t="str">
            <v>GBMid Ulster</v>
          </cell>
        </row>
        <row r="1703">
          <cell r="B1703" t="str">
            <v>Newry, Mourne and Down</v>
          </cell>
          <cell r="C1703" t="str">
            <v>GBNewry, Mourne and Down</v>
          </cell>
        </row>
        <row r="1704">
          <cell r="B1704" t="str">
            <v>Isle of Anglesey [Sir Ynys Môn GB-YNM]</v>
          </cell>
          <cell r="C1704" t="str">
            <v>GBIsle of Anglesey [Sir Ynys Môn GB-YNM]</v>
          </cell>
        </row>
        <row r="1705">
          <cell r="B1705" t="str">
            <v>Bath and North East Somerset</v>
          </cell>
          <cell r="C1705" t="str">
            <v>GBBath and North East Somerset</v>
          </cell>
        </row>
        <row r="1706">
          <cell r="B1706" t="str">
            <v>Blackburn with Darwen</v>
          </cell>
          <cell r="C1706" t="str">
            <v>GBBlackburn with Darwen</v>
          </cell>
        </row>
        <row r="1707">
          <cell r="B1707" t="str">
            <v>Bedford</v>
          </cell>
          <cell r="C1707" t="str">
            <v>GBBedford</v>
          </cell>
        </row>
        <row r="1708">
          <cell r="B1708" t="str">
            <v>Bridgend [Pen-y-bont ar Ogwr GB-POG]</v>
          </cell>
          <cell r="C1708" t="str">
            <v>GBBridgend [Pen-y-bont ar Ogwr GB-POG]</v>
          </cell>
        </row>
        <row r="1709">
          <cell r="B1709" t="str">
            <v>Blaenau Gwent</v>
          </cell>
          <cell r="C1709" t="str">
            <v>GBBlaenau Gwent</v>
          </cell>
        </row>
        <row r="1710">
          <cell r="B1710" t="str">
            <v>Bournemouth</v>
          </cell>
          <cell r="C1710" t="str">
            <v>GBBournemouth</v>
          </cell>
        </row>
        <row r="1711">
          <cell r="B1711" t="str">
            <v>Brighton and Hove</v>
          </cell>
          <cell r="C1711" t="str">
            <v>GBBrighton and Hove</v>
          </cell>
        </row>
        <row r="1712">
          <cell r="B1712" t="str">
            <v>Blackpool</v>
          </cell>
          <cell r="C1712" t="str">
            <v>GBBlackpool</v>
          </cell>
        </row>
        <row r="1713">
          <cell r="B1713" t="str">
            <v>Bracknell Forest</v>
          </cell>
          <cell r="C1713" t="str">
            <v>GBBracknell Forest</v>
          </cell>
        </row>
        <row r="1714">
          <cell r="B1714" t="str">
            <v>Bristol, City of</v>
          </cell>
          <cell r="C1714" t="str">
            <v>GBBristol, City of</v>
          </cell>
        </row>
        <row r="1715">
          <cell r="B1715" t="str">
            <v>Caerphilly [Caerffili GB-CAF]</v>
          </cell>
          <cell r="C1715" t="str">
            <v>GBCaerphilly [Caerffili GB-CAF]</v>
          </cell>
        </row>
        <row r="1716">
          <cell r="B1716" t="str">
            <v>Central Bedfordshire</v>
          </cell>
          <cell r="C1716" t="str">
            <v>GBCentral Bedfordshire</v>
          </cell>
        </row>
        <row r="1717">
          <cell r="B1717" t="str">
            <v>Ceredigion [Sir Ceredigion]</v>
          </cell>
          <cell r="C1717" t="str">
            <v>GBCeredigion [Sir Ceredigion]</v>
          </cell>
        </row>
        <row r="1718">
          <cell r="B1718" t="str">
            <v>Cheshire East</v>
          </cell>
          <cell r="C1718" t="str">
            <v>GBCheshire East</v>
          </cell>
        </row>
        <row r="1719">
          <cell r="B1719" t="str">
            <v>Cheshire West and Chester</v>
          </cell>
          <cell r="C1719" t="str">
            <v>GBCheshire West and Chester</v>
          </cell>
        </row>
        <row r="1720">
          <cell r="B1720" t="str">
            <v>Carmarthenshire [Sir Gaerfyrddin GB-GFY]</v>
          </cell>
          <cell r="C1720" t="str">
            <v>GBCarmarthenshire [Sir Gaerfyrddin GB-GFY]</v>
          </cell>
        </row>
        <row r="1721">
          <cell r="B1721" t="str">
            <v>Cornwall</v>
          </cell>
          <cell r="C1721" t="str">
            <v>GBCornwall</v>
          </cell>
        </row>
        <row r="1722">
          <cell r="B1722" t="str">
            <v>Cardiff [Caerdydd GB-CRD]</v>
          </cell>
          <cell r="C1722" t="str">
            <v>GBCardiff [Caerdydd GB-CRD]</v>
          </cell>
        </row>
        <row r="1723">
          <cell r="B1723" t="str">
            <v>Conwy</v>
          </cell>
          <cell r="C1723" t="str">
            <v>GBConwy</v>
          </cell>
        </row>
        <row r="1724">
          <cell r="B1724" t="str">
            <v>Darlington</v>
          </cell>
          <cell r="C1724" t="str">
            <v>GBDarlington</v>
          </cell>
        </row>
        <row r="1725">
          <cell r="B1725" t="str">
            <v>Denbighshire [Sir Ddinbych GB-DDB]</v>
          </cell>
          <cell r="C1725" t="str">
            <v>GBDenbighshire [Sir Ddinbych GB-DDB]</v>
          </cell>
        </row>
        <row r="1726">
          <cell r="B1726" t="str">
            <v>Derby</v>
          </cell>
          <cell r="C1726" t="str">
            <v>GBDerby</v>
          </cell>
        </row>
        <row r="1727">
          <cell r="B1727" t="str">
            <v>Durham County</v>
          </cell>
          <cell r="C1727" t="str">
            <v>GBDurham County</v>
          </cell>
        </row>
        <row r="1728">
          <cell r="B1728" t="str">
            <v>East Riding of Yorkshire</v>
          </cell>
          <cell r="C1728" t="str">
            <v>GBEast Riding of Yorkshire</v>
          </cell>
        </row>
        <row r="1729">
          <cell r="B1729" t="str">
            <v>Flintshire [Sir y Fflint GB-FFL]</v>
          </cell>
          <cell r="C1729" t="str">
            <v>GBFlintshire [Sir y Fflint GB-FFL]</v>
          </cell>
        </row>
        <row r="1730">
          <cell r="B1730" t="str">
            <v>Gwynedd</v>
          </cell>
          <cell r="C1730" t="str">
            <v>GBGwynedd</v>
          </cell>
        </row>
        <row r="1731">
          <cell r="B1731" t="str">
            <v>Halton</v>
          </cell>
          <cell r="C1731" t="str">
            <v>GBHalton</v>
          </cell>
        </row>
        <row r="1732">
          <cell r="B1732" t="str">
            <v>Herefordshire</v>
          </cell>
          <cell r="C1732" t="str">
            <v>GBHerefordshire</v>
          </cell>
        </row>
        <row r="1733">
          <cell r="B1733" t="str">
            <v>Hartlepool</v>
          </cell>
          <cell r="C1733" t="str">
            <v>GBHartlepool</v>
          </cell>
        </row>
        <row r="1734">
          <cell r="B1734" t="str">
            <v>Isles of Scilly</v>
          </cell>
          <cell r="C1734" t="str">
            <v>GBIsles of Scilly</v>
          </cell>
        </row>
        <row r="1735">
          <cell r="B1735" t="str">
            <v>Isle of Wight</v>
          </cell>
          <cell r="C1735" t="str">
            <v>GBIsle of Wight</v>
          </cell>
        </row>
        <row r="1736">
          <cell r="B1736" t="str">
            <v>Kingston upon Hull</v>
          </cell>
          <cell r="C1736" t="str">
            <v>GBKingston upon Hull</v>
          </cell>
        </row>
        <row r="1737">
          <cell r="B1737" t="str">
            <v>Leicester</v>
          </cell>
          <cell r="C1737" t="str">
            <v>GBLeicester</v>
          </cell>
        </row>
        <row r="1738">
          <cell r="B1738" t="str">
            <v>Luton</v>
          </cell>
          <cell r="C1738" t="str">
            <v>GBLuton</v>
          </cell>
        </row>
        <row r="1739">
          <cell r="B1739" t="str">
            <v>Middlesbrough</v>
          </cell>
          <cell r="C1739" t="str">
            <v>GBMiddlesbrough</v>
          </cell>
        </row>
        <row r="1740">
          <cell r="B1740" t="str">
            <v>Medway</v>
          </cell>
          <cell r="C1740" t="str">
            <v>GBMedway</v>
          </cell>
        </row>
        <row r="1741">
          <cell r="B1741" t="str">
            <v>Milton Keynes</v>
          </cell>
          <cell r="C1741" t="str">
            <v>GBMilton Keynes</v>
          </cell>
        </row>
        <row r="1742">
          <cell r="B1742" t="str">
            <v>Monmouthshire [Sir Fynwy GB-FYN]</v>
          </cell>
          <cell r="C1742" t="str">
            <v>GBMonmouthshire [Sir Fynwy GB-FYN]</v>
          </cell>
        </row>
        <row r="1743">
          <cell r="B1743" t="str">
            <v>Merthyr Tydfil [Merthyr Tudful GB-MTU]</v>
          </cell>
          <cell r="C1743" t="str">
            <v>GBMerthyr Tydfil [Merthyr Tudful GB-MTU]</v>
          </cell>
        </row>
        <row r="1744">
          <cell r="B1744" t="str">
            <v>Northumberland</v>
          </cell>
          <cell r="C1744" t="str">
            <v>GBNorthumberland</v>
          </cell>
        </row>
        <row r="1745">
          <cell r="B1745" t="str">
            <v>North East Lincolnshire</v>
          </cell>
          <cell r="C1745" t="str">
            <v>GBNorth East Lincolnshire</v>
          </cell>
        </row>
        <row r="1746">
          <cell r="B1746" t="str">
            <v>Nottingham</v>
          </cell>
          <cell r="C1746" t="str">
            <v>GBNottingham</v>
          </cell>
        </row>
        <row r="1747">
          <cell r="B1747" t="str">
            <v>North Lincolnshire</v>
          </cell>
          <cell r="C1747" t="str">
            <v>GBNorth Lincolnshire</v>
          </cell>
        </row>
        <row r="1748">
          <cell r="B1748" t="str">
            <v>North Somerset</v>
          </cell>
          <cell r="C1748" t="str">
            <v>GBNorth Somerset</v>
          </cell>
        </row>
        <row r="1749">
          <cell r="B1749" t="str">
            <v>Neath Port Talbot [Castell-nedd Port Talbot GB-CTL]</v>
          </cell>
          <cell r="C1749" t="str">
            <v>GBNeath Port Talbot [Castell-nedd Port Talbot GB-CTL]</v>
          </cell>
        </row>
        <row r="1750">
          <cell r="B1750" t="str">
            <v>Newport [Casnewydd GB-CNW]</v>
          </cell>
          <cell r="C1750" t="str">
            <v>GBNewport [Casnewydd GB-CNW]</v>
          </cell>
        </row>
        <row r="1751">
          <cell r="B1751" t="str">
            <v>Pembrokeshire [Sir Benfro GB-BNF]</v>
          </cell>
          <cell r="C1751" t="str">
            <v>GBPembrokeshire [Sir Benfro GB-BNF]</v>
          </cell>
        </row>
        <row r="1752">
          <cell r="B1752" t="str">
            <v>Plymouth</v>
          </cell>
          <cell r="C1752" t="str">
            <v>GBPlymouth</v>
          </cell>
        </row>
        <row r="1753">
          <cell r="B1753" t="str">
            <v>Poole</v>
          </cell>
          <cell r="C1753" t="str">
            <v>GBPoole</v>
          </cell>
        </row>
        <row r="1754">
          <cell r="B1754" t="str">
            <v>Portsmouth</v>
          </cell>
          <cell r="C1754" t="str">
            <v>GBPortsmouth</v>
          </cell>
        </row>
        <row r="1755">
          <cell r="B1755" t="str">
            <v>Powys</v>
          </cell>
          <cell r="C1755" t="str">
            <v>GBPowys</v>
          </cell>
        </row>
        <row r="1756">
          <cell r="B1756" t="str">
            <v>Peterborough</v>
          </cell>
          <cell r="C1756" t="str">
            <v>GBPeterborough</v>
          </cell>
        </row>
        <row r="1757">
          <cell r="B1757" t="str">
            <v>Redcar and Cleveland</v>
          </cell>
          <cell r="C1757" t="str">
            <v>GBRedcar and Cleveland</v>
          </cell>
        </row>
        <row r="1758">
          <cell r="B1758" t="str">
            <v>Rhondda, Cynon, Taff [Rhondda, Cynon,Taf]</v>
          </cell>
          <cell r="C1758" t="str">
            <v>GBRhondda, Cynon, Taff [Rhondda, Cynon,Taf]</v>
          </cell>
        </row>
        <row r="1759">
          <cell r="B1759" t="str">
            <v>Reading</v>
          </cell>
          <cell r="C1759" t="str">
            <v>GBReading</v>
          </cell>
        </row>
        <row r="1760">
          <cell r="B1760" t="str">
            <v>Rutland</v>
          </cell>
          <cell r="C1760" t="str">
            <v>GBRutland</v>
          </cell>
        </row>
        <row r="1761">
          <cell r="B1761" t="str">
            <v>South Gloucestershire</v>
          </cell>
          <cell r="C1761" t="str">
            <v>GBSouth Gloucestershire</v>
          </cell>
        </row>
        <row r="1762">
          <cell r="B1762" t="str">
            <v>Shropshire</v>
          </cell>
          <cell r="C1762" t="str">
            <v>GBShropshire</v>
          </cell>
        </row>
        <row r="1763">
          <cell r="B1763" t="str">
            <v>Slough</v>
          </cell>
          <cell r="C1763" t="str">
            <v>GBSlough</v>
          </cell>
        </row>
        <row r="1764">
          <cell r="B1764" t="str">
            <v>Southend-on-Sea</v>
          </cell>
          <cell r="C1764" t="str">
            <v>GBSouthend-on-Sea</v>
          </cell>
        </row>
        <row r="1765">
          <cell r="B1765" t="str">
            <v>Stoke-on-Trent</v>
          </cell>
          <cell r="C1765" t="str">
            <v>GBStoke-on-Trent</v>
          </cell>
        </row>
        <row r="1766">
          <cell r="B1766" t="str">
            <v>Southampton</v>
          </cell>
          <cell r="C1766" t="str">
            <v>GBSouthampton</v>
          </cell>
        </row>
        <row r="1767">
          <cell r="B1767" t="str">
            <v>Stockton-on-Tees</v>
          </cell>
          <cell r="C1767" t="str">
            <v>GBStockton-on-Tees</v>
          </cell>
        </row>
        <row r="1768">
          <cell r="B1768" t="str">
            <v>Swansea [Abertawe GB-ATA]</v>
          </cell>
          <cell r="C1768" t="str">
            <v>GBSwansea [Abertawe GB-ATA]</v>
          </cell>
        </row>
        <row r="1769">
          <cell r="B1769" t="str">
            <v>Swindon</v>
          </cell>
          <cell r="C1769" t="str">
            <v>GBSwindon</v>
          </cell>
        </row>
        <row r="1770">
          <cell r="B1770" t="str">
            <v>Telford and Wrekin</v>
          </cell>
          <cell r="C1770" t="str">
            <v>GBTelford and Wrekin</v>
          </cell>
        </row>
        <row r="1771">
          <cell r="B1771" t="str">
            <v>Thurrock</v>
          </cell>
          <cell r="C1771" t="str">
            <v>GBThurrock</v>
          </cell>
        </row>
        <row r="1772">
          <cell r="B1772" t="str">
            <v>Torbay</v>
          </cell>
          <cell r="C1772" t="str">
            <v>GBTorbay</v>
          </cell>
        </row>
        <row r="1773">
          <cell r="B1773" t="str">
            <v>Torfaen [Tor-faen]</v>
          </cell>
          <cell r="C1773" t="str">
            <v>GBTorfaen [Tor-faen]</v>
          </cell>
        </row>
        <row r="1774">
          <cell r="B1774" t="str">
            <v>Vale of Glamorgan, The [Bro Morgannwg GB-BMG]</v>
          </cell>
          <cell r="C1774" t="str">
            <v>GBVale of Glamorgan, The [Bro Morgannwg GB-BMG]</v>
          </cell>
        </row>
        <row r="1775">
          <cell r="B1775" t="str">
            <v>West Berkshire</v>
          </cell>
          <cell r="C1775" t="str">
            <v>GBWest Berkshire</v>
          </cell>
        </row>
        <row r="1776">
          <cell r="B1776" t="str">
            <v>Wiltshire</v>
          </cell>
          <cell r="C1776" t="str">
            <v>GBWiltshire</v>
          </cell>
        </row>
        <row r="1777">
          <cell r="B1777" t="str">
            <v>Windsor and Maidenhead</v>
          </cell>
          <cell r="C1777" t="str">
            <v>GBWindsor and Maidenhead</v>
          </cell>
        </row>
        <row r="1778">
          <cell r="B1778" t="str">
            <v>Wokingham</v>
          </cell>
          <cell r="C1778" t="str">
            <v>GBWokingham</v>
          </cell>
        </row>
        <row r="1779">
          <cell r="B1779" t="str">
            <v>Warrington</v>
          </cell>
          <cell r="C1779" t="str">
            <v>GBWarrington</v>
          </cell>
        </row>
        <row r="1780">
          <cell r="B1780" t="str">
            <v>Wrexham [Wrecsam GB-WRC]</v>
          </cell>
          <cell r="C1780" t="str">
            <v>GBWrexham [Wrecsam GB-WRC]</v>
          </cell>
        </row>
        <row r="1781">
          <cell r="B1781" t="str">
            <v>York</v>
          </cell>
          <cell r="C1781" t="str">
            <v>GBYork</v>
          </cell>
        </row>
        <row r="1782">
          <cell r="B1782" t="str">
            <v>Birmingham</v>
          </cell>
          <cell r="C1782" t="str">
            <v>GBBirmingham</v>
          </cell>
        </row>
        <row r="1783">
          <cell r="B1783" t="str">
            <v>Barnsley</v>
          </cell>
          <cell r="C1783" t="str">
            <v>GBBarnsley</v>
          </cell>
        </row>
        <row r="1784">
          <cell r="B1784" t="str">
            <v>Bolton</v>
          </cell>
          <cell r="C1784" t="str">
            <v>GBBolton</v>
          </cell>
        </row>
        <row r="1785">
          <cell r="B1785" t="str">
            <v>Bradford</v>
          </cell>
          <cell r="C1785" t="str">
            <v>GBBradford</v>
          </cell>
        </row>
        <row r="1786">
          <cell r="B1786" t="str">
            <v>Bury</v>
          </cell>
          <cell r="C1786" t="str">
            <v>GBBury</v>
          </cell>
        </row>
        <row r="1787">
          <cell r="B1787" t="str">
            <v>Calderdale</v>
          </cell>
          <cell r="C1787" t="str">
            <v>GBCalderdale</v>
          </cell>
        </row>
        <row r="1788">
          <cell r="B1788" t="str">
            <v>Coventry</v>
          </cell>
          <cell r="C1788" t="str">
            <v>GBCoventry</v>
          </cell>
        </row>
        <row r="1789">
          <cell r="B1789" t="str">
            <v>Doncaster</v>
          </cell>
          <cell r="C1789" t="str">
            <v>GBDoncaster</v>
          </cell>
        </row>
        <row r="1790">
          <cell r="B1790" t="str">
            <v>Dudley</v>
          </cell>
          <cell r="C1790" t="str">
            <v>GBDudley</v>
          </cell>
        </row>
        <row r="1791">
          <cell r="B1791" t="str">
            <v>Gateshead</v>
          </cell>
          <cell r="C1791" t="str">
            <v>GBGateshead</v>
          </cell>
        </row>
        <row r="1792">
          <cell r="B1792" t="str">
            <v>Kirklees</v>
          </cell>
          <cell r="C1792" t="str">
            <v>GBKirklees</v>
          </cell>
        </row>
        <row r="1793">
          <cell r="B1793" t="str">
            <v>Knowsley</v>
          </cell>
          <cell r="C1793" t="str">
            <v>GBKnowsley</v>
          </cell>
        </row>
        <row r="1794">
          <cell r="B1794" t="str">
            <v>Leeds</v>
          </cell>
          <cell r="C1794" t="str">
            <v>GBLeeds</v>
          </cell>
        </row>
        <row r="1795">
          <cell r="B1795" t="str">
            <v>Liverpool</v>
          </cell>
          <cell r="C1795" t="str">
            <v>GBLiverpool</v>
          </cell>
        </row>
        <row r="1796">
          <cell r="B1796" t="str">
            <v>Manchester</v>
          </cell>
          <cell r="C1796" t="str">
            <v>GBManchester</v>
          </cell>
        </row>
        <row r="1797">
          <cell r="B1797" t="str">
            <v>Newcastle upon Tyne</v>
          </cell>
          <cell r="C1797" t="str">
            <v>GBNewcastle upon Tyne</v>
          </cell>
        </row>
        <row r="1798">
          <cell r="B1798" t="str">
            <v>North Tyneside</v>
          </cell>
          <cell r="C1798" t="str">
            <v>GBNorth Tyneside</v>
          </cell>
        </row>
        <row r="1799">
          <cell r="B1799" t="str">
            <v>Oldham</v>
          </cell>
          <cell r="C1799" t="str">
            <v>GBOldham</v>
          </cell>
        </row>
        <row r="1800">
          <cell r="B1800" t="str">
            <v>Rochdale</v>
          </cell>
          <cell r="C1800" t="str">
            <v>GBRochdale</v>
          </cell>
        </row>
        <row r="1801">
          <cell r="B1801" t="str">
            <v>Rotherham</v>
          </cell>
          <cell r="C1801" t="str">
            <v>GBRotherham</v>
          </cell>
        </row>
        <row r="1802">
          <cell r="B1802" t="str">
            <v>Sandwell</v>
          </cell>
          <cell r="C1802" t="str">
            <v>GBSandwell</v>
          </cell>
        </row>
        <row r="1803">
          <cell r="B1803" t="str">
            <v>Sefton</v>
          </cell>
          <cell r="C1803" t="str">
            <v>GBSefton</v>
          </cell>
        </row>
        <row r="1804">
          <cell r="B1804" t="str">
            <v>Sheffield</v>
          </cell>
          <cell r="C1804" t="str">
            <v>GBSheffield</v>
          </cell>
        </row>
        <row r="1805">
          <cell r="B1805" t="str">
            <v>St. Helens</v>
          </cell>
          <cell r="C1805" t="str">
            <v>GBSt. Helens</v>
          </cell>
        </row>
        <row r="1806">
          <cell r="B1806" t="str">
            <v>Stockport</v>
          </cell>
          <cell r="C1806" t="str">
            <v>GBStockport</v>
          </cell>
        </row>
        <row r="1807">
          <cell r="B1807" t="str">
            <v>Salford</v>
          </cell>
          <cell r="C1807" t="str">
            <v>GBSalford</v>
          </cell>
        </row>
        <row r="1808">
          <cell r="B1808" t="str">
            <v>Sunderland</v>
          </cell>
          <cell r="C1808" t="str">
            <v>GBSunderland</v>
          </cell>
        </row>
        <row r="1809">
          <cell r="B1809" t="str">
            <v>Solihull</v>
          </cell>
          <cell r="C1809" t="str">
            <v>GBSolihull</v>
          </cell>
        </row>
        <row r="1810">
          <cell r="B1810" t="str">
            <v>South Tyneside</v>
          </cell>
          <cell r="C1810" t="str">
            <v>GBSouth Tyneside</v>
          </cell>
        </row>
        <row r="1811">
          <cell r="B1811" t="str">
            <v>Tameside</v>
          </cell>
          <cell r="C1811" t="str">
            <v>GBTameside</v>
          </cell>
        </row>
        <row r="1812">
          <cell r="B1812" t="str">
            <v>Trafford</v>
          </cell>
          <cell r="C1812" t="str">
            <v>GBTrafford</v>
          </cell>
        </row>
        <row r="1813">
          <cell r="B1813" t="str">
            <v>Wigan</v>
          </cell>
          <cell r="C1813" t="str">
            <v>GBWigan</v>
          </cell>
        </row>
        <row r="1814">
          <cell r="B1814" t="str">
            <v>Wakefield</v>
          </cell>
          <cell r="C1814" t="str">
            <v>GBWakefield</v>
          </cell>
        </row>
        <row r="1815">
          <cell r="B1815" t="str">
            <v>Walsall</v>
          </cell>
          <cell r="C1815" t="str">
            <v>GBWalsall</v>
          </cell>
        </row>
        <row r="1816">
          <cell r="B1816" t="str">
            <v>Wolverhampton</v>
          </cell>
          <cell r="C1816" t="str">
            <v>GBWolverhampton</v>
          </cell>
        </row>
        <row r="1817">
          <cell r="B1817" t="str">
            <v>Wirral</v>
          </cell>
          <cell r="C1817" t="str">
            <v>GBWirral</v>
          </cell>
        </row>
        <row r="1818">
          <cell r="B1818" t="str">
            <v>Barking and Dagenham</v>
          </cell>
          <cell r="C1818" t="str">
            <v>GBBarking and Dagenham</v>
          </cell>
        </row>
        <row r="1819">
          <cell r="B1819" t="str">
            <v>Brent</v>
          </cell>
          <cell r="C1819" t="str">
            <v>GBBrent</v>
          </cell>
        </row>
        <row r="1820">
          <cell r="B1820" t="str">
            <v>Bexley</v>
          </cell>
          <cell r="C1820" t="str">
            <v>GBBexley</v>
          </cell>
        </row>
        <row r="1821">
          <cell r="B1821" t="str">
            <v>Barnet</v>
          </cell>
          <cell r="C1821" t="str">
            <v>GBBarnet</v>
          </cell>
        </row>
        <row r="1822">
          <cell r="B1822" t="str">
            <v>Bromley</v>
          </cell>
          <cell r="C1822" t="str">
            <v>GBBromley</v>
          </cell>
        </row>
        <row r="1823">
          <cell r="B1823" t="str">
            <v>Camden</v>
          </cell>
          <cell r="C1823" t="str">
            <v>GBCamden</v>
          </cell>
        </row>
        <row r="1824">
          <cell r="B1824" t="str">
            <v>Croydon</v>
          </cell>
          <cell r="C1824" t="str">
            <v>GBCroydon</v>
          </cell>
        </row>
        <row r="1825">
          <cell r="B1825" t="str">
            <v>Ealing</v>
          </cell>
          <cell r="C1825" t="str">
            <v>GBEaling</v>
          </cell>
        </row>
        <row r="1826">
          <cell r="B1826" t="str">
            <v>Enfield</v>
          </cell>
          <cell r="C1826" t="str">
            <v>GBEnfield</v>
          </cell>
        </row>
        <row r="1827">
          <cell r="B1827" t="str">
            <v>Greenwich</v>
          </cell>
          <cell r="C1827" t="str">
            <v>GBGreenwich</v>
          </cell>
        </row>
        <row r="1828">
          <cell r="B1828" t="str">
            <v>Havering</v>
          </cell>
          <cell r="C1828" t="str">
            <v>GBHavering</v>
          </cell>
        </row>
        <row r="1829">
          <cell r="B1829" t="str">
            <v>Hackney</v>
          </cell>
          <cell r="C1829" t="str">
            <v>GBHackney</v>
          </cell>
        </row>
        <row r="1830">
          <cell r="B1830" t="str">
            <v>Hillingdon</v>
          </cell>
          <cell r="C1830" t="str">
            <v>GBHillingdon</v>
          </cell>
        </row>
        <row r="1831">
          <cell r="B1831" t="str">
            <v>Hammersmith and Fulham</v>
          </cell>
          <cell r="C1831" t="str">
            <v>GBHammersmith and Fulham</v>
          </cell>
        </row>
        <row r="1832">
          <cell r="B1832" t="str">
            <v>Hounslow</v>
          </cell>
          <cell r="C1832" t="str">
            <v>GBHounslow</v>
          </cell>
        </row>
        <row r="1833">
          <cell r="B1833" t="str">
            <v>Harrow</v>
          </cell>
          <cell r="C1833" t="str">
            <v>GBHarrow</v>
          </cell>
        </row>
        <row r="1834">
          <cell r="B1834" t="str">
            <v>Haringey</v>
          </cell>
          <cell r="C1834" t="str">
            <v>GBHaringey</v>
          </cell>
        </row>
        <row r="1835">
          <cell r="B1835" t="str">
            <v>Islington</v>
          </cell>
          <cell r="C1835" t="str">
            <v>GBIslington</v>
          </cell>
        </row>
        <row r="1836">
          <cell r="B1836" t="str">
            <v>Kensington and Chelsea</v>
          </cell>
          <cell r="C1836" t="str">
            <v>GBKensington and Chelsea</v>
          </cell>
        </row>
        <row r="1837">
          <cell r="B1837" t="str">
            <v>Kingston upon Thames</v>
          </cell>
          <cell r="C1837" t="str">
            <v>GBKingston upon Thames</v>
          </cell>
        </row>
        <row r="1838">
          <cell r="B1838" t="str">
            <v>Lambeth</v>
          </cell>
          <cell r="C1838" t="str">
            <v>GBLambeth</v>
          </cell>
        </row>
        <row r="1839">
          <cell r="B1839" t="str">
            <v>Lewisham</v>
          </cell>
          <cell r="C1839" t="str">
            <v>GBLewisham</v>
          </cell>
        </row>
        <row r="1840">
          <cell r="B1840" t="str">
            <v>Merton</v>
          </cell>
          <cell r="C1840" t="str">
            <v>GBMerton</v>
          </cell>
        </row>
        <row r="1841">
          <cell r="B1841" t="str">
            <v>Newham</v>
          </cell>
          <cell r="C1841" t="str">
            <v>GBNewham</v>
          </cell>
        </row>
        <row r="1842">
          <cell r="B1842" t="str">
            <v>Redbridge</v>
          </cell>
          <cell r="C1842" t="str">
            <v>GBRedbridge</v>
          </cell>
        </row>
        <row r="1843">
          <cell r="B1843" t="str">
            <v>Richmond upon Thames</v>
          </cell>
          <cell r="C1843" t="str">
            <v>GBRichmond upon Thames</v>
          </cell>
        </row>
        <row r="1844">
          <cell r="B1844" t="str">
            <v>Sutton</v>
          </cell>
          <cell r="C1844" t="str">
            <v>GBSutton</v>
          </cell>
        </row>
        <row r="1845">
          <cell r="B1845" t="str">
            <v>Southwark</v>
          </cell>
          <cell r="C1845" t="str">
            <v>GBSouthwark</v>
          </cell>
        </row>
        <row r="1846">
          <cell r="B1846" t="str">
            <v>Tower Hamlets</v>
          </cell>
          <cell r="C1846" t="str">
            <v>GBTower Hamlets</v>
          </cell>
        </row>
        <row r="1847">
          <cell r="B1847" t="str">
            <v>Waltham Forest</v>
          </cell>
          <cell r="C1847" t="str">
            <v>GBWaltham Forest</v>
          </cell>
        </row>
        <row r="1848">
          <cell r="B1848" t="str">
            <v>Wandsworth</v>
          </cell>
          <cell r="C1848" t="str">
            <v>GBWandsworth</v>
          </cell>
        </row>
        <row r="1849">
          <cell r="B1849" t="str">
            <v>Westminster</v>
          </cell>
          <cell r="C1849" t="str">
            <v>GBWestminster</v>
          </cell>
        </row>
        <row r="1850">
          <cell r="B1850" t="str">
            <v>London, City of</v>
          </cell>
          <cell r="C1850" t="str">
            <v>GBLondon, City of</v>
          </cell>
        </row>
        <row r="1851">
          <cell r="B1851" t="str">
            <v>Saint Andrew</v>
          </cell>
          <cell r="C1851" t="str">
            <v>GDSaint Andrew</v>
          </cell>
        </row>
        <row r="1852">
          <cell r="B1852" t="str">
            <v>Saint David</v>
          </cell>
          <cell r="C1852" t="str">
            <v>GDSaint David</v>
          </cell>
        </row>
        <row r="1853">
          <cell r="B1853" t="str">
            <v>Saint George</v>
          </cell>
          <cell r="C1853" t="str">
            <v>GDSaint George</v>
          </cell>
        </row>
        <row r="1854">
          <cell r="B1854" t="str">
            <v>Saint John</v>
          </cell>
          <cell r="C1854" t="str">
            <v>GDSaint John</v>
          </cell>
        </row>
        <row r="1855">
          <cell r="B1855" t="str">
            <v>Saint Mark</v>
          </cell>
          <cell r="C1855" t="str">
            <v>GDSaint Mark</v>
          </cell>
        </row>
        <row r="1856">
          <cell r="B1856" t="str">
            <v>Saint Patrick</v>
          </cell>
          <cell r="C1856" t="str">
            <v>GDSaint Patrick</v>
          </cell>
        </row>
        <row r="1857">
          <cell r="B1857" t="str">
            <v>Southern Grenadine Islands</v>
          </cell>
          <cell r="C1857" t="str">
            <v>GDSouthern Grenadine Islands</v>
          </cell>
        </row>
        <row r="1858">
          <cell r="B1858" t="str">
            <v>Guria</v>
          </cell>
          <cell r="C1858" t="str">
            <v>GEGuria</v>
          </cell>
        </row>
        <row r="1859">
          <cell r="B1859" t="str">
            <v>Imereti</v>
          </cell>
          <cell r="C1859" t="str">
            <v>GEImereti</v>
          </cell>
        </row>
        <row r="1860">
          <cell r="B1860" t="str">
            <v>K'akheti</v>
          </cell>
          <cell r="C1860" t="str">
            <v>GEK'akheti</v>
          </cell>
        </row>
        <row r="1861">
          <cell r="B1861" t="str">
            <v>Kvemo Kartli</v>
          </cell>
          <cell r="C1861" t="str">
            <v>GEKvemo Kartli</v>
          </cell>
        </row>
        <row r="1862">
          <cell r="B1862" t="str">
            <v>Mtskheta-Mtianeti</v>
          </cell>
          <cell r="C1862" t="str">
            <v>GEMtskheta-Mtianeti</v>
          </cell>
        </row>
        <row r="1863">
          <cell r="B1863" t="str">
            <v>Rach'a-Lechkhumi-Kvemo Svaneti</v>
          </cell>
          <cell r="C1863" t="str">
            <v>GERach'a-Lechkhumi-Kvemo Svaneti</v>
          </cell>
        </row>
        <row r="1864">
          <cell r="B1864" t="str">
            <v>Samtskhe-Javakheti</v>
          </cell>
          <cell r="C1864" t="str">
            <v>GESamtskhe-Javakheti</v>
          </cell>
        </row>
        <row r="1865">
          <cell r="B1865" t="str">
            <v>Shida Kartli</v>
          </cell>
          <cell r="C1865" t="str">
            <v>GEShida Kartli</v>
          </cell>
        </row>
        <row r="1866">
          <cell r="B1866" t="str">
            <v>Samegrelo-Zemo Svaneti</v>
          </cell>
          <cell r="C1866" t="str">
            <v>GESamegrelo-Zemo Svaneti</v>
          </cell>
        </row>
        <row r="1867">
          <cell r="B1867" t="str">
            <v>Abkhazia</v>
          </cell>
          <cell r="C1867" t="str">
            <v>GEAbkhazia</v>
          </cell>
        </row>
        <row r="1868">
          <cell r="B1868" t="str">
            <v>Ajaria</v>
          </cell>
          <cell r="C1868" t="str">
            <v>GEAjaria</v>
          </cell>
        </row>
        <row r="1869">
          <cell r="B1869" t="str">
            <v>Tbilisi</v>
          </cell>
          <cell r="C1869" t="str">
            <v>GETbilisi</v>
          </cell>
        </row>
        <row r="1870">
          <cell r="B1870" t="str">
            <v>Greater Accra</v>
          </cell>
          <cell r="C1870" t="str">
            <v>GHGreater Accra</v>
          </cell>
        </row>
        <row r="1871">
          <cell r="B1871" t="str">
            <v>Ahafo</v>
          </cell>
          <cell r="C1871" t="str">
            <v>GHAhafo</v>
          </cell>
        </row>
        <row r="1872">
          <cell r="B1872" t="str">
            <v>Ashanti</v>
          </cell>
          <cell r="C1872" t="str">
            <v>GHAshanti</v>
          </cell>
        </row>
        <row r="1873">
          <cell r="B1873" t="str">
            <v>Bono East</v>
          </cell>
          <cell r="C1873" t="str">
            <v>GHBono East</v>
          </cell>
        </row>
        <row r="1874">
          <cell r="B1874" t="str">
            <v>Bono</v>
          </cell>
          <cell r="C1874" t="str">
            <v>GHBono</v>
          </cell>
        </row>
        <row r="1875">
          <cell r="B1875" t="str">
            <v>Central</v>
          </cell>
          <cell r="C1875" t="str">
            <v>GHCentral</v>
          </cell>
        </row>
        <row r="1876">
          <cell r="B1876" t="str">
            <v>Eastern</v>
          </cell>
          <cell r="C1876" t="str">
            <v>GHEastern</v>
          </cell>
        </row>
        <row r="1877">
          <cell r="B1877" t="str">
            <v>North East</v>
          </cell>
          <cell r="C1877" t="str">
            <v>GHNorth East</v>
          </cell>
        </row>
        <row r="1878">
          <cell r="B1878" t="str">
            <v>Northern</v>
          </cell>
          <cell r="C1878" t="str">
            <v>GHNorthern</v>
          </cell>
        </row>
        <row r="1879">
          <cell r="B1879" t="str">
            <v>Oti</v>
          </cell>
          <cell r="C1879" t="str">
            <v>GHOti</v>
          </cell>
        </row>
        <row r="1880">
          <cell r="B1880" t="str">
            <v>Savannah</v>
          </cell>
          <cell r="C1880" t="str">
            <v>GHSavannah</v>
          </cell>
        </row>
        <row r="1881">
          <cell r="B1881" t="str">
            <v>Volta</v>
          </cell>
          <cell r="C1881" t="str">
            <v>GHVolta</v>
          </cell>
        </row>
        <row r="1882">
          <cell r="B1882" t="str">
            <v>Upper East</v>
          </cell>
          <cell r="C1882" t="str">
            <v>GHUpper East</v>
          </cell>
        </row>
        <row r="1883">
          <cell r="B1883" t="str">
            <v>Upper West</v>
          </cell>
          <cell r="C1883" t="str">
            <v>GHUpper West</v>
          </cell>
        </row>
        <row r="1884">
          <cell r="B1884" t="str">
            <v>Western North</v>
          </cell>
          <cell r="C1884" t="str">
            <v>GHWestern North</v>
          </cell>
        </row>
        <row r="1885">
          <cell r="B1885" t="str">
            <v>Western</v>
          </cell>
          <cell r="C1885" t="str">
            <v>GHWestern</v>
          </cell>
        </row>
        <row r="1886">
          <cell r="B1886" t="str">
            <v>Avannaata Kommunia</v>
          </cell>
          <cell r="C1886" t="str">
            <v>GLAvannaata Kommunia</v>
          </cell>
        </row>
        <row r="1887">
          <cell r="B1887" t="str">
            <v>Kommune Kujalleq</v>
          </cell>
          <cell r="C1887" t="str">
            <v>GLKommune Kujalleq</v>
          </cell>
        </row>
        <row r="1888">
          <cell r="B1888" t="str">
            <v>Qeqqata Kommunia</v>
          </cell>
          <cell r="C1888" t="str">
            <v>GLQeqqata Kommunia</v>
          </cell>
        </row>
        <row r="1889">
          <cell r="B1889" t="str">
            <v>Kommune Qeqertalik</v>
          </cell>
          <cell r="C1889" t="str">
            <v>GLKommune Qeqertalik</v>
          </cell>
        </row>
        <row r="1890">
          <cell r="B1890" t="str">
            <v>Kommuneqarfik Sermersooq</v>
          </cell>
          <cell r="C1890" t="str">
            <v>GLKommuneqarfik Sermersooq</v>
          </cell>
        </row>
        <row r="1891">
          <cell r="B1891" t="str">
            <v>Lower River</v>
          </cell>
          <cell r="C1891" t="str">
            <v>GMLower River</v>
          </cell>
        </row>
        <row r="1892">
          <cell r="B1892" t="str">
            <v>Central River</v>
          </cell>
          <cell r="C1892" t="str">
            <v>GMCentral River</v>
          </cell>
        </row>
        <row r="1893">
          <cell r="B1893" t="str">
            <v>North Bank</v>
          </cell>
          <cell r="C1893" t="str">
            <v>GMNorth Bank</v>
          </cell>
        </row>
        <row r="1894">
          <cell r="B1894" t="str">
            <v>Upper River</v>
          </cell>
          <cell r="C1894" t="str">
            <v>GMUpper River</v>
          </cell>
        </row>
        <row r="1895">
          <cell r="B1895" t="str">
            <v>Western</v>
          </cell>
          <cell r="C1895" t="str">
            <v>GMWestern</v>
          </cell>
        </row>
        <row r="1896">
          <cell r="B1896" t="str">
            <v>Banjul</v>
          </cell>
          <cell r="C1896" t="str">
            <v>GMBanjul</v>
          </cell>
        </row>
        <row r="1897">
          <cell r="B1897" t="str">
            <v>Conakry</v>
          </cell>
          <cell r="C1897" t="str">
            <v>GNConakry</v>
          </cell>
        </row>
        <row r="1898">
          <cell r="B1898" t="str">
            <v>Boké</v>
          </cell>
          <cell r="C1898" t="str">
            <v>GNBoké</v>
          </cell>
        </row>
        <row r="1899">
          <cell r="B1899" t="str">
            <v>Boffa</v>
          </cell>
          <cell r="C1899" t="str">
            <v>GNBoffa</v>
          </cell>
        </row>
        <row r="1900">
          <cell r="B1900" t="str">
            <v>Boké</v>
          </cell>
          <cell r="C1900" t="str">
            <v>GNBoké</v>
          </cell>
        </row>
        <row r="1901">
          <cell r="B1901" t="str">
            <v>Fria</v>
          </cell>
          <cell r="C1901" t="str">
            <v>GNFria</v>
          </cell>
        </row>
        <row r="1902">
          <cell r="B1902" t="str">
            <v>Gaoual</v>
          </cell>
          <cell r="C1902" t="str">
            <v>GNGaoual</v>
          </cell>
        </row>
        <row r="1903">
          <cell r="B1903" t="str">
            <v>Koundara</v>
          </cell>
          <cell r="C1903" t="str">
            <v>GNKoundara</v>
          </cell>
        </row>
        <row r="1904">
          <cell r="B1904" t="str">
            <v>Kindia</v>
          </cell>
          <cell r="C1904" t="str">
            <v>GNKindia</v>
          </cell>
        </row>
        <row r="1905">
          <cell r="B1905" t="str">
            <v>Coyah</v>
          </cell>
          <cell r="C1905" t="str">
            <v>GNCoyah</v>
          </cell>
        </row>
        <row r="1906">
          <cell r="B1906" t="str">
            <v>Dubréka</v>
          </cell>
          <cell r="C1906" t="str">
            <v>GNDubréka</v>
          </cell>
        </row>
        <row r="1907">
          <cell r="B1907" t="str">
            <v>Forécariah</v>
          </cell>
          <cell r="C1907" t="str">
            <v>GNForécariah</v>
          </cell>
        </row>
        <row r="1908">
          <cell r="B1908" t="str">
            <v>Kindia</v>
          </cell>
          <cell r="C1908" t="str">
            <v>GNKindia</v>
          </cell>
        </row>
        <row r="1909">
          <cell r="B1909" t="str">
            <v>Télimélé</v>
          </cell>
          <cell r="C1909" t="str">
            <v>GNTélimélé</v>
          </cell>
        </row>
        <row r="1910">
          <cell r="B1910" t="str">
            <v>Faranah</v>
          </cell>
          <cell r="C1910" t="str">
            <v>GNFaranah</v>
          </cell>
        </row>
        <row r="1911">
          <cell r="B1911" t="str">
            <v>Dabola</v>
          </cell>
          <cell r="C1911" t="str">
            <v>GNDabola</v>
          </cell>
        </row>
        <row r="1912">
          <cell r="B1912" t="str">
            <v>Dinguiraye</v>
          </cell>
          <cell r="C1912" t="str">
            <v>GNDinguiraye</v>
          </cell>
        </row>
        <row r="1913">
          <cell r="B1913" t="str">
            <v>Faranah</v>
          </cell>
          <cell r="C1913" t="str">
            <v>GNFaranah</v>
          </cell>
        </row>
        <row r="1914">
          <cell r="B1914" t="str">
            <v>Kissidougou</v>
          </cell>
          <cell r="C1914" t="str">
            <v>GNKissidougou</v>
          </cell>
        </row>
        <row r="1915">
          <cell r="B1915" t="str">
            <v>Kankan</v>
          </cell>
          <cell r="C1915" t="str">
            <v>GNKankan</v>
          </cell>
        </row>
        <row r="1916">
          <cell r="B1916" t="str">
            <v>Kankan</v>
          </cell>
          <cell r="C1916" t="str">
            <v>GNKankan</v>
          </cell>
        </row>
        <row r="1917">
          <cell r="B1917" t="str">
            <v>Kérouané</v>
          </cell>
          <cell r="C1917" t="str">
            <v>GNKérouané</v>
          </cell>
        </row>
        <row r="1918">
          <cell r="B1918" t="str">
            <v>Kouroussa</v>
          </cell>
          <cell r="C1918" t="str">
            <v>GNKouroussa</v>
          </cell>
        </row>
        <row r="1919">
          <cell r="B1919" t="str">
            <v>Mandiana</v>
          </cell>
          <cell r="C1919" t="str">
            <v>GNMandiana</v>
          </cell>
        </row>
        <row r="1920">
          <cell r="B1920" t="str">
            <v>Siguiri</v>
          </cell>
          <cell r="C1920" t="str">
            <v>GNSiguiri</v>
          </cell>
        </row>
        <row r="1921">
          <cell r="B1921" t="str">
            <v>Labé</v>
          </cell>
          <cell r="C1921" t="str">
            <v>GNLabé</v>
          </cell>
        </row>
        <row r="1922">
          <cell r="B1922" t="str">
            <v>Koubia</v>
          </cell>
          <cell r="C1922" t="str">
            <v>GNKoubia</v>
          </cell>
        </row>
        <row r="1923">
          <cell r="B1923" t="str">
            <v>Labé</v>
          </cell>
          <cell r="C1923" t="str">
            <v>GNLabé</v>
          </cell>
        </row>
        <row r="1924">
          <cell r="B1924" t="str">
            <v>Lélouma</v>
          </cell>
          <cell r="C1924" t="str">
            <v>GNLélouma</v>
          </cell>
        </row>
        <row r="1925">
          <cell r="B1925" t="str">
            <v>Mali</v>
          </cell>
          <cell r="C1925" t="str">
            <v>GNMali</v>
          </cell>
        </row>
        <row r="1926">
          <cell r="B1926" t="str">
            <v>Tougué</v>
          </cell>
          <cell r="C1926" t="str">
            <v>GNTougué</v>
          </cell>
        </row>
        <row r="1927">
          <cell r="B1927" t="str">
            <v>Mamou</v>
          </cell>
          <cell r="C1927" t="str">
            <v>GNMamou</v>
          </cell>
        </row>
        <row r="1928">
          <cell r="B1928" t="str">
            <v>Dalaba</v>
          </cell>
          <cell r="C1928" t="str">
            <v>GNDalaba</v>
          </cell>
        </row>
        <row r="1929">
          <cell r="B1929" t="str">
            <v>Mamou</v>
          </cell>
          <cell r="C1929" t="str">
            <v>GNMamou</v>
          </cell>
        </row>
        <row r="1930">
          <cell r="B1930" t="str">
            <v>Pita</v>
          </cell>
          <cell r="C1930" t="str">
            <v>GNPita</v>
          </cell>
        </row>
        <row r="1931">
          <cell r="B1931" t="str">
            <v>Nzérékoré</v>
          </cell>
          <cell r="C1931" t="str">
            <v>GNNzérékoré</v>
          </cell>
        </row>
        <row r="1932">
          <cell r="B1932" t="str">
            <v>Beyla</v>
          </cell>
          <cell r="C1932" t="str">
            <v>GNBeyla</v>
          </cell>
        </row>
        <row r="1933">
          <cell r="B1933" t="str">
            <v>Guékédou</v>
          </cell>
          <cell r="C1933" t="str">
            <v>GNGuékédou</v>
          </cell>
        </row>
        <row r="1934">
          <cell r="B1934" t="str">
            <v>Lola</v>
          </cell>
          <cell r="C1934" t="str">
            <v>GNLola</v>
          </cell>
        </row>
        <row r="1935">
          <cell r="B1935" t="str">
            <v>Macenta</v>
          </cell>
          <cell r="C1935" t="str">
            <v>GNMacenta</v>
          </cell>
        </row>
        <row r="1936">
          <cell r="B1936" t="str">
            <v>Nzérékoré</v>
          </cell>
          <cell r="C1936" t="str">
            <v>GNNzérékoré</v>
          </cell>
        </row>
        <row r="1937">
          <cell r="B1937" t="str">
            <v>Yomou</v>
          </cell>
          <cell r="C1937" t="str">
            <v>GNYomou</v>
          </cell>
        </row>
        <row r="1938">
          <cell r="B1938" t="str">
            <v>Région Continentale</v>
          </cell>
          <cell r="C1938" t="str">
            <v>GQRégion Continentale</v>
          </cell>
        </row>
        <row r="1939">
          <cell r="B1939" t="str">
            <v>Região Continental</v>
          </cell>
          <cell r="C1939" t="str">
            <v>GQRegião Continental</v>
          </cell>
        </row>
        <row r="1940">
          <cell r="B1940" t="str">
            <v>Región Continental</v>
          </cell>
          <cell r="C1940" t="str">
            <v>GQRegión Continental</v>
          </cell>
        </row>
        <row r="1941">
          <cell r="B1941" t="str">
            <v>Centro Sud</v>
          </cell>
          <cell r="C1941" t="str">
            <v>GQCentro Sud</v>
          </cell>
        </row>
        <row r="1942">
          <cell r="B1942" t="str">
            <v>Centro Sul</v>
          </cell>
          <cell r="C1942" t="str">
            <v>GQCentro Sul</v>
          </cell>
        </row>
        <row r="1943">
          <cell r="B1943" t="str">
            <v>Centro Sur</v>
          </cell>
          <cell r="C1943" t="str">
            <v>GQCentro Sur</v>
          </cell>
        </row>
        <row r="1944">
          <cell r="B1944" t="str">
            <v>Kié-Ntem</v>
          </cell>
          <cell r="C1944" t="str">
            <v>GQKié-Ntem</v>
          </cell>
        </row>
        <row r="1945">
          <cell r="B1945" t="str">
            <v>Kié-Ntem</v>
          </cell>
          <cell r="C1945" t="str">
            <v>GQKié-Ntem</v>
          </cell>
        </row>
        <row r="1946">
          <cell r="B1946" t="str">
            <v>Kié-Ntem</v>
          </cell>
          <cell r="C1946" t="str">
            <v>GQKié-Ntem</v>
          </cell>
        </row>
        <row r="1947">
          <cell r="B1947" t="str">
            <v>Littoral</v>
          </cell>
          <cell r="C1947" t="str">
            <v>GQLittoral</v>
          </cell>
        </row>
        <row r="1948">
          <cell r="B1948" t="str">
            <v>Litoral</v>
          </cell>
          <cell r="C1948" t="str">
            <v>GQLitoral</v>
          </cell>
        </row>
        <row r="1949">
          <cell r="B1949" t="str">
            <v>Litoral</v>
          </cell>
          <cell r="C1949" t="str">
            <v>GQLitoral</v>
          </cell>
        </row>
        <row r="1950">
          <cell r="B1950" t="str">
            <v>Wele-Nzas</v>
          </cell>
          <cell r="C1950" t="str">
            <v>GQWele-Nzas</v>
          </cell>
        </row>
        <row r="1951">
          <cell r="B1951" t="str">
            <v>Wele-Nzas</v>
          </cell>
          <cell r="C1951" t="str">
            <v>GQWele-Nzas</v>
          </cell>
        </row>
        <row r="1952">
          <cell r="B1952" t="str">
            <v>Wele-Nzas</v>
          </cell>
          <cell r="C1952" t="str">
            <v>GQWele-Nzas</v>
          </cell>
        </row>
        <row r="1953">
          <cell r="B1953" t="str">
            <v>Région Insulaire</v>
          </cell>
          <cell r="C1953" t="str">
            <v>GQRégion Insulaire</v>
          </cell>
        </row>
        <row r="1954">
          <cell r="B1954" t="str">
            <v>Região Insular</v>
          </cell>
          <cell r="C1954" t="str">
            <v>GQRegião Insular</v>
          </cell>
        </row>
        <row r="1955">
          <cell r="B1955" t="str">
            <v>Región Insular</v>
          </cell>
          <cell r="C1955" t="str">
            <v>GQRegión Insular</v>
          </cell>
        </row>
        <row r="1956">
          <cell r="B1956" t="str">
            <v>Annobon</v>
          </cell>
          <cell r="C1956" t="str">
            <v>GQAnnobon</v>
          </cell>
        </row>
        <row r="1957">
          <cell r="B1957" t="str">
            <v>Ano Bom</v>
          </cell>
          <cell r="C1957" t="str">
            <v>GQAno Bom</v>
          </cell>
        </row>
        <row r="1958">
          <cell r="B1958" t="str">
            <v>Annobón</v>
          </cell>
          <cell r="C1958" t="str">
            <v>GQAnnobón</v>
          </cell>
        </row>
        <row r="1959">
          <cell r="B1959" t="str">
            <v>Bioko Nord</v>
          </cell>
          <cell r="C1959" t="str">
            <v>GQBioko Nord</v>
          </cell>
        </row>
        <row r="1960">
          <cell r="B1960" t="str">
            <v>Bioko Norte</v>
          </cell>
          <cell r="C1960" t="str">
            <v>GQBioko Norte</v>
          </cell>
        </row>
        <row r="1961">
          <cell r="B1961" t="str">
            <v>Bioko Norte</v>
          </cell>
          <cell r="C1961" t="str">
            <v>GQBioko Norte</v>
          </cell>
        </row>
        <row r="1962">
          <cell r="B1962" t="str">
            <v>Bioko Sud</v>
          </cell>
          <cell r="C1962" t="str">
            <v>GQBioko Sud</v>
          </cell>
        </row>
        <row r="1963">
          <cell r="B1963" t="str">
            <v>Bioko Sul</v>
          </cell>
          <cell r="C1963" t="str">
            <v>GQBioko Sul</v>
          </cell>
        </row>
        <row r="1964">
          <cell r="B1964" t="str">
            <v>Bioko Sur</v>
          </cell>
          <cell r="C1964" t="str">
            <v>GQBioko Sur</v>
          </cell>
        </row>
        <row r="1965">
          <cell r="B1965" t="str">
            <v>Ágion Óros</v>
          </cell>
          <cell r="C1965" t="str">
            <v>GRÁgion Óros</v>
          </cell>
        </row>
        <row r="1966">
          <cell r="B1966" t="str">
            <v>Anatolikí Makedonía kai Thráki</v>
          </cell>
          <cell r="C1966" t="str">
            <v>GRAnatolikí Makedonía kai Thráki</v>
          </cell>
        </row>
        <row r="1967">
          <cell r="B1967" t="str">
            <v>Kentrikí Makedonía</v>
          </cell>
          <cell r="C1967" t="str">
            <v>GRKentrikí Makedonía</v>
          </cell>
        </row>
        <row r="1968">
          <cell r="B1968" t="str">
            <v>Dytikí Makedonía</v>
          </cell>
          <cell r="C1968" t="str">
            <v>GRDytikí Makedonía</v>
          </cell>
        </row>
        <row r="1969">
          <cell r="B1969" t="str">
            <v>Ípeiros</v>
          </cell>
          <cell r="C1969" t="str">
            <v>GRÍpeiros</v>
          </cell>
        </row>
        <row r="1970">
          <cell r="B1970" t="str">
            <v>Thessalía</v>
          </cell>
          <cell r="C1970" t="str">
            <v>GRThessalía</v>
          </cell>
        </row>
        <row r="1971">
          <cell r="B1971" t="str">
            <v>Ionía Nísia</v>
          </cell>
          <cell r="C1971" t="str">
            <v>GRIonía Nísia</v>
          </cell>
        </row>
        <row r="1972">
          <cell r="B1972" t="str">
            <v>Dytikí Elláda</v>
          </cell>
          <cell r="C1972" t="str">
            <v>GRDytikí Elláda</v>
          </cell>
        </row>
        <row r="1973">
          <cell r="B1973" t="str">
            <v>Stereá Elláda</v>
          </cell>
          <cell r="C1973" t="str">
            <v>GRStereá Elláda</v>
          </cell>
        </row>
        <row r="1974">
          <cell r="B1974" t="str">
            <v>Attikí</v>
          </cell>
          <cell r="C1974" t="str">
            <v>GRAttikí</v>
          </cell>
        </row>
        <row r="1975">
          <cell r="B1975" t="str">
            <v>Pelopónnisos</v>
          </cell>
          <cell r="C1975" t="str">
            <v>GRPelopónnisos</v>
          </cell>
        </row>
        <row r="1976">
          <cell r="B1976" t="str">
            <v>Vóreio Aigaío</v>
          </cell>
          <cell r="C1976" t="str">
            <v>GRVóreio Aigaío</v>
          </cell>
        </row>
        <row r="1977">
          <cell r="B1977" t="str">
            <v>Nótio Aigaío</v>
          </cell>
          <cell r="C1977" t="str">
            <v>GRNótio Aigaío</v>
          </cell>
        </row>
        <row r="1978">
          <cell r="B1978" t="str">
            <v>Kríti</v>
          </cell>
          <cell r="C1978" t="str">
            <v>GRKríti</v>
          </cell>
        </row>
        <row r="1979">
          <cell r="B1979" t="str">
            <v>Alta Verapaz</v>
          </cell>
          <cell r="C1979" t="str">
            <v>GTAlta Verapaz</v>
          </cell>
        </row>
        <row r="1980">
          <cell r="B1980" t="str">
            <v>Baja Verapaz</v>
          </cell>
          <cell r="C1980" t="str">
            <v>GTBaja Verapaz</v>
          </cell>
        </row>
        <row r="1981">
          <cell r="B1981" t="str">
            <v>Chimaltenango</v>
          </cell>
          <cell r="C1981" t="str">
            <v>GTChimaltenango</v>
          </cell>
        </row>
        <row r="1982">
          <cell r="B1982" t="str">
            <v>Chiquimula</v>
          </cell>
          <cell r="C1982" t="str">
            <v>GTChiquimula</v>
          </cell>
        </row>
        <row r="1983">
          <cell r="B1983" t="str">
            <v>Escuintla</v>
          </cell>
          <cell r="C1983" t="str">
            <v>GTEscuintla</v>
          </cell>
        </row>
        <row r="1984">
          <cell r="B1984" t="str">
            <v>Guatemala</v>
          </cell>
          <cell r="C1984" t="str">
            <v>GTGuatemala</v>
          </cell>
        </row>
        <row r="1985">
          <cell r="B1985" t="str">
            <v>Huehuetenango</v>
          </cell>
          <cell r="C1985" t="str">
            <v>GTHuehuetenango</v>
          </cell>
        </row>
        <row r="1986">
          <cell r="B1986" t="str">
            <v>Izabal</v>
          </cell>
          <cell r="C1986" t="str">
            <v>GTIzabal</v>
          </cell>
        </row>
        <row r="1987">
          <cell r="B1987" t="str">
            <v>Jalapa</v>
          </cell>
          <cell r="C1987" t="str">
            <v>GTJalapa</v>
          </cell>
        </row>
        <row r="1988">
          <cell r="B1988" t="str">
            <v>Jutiapa</v>
          </cell>
          <cell r="C1988" t="str">
            <v>GTJutiapa</v>
          </cell>
        </row>
        <row r="1989">
          <cell r="B1989" t="str">
            <v>Petén</v>
          </cell>
          <cell r="C1989" t="str">
            <v>GTPetén</v>
          </cell>
        </row>
        <row r="1990">
          <cell r="B1990" t="str">
            <v>El Progreso</v>
          </cell>
          <cell r="C1990" t="str">
            <v>GTEl Progreso</v>
          </cell>
        </row>
        <row r="1991">
          <cell r="B1991" t="str">
            <v>Quiché</v>
          </cell>
          <cell r="C1991" t="str">
            <v>GTQuiché</v>
          </cell>
        </row>
        <row r="1992">
          <cell r="B1992" t="str">
            <v>Quetzaltenango</v>
          </cell>
          <cell r="C1992" t="str">
            <v>GTQuetzaltenango</v>
          </cell>
        </row>
        <row r="1993">
          <cell r="B1993" t="str">
            <v>Retalhuleu</v>
          </cell>
          <cell r="C1993" t="str">
            <v>GTRetalhuleu</v>
          </cell>
        </row>
        <row r="1994">
          <cell r="B1994" t="str">
            <v>Sacatepéquez</v>
          </cell>
          <cell r="C1994" t="str">
            <v>GTSacatepéquez</v>
          </cell>
        </row>
        <row r="1995">
          <cell r="B1995" t="str">
            <v>San Marcos</v>
          </cell>
          <cell r="C1995" t="str">
            <v>GTSan Marcos</v>
          </cell>
        </row>
        <row r="1996">
          <cell r="B1996" t="str">
            <v>Sololá</v>
          </cell>
          <cell r="C1996" t="str">
            <v>GTSololá</v>
          </cell>
        </row>
        <row r="1997">
          <cell r="B1997" t="str">
            <v>Santa Rosa</v>
          </cell>
          <cell r="C1997" t="str">
            <v>GTSanta Rosa</v>
          </cell>
        </row>
        <row r="1998">
          <cell r="B1998" t="str">
            <v>Suchitepéquez</v>
          </cell>
          <cell r="C1998" t="str">
            <v>GTSuchitepéquez</v>
          </cell>
        </row>
        <row r="1999">
          <cell r="B1999" t="str">
            <v>Totonicapán</v>
          </cell>
          <cell r="C1999" t="str">
            <v>GTTotonicapán</v>
          </cell>
        </row>
        <row r="2000">
          <cell r="B2000" t="str">
            <v>Zacapa</v>
          </cell>
          <cell r="C2000" t="str">
            <v>GTZacapa</v>
          </cell>
        </row>
        <row r="2001">
          <cell r="B2001" t="str">
            <v>Bissau</v>
          </cell>
          <cell r="C2001" t="str">
            <v>GWBissau</v>
          </cell>
        </row>
        <row r="2002">
          <cell r="B2002" t="str">
            <v>Leste</v>
          </cell>
          <cell r="C2002" t="str">
            <v>GWLeste</v>
          </cell>
        </row>
        <row r="2003">
          <cell r="B2003" t="str">
            <v>Bafatá</v>
          </cell>
          <cell r="C2003" t="str">
            <v>GWBafatá</v>
          </cell>
        </row>
        <row r="2004">
          <cell r="B2004" t="str">
            <v>Gabú</v>
          </cell>
          <cell r="C2004" t="str">
            <v>GWGabú</v>
          </cell>
        </row>
        <row r="2005">
          <cell r="B2005" t="str">
            <v>Norte</v>
          </cell>
          <cell r="C2005" t="str">
            <v>GWNorte</v>
          </cell>
        </row>
        <row r="2006">
          <cell r="B2006" t="str">
            <v>Biombo</v>
          </cell>
          <cell r="C2006" t="str">
            <v>GWBiombo</v>
          </cell>
        </row>
        <row r="2007">
          <cell r="B2007" t="str">
            <v>Cacheu</v>
          </cell>
          <cell r="C2007" t="str">
            <v>GWCacheu</v>
          </cell>
        </row>
        <row r="2008">
          <cell r="B2008" t="str">
            <v>Oio</v>
          </cell>
          <cell r="C2008" t="str">
            <v>GWOio</v>
          </cell>
        </row>
        <row r="2009">
          <cell r="B2009" t="str">
            <v>Sul</v>
          </cell>
          <cell r="C2009" t="str">
            <v>GWSul</v>
          </cell>
        </row>
        <row r="2010">
          <cell r="B2010" t="str">
            <v>Bolama</v>
          </cell>
          <cell r="C2010" t="str">
            <v>GWBolama</v>
          </cell>
        </row>
        <row r="2011">
          <cell r="B2011" t="str">
            <v>Quinara</v>
          </cell>
          <cell r="C2011" t="str">
            <v>GWQuinara</v>
          </cell>
        </row>
        <row r="2012">
          <cell r="B2012" t="str">
            <v>Tombali</v>
          </cell>
          <cell r="C2012" t="str">
            <v>GWTombali</v>
          </cell>
        </row>
        <row r="2013">
          <cell r="B2013" t="str">
            <v>Barima-Waini</v>
          </cell>
          <cell r="C2013" t="str">
            <v>GYBarima-Waini</v>
          </cell>
        </row>
        <row r="2014">
          <cell r="B2014" t="str">
            <v>Cuyuni-Mazaruni</v>
          </cell>
          <cell r="C2014" t="str">
            <v>GYCuyuni-Mazaruni</v>
          </cell>
        </row>
        <row r="2015">
          <cell r="B2015" t="str">
            <v>Demerara-Mahaica</v>
          </cell>
          <cell r="C2015" t="str">
            <v>GYDemerara-Mahaica</v>
          </cell>
        </row>
        <row r="2016">
          <cell r="B2016" t="str">
            <v>East Berbice-Corentyne</v>
          </cell>
          <cell r="C2016" t="str">
            <v>GYEast Berbice-Corentyne</v>
          </cell>
        </row>
        <row r="2017">
          <cell r="B2017" t="str">
            <v>Essequibo Islands-West Demerara</v>
          </cell>
          <cell r="C2017" t="str">
            <v>GYEssequibo Islands-West Demerara</v>
          </cell>
        </row>
        <row r="2018">
          <cell r="B2018" t="str">
            <v>Mahaica-Berbice</v>
          </cell>
          <cell r="C2018" t="str">
            <v>GYMahaica-Berbice</v>
          </cell>
        </row>
        <row r="2019">
          <cell r="B2019" t="str">
            <v>Pomeroon-Supenaam</v>
          </cell>
          <cell r="C2019" t="str">
            <v>GYPomeroon-Supenaam</v>
          </cell>
        </row>
        <row r="2020">
          <cell r="B2020" t="str">
            <v>Potaro-Siparuni</v>
          </cell>
          <cell r="C2020" t="str">
            <v>GYPotaro-Siparuni</v>
          </cell>
        </row>
        <row r="2021">
          <cell r="B2021" t="str">
            <v>Upper Demerara-Berbice</v>
          </cell>
          <cell r="C2021" t="str">
            <v>GYUpper Demerara-Berbice</v>
          </cell>
        </row>
        <row r="2022">
          <cell r="B2022" t="str">
            <v>Upper Takutu-Upper Essequibo</v>
          </cell>
          <cell r="C2022" t="str">
            <v>GYUpper Takutu-Upper Essequibo</v>
          </cell>
        </row>
        <row r="2023">
          <cell r="B2023" t="str">
            <v>Atlántida</v>
          </cell>
          <cell r="C2023" t="str">
            <v>HNAtlántida</v>
          </cell>
        </row>
        <row r="2024">
          <cell r="B2024" t="str">
            <v>Choluteca</v>
          </cell>
          <cell r="C2024" t="str">
            <v>HNCholuteca</v>
          </cell>
        </row>
        <row r="2025">
          <cell r="B2025" t="str">
            <v>Colón</v>
          </cell>
          <cell r="C2025" t="str">
            <v>HNColón</v>
          </cell>
        </row>
        <row r="2026">
          <cell r="B2026" t="str">
            <v>Comayagua</v>
          </cell>
          <cell r="C2026" t="str">
            <v>HNComayagua</v>
          </cell>
        </row>
        <row r="2027">
          <cell r="B2027" t="str">
            <v>Copán</v>
          </cell>
          <cell r="C2027" t="str">
            <v>HNCopán</v>
          </cell>
        </row>
        <row r="2028">
          <cell r="B2028" t="str">
            <v>Cortés</v>
          </cell>
          <cell r="C2028" t="str">
            <v>HNCortés</v>
          </cell>
        </row>
        <row r="2029">
          <cell r="B2029" t="str">
            <v>El Paraíso</v>
          </cell>
          <cell r="C2029" t="str">
            <v>HNEl Paraíso</v>
          </cell>
        </row>
        <row r="2030">
          <cell r="B2030" t="str">
            <v>Francisco Morazán</v>
          </cell>
          <cell r="C2030" t="str">
            <v>HNFrancisco Morazán</v>
          </cell>
        </row>
        <row r="2031">
          <cell r="B2031" t="str">
            <v>Gracias a Dios</v>
          </cell>
          <cell r="C2031" t="str">
            <v>HNGracias a Dios</v>
          </cell>
        </row>
        <row r="2032">
          <cell r="B2032" t="str">
            <v>Islas de la Bahía</v>
          </cell>
          <cell r="C2032" t="str">
            <v>HNIslas de la Bahía</v>
          </cell>
        </row>
        <row r="2033">
          <cell r="B2033" t="str">
            <v>Intibucá</v>
          </cell>
          <cell r="C2033" t="str">
            <v>HNIntibucá</v>
          </cell>
        </row>
        <row r="2034">
          <cell r="B2034" t="str">
            <v>Lempira</v>
          </cell>
          <cell r="C2034" t="str">
            <v>HNLempira</v>
          </cell>
        </row>
        <row r="2035">
          <cell r="B2035" t="str">
            <v>La Paz</v>
          </cell>
          <cell r="C2035" t="str">
            <v>HNLa Paz</v>
          </cell>
        </row>
        <row r="2036">
          <cell r="B2036" t="str">
            <v>Ocotepeque</v>
          </cell>
          <cell r="C2036" t="str">
            <v>HNOcotepeque</v>
          </cell>
        </row>
        <row r="2037">
          <cell r="B2037" t="str">
            <v>Olancho</v>
          </cell>
          <cell r="C2037" t="str">
            <v>HNOlancho</v>
          </cell>
        </row>
        <row r="2038">
          <cell r="B2038" t="str">
            <v>Santa Bárbara</v>
          </cell>
          <cell r="C2038" t="str">
            <v>HNSanta Bárbara</v>
          </cell>
        </row>
        <row r="2039">
          <cell r="B2039" t="str">
            <v>Valle</v>
          </cell>
          <cell r="C2039" t="str">
            <v>HNValle</v>
          </cell>
        </row>
        <row r="2040">
          <cell r="B2040" t="str">
            <v>Yoro</v>
          </cell>
          <cell r="C2040" t="str">
            <v>HNYoro</v>
          </cell>
        </row>
        <row r="2041">
          <cell r="B2041" t="str">
            <v>Zagrebačka županija</v>
          </cell>
          <cell r="C2041" t="str">
            <v>HRZagrebačka županija</v>
          </cell>
        </row>
        <row r="2042">
          <cell r="B2042" t="str">
            <v>Krapinsko-zagorska županija</v>
          </cell>
          <cell r="C2042" t="str">
            <v>HRKrapinsko-zagorska županija</v>
          </cell>
        </row>
        <row r="2043">
          <cell r="B2043" t="str">
            <v>Sisačko-moslavačka županija</v>
          </cell>
          <cell r="C2043" t="str">
            <v>HRSisačko-moslavačka županija</v>
          </cell>
        </row>
        <row r="2044">
          <cell r="B2044" t="str">
            <v>Karlovačka županija</v>
          </cell>
          <cell r="C2044" t="str">
            <v>HRKarlovačka županija</v>
          </cell>
        </row>
        <row r="2045">
          <cell r="B2045" t="str">
            <v>Varaždinska županija</v>
          </cell>
          <cell r="C2045" t="str">
            <v>HRVaraždinska županija</v>
          </cell>
        </row>
        <row r="2046">
          <cell r="B2046" t="str">
            <v>Koprivničko-križevačka županija</v>
          </cell>
          <cell r="C2046" t="str">
            <v>HRKoprivničko-križevačka županija</v>
          </cell>
        </row>
        <row r="2047">
          <cell r="B2047" t="str">
            <v>Bjelovarsko-bilogorska županija</v>
          </cell>
          <cell r="C2047" t="str">
            <v>HRBjelovarsko-bilogorska županija</v>
          </cell>
        </row>
        <row r="2048">
          <cell r="B2048" t="str">
            <v>Primorsko-goranska županija</v>
          </cell>
          <cell r="C2048" t="str">
            <v>HRPrimorsko-goranska županija</v>
          </cell>
        </row>
        <row r="2049">
          <cell r="B2049" t="str">
            <v>Ličko-senjska županija</v>
          </cell>
          <cell r="C2049" t="str">
            <v>HRLičko-senjska županija</v>
          </cell>
        </row>
        <row r="2050">
          <cell r="B2050" t="str">
            <v>Virovitičko-podravska županija</v>
          </cell>
          <cell r="C2050" t="str">
            <v>HRVirovitičko-podravska županija</v>
          </cell>
        </row>
        <row r="2051">
          <cell r="B2051" t="str">
            <v>Požeško-slavonska županija</v>
          </cell>
          <cell r="C2051" t="str">
            <v>HRPožeško-slavonska županija</v>
          </cell>
        </row>
        <row r="2052">
          <cell r="B2052" t="str">
            <v>Brodsko-posavska županija</v>
          </cell>
          <cell r="C2052" t="str">
            <v>HRBrodsko-posavska županija</v>
          </cell>
        </row>
        <row r="2053">
          <cell r="B2053" t="str">
            <v>Zadarska županija</v>
          </cell>
          <cell r="C2053" t="str">
            <v>HRZadarska županija</v>
          </cell>
        </row>
        <row r="2054">
          <cell r="B2054" t="str">
            <v>Osječko-baranjska županija</v>
          </cell>
          <cell r="C2054" t="str">
            <v>HROsječko-baranjska županija</v>
          </cell>
        </row>
        <row r="2055">
          <cell r="B2055" t="str">
            <v>Šibensko-kninska županija</v>
          </cell>
          <cell r="C2055" t="str">
            <v>HRŠibensko-kninska županija</v>
          </cell>
        </row>
        <row r="2056">
          <cell r="B2056" t="str">
            <v>Vukovarsko-srijemska županija</v>
          </cell>
          <cell r="C2056" t="str">
            <v>HRVukovarsko-srijemska županija</v>
          </cell>
        </row>
        <row r="2057">
          <cell r="B2057" t="str">
            <v>Splitsko-dalmatinska županija</v>
          </cell>
          <cell r="C2057" t="str">
            <v>HRSplitsko-dalmatinska županija</v>
          </cell>
        </row>
        <row r="2058">
          <cell r="B2058" t="str">
            <v>Istarska županija</v>
          </cell>
          <cell r="C2058" t="str">
            <v>HRIstarska županija</v>
          </cell>
        </row>
        <row r="2059">
          <cell r="B2059" t="str">
            <v>Dubrovačko-neretvanska županija</v>
          </cell>
          <cell r="C2059" t="str">
            <v>HRDubrovačko-neretvanska županija</v>
          </cell>
        </row>
        <row r="2060">
          <cell r="B2060" t="str">
            <v>Međimurska županija</v>
          </cell>
          <cell r="C2060" t="str">
            <v>HRMeđimurska županija</v>
          </cell>
        </row>
        <row r="2061">
          <cell r="B2061" t="str">
            <v>Grad Zagreb</v>
          </cell>
          <cell r="C2061" t="str">
            <v>HRGrad Zagreb</v>
          </cell>
        </row>
        <row r="2062">
          <cell r="B2062" t="str">
            <v>Artibonite</v>
          </cell>
          <cell r="C2062" t="str">
            <v>HTArtibonite</v>
          </cell>
        </row>
        <row r="2063">
          <cell r="B2063" t="str">
            <v>Latibonit</v>
          </cell>
          <cell r="C2063" t="str">
            <v>HTLatibonit</v>
          </cell>
        </row>
        <row r="2064">
          <cell r="B2064" t="str">
            <v>Centre</v>
          </cell>
          <cell r="C2064" t="str">
            <v>HTCentre</v>
          </cell>
        </row>
        <row r="2065">
          <cell r="B2065" t="str">
            <v>Sant</v>
          </cell>
          <cell r="C2065" t="str">
            <v>HTSant</v>
          </cell>
        </row>
        <row r="2066">
          <cell r="B2066" t="str">
            <v>Grande’Anse</v>
          </cell>
          <cell r="C2066" t="str">
            <v>HTGrande’Anse</v>
          </cell>
        </row>
        <row r="2067">
          <cell r="B2067" t="str">
            <v>Grandans</v>
          </cell>
          <cell r="C2067" t="str">
            <v>HTGrandans</v>
          </cell>
        </row>
        <row r="2068">
          <cell r="B2068" t="str">
            <v>Nord</v>
          </cell>
          <cell r="C2068" t="str">
            <v>HTNord</v>
          </cell>
        </row>
        <row r="2069">
          <cell r="B2069" t="str">
            <v>Nò</v>
          </cell>
          <cell r="C2069" t="str">
            <v>HTNò</v>
          </cell>
        </row>
        <row r="2070">
          <cell r="B2070" t="str">
            <v>Nord-Est</v>
          </cell>
          <cell r="C2070" t="str">
            <v>HTNord-Est</v>
          </cell>
        </row>
        <row r="2071">
          <cell r="B2071" t="str">
            <v>Nòdès</v>
          </cell>
          <cell r="C2071" t="str">
            <v>HTNòdès</v>
          </cell>
        </row>
        <row r="2072">
          <cell r="B2072" t="str">
            <v>Nippes</v>
          </cell>
          <cell r="C2072" t="str">
            <v>HTNippes</v>
          </cell>
        </row>
        <row r="2073">
          <cell r="B2073" t="str">
            <v>Nip</v>
          </cell>
          <cell r="C2073" t="str">
            <v>HTNip</v>
          </cell>
        </row>
        <row r="2074">
          <cell r="B2074" t="str">
            <v>Nord-Ouest</v>
          </cell>
          <cell r="C2074" t="str">
            <v>HTNord-Ouest</v>
          </cell>
        </row>
        <row r="2075">
          <cell r="B2075" t="str">
            <v>Nòdwès</v>
          </cell>
          <cell r="C2075" t="str">
            <v>HTNòdwès</v>
          </cell>
        </row>
        <row r="2076">
          <cell r="B2076" t="str">
            <v>Ouest</v>
          </cell>
          <cell r="C2076" t="str">
            <v>HTOuest</v>
          </cell>
        </row>
        <row r="2077">
          <cell r="B2077" t="str">
            <v>Lwès</v>
          </cell>
          <cell r="C2077" t="str">
            <v>HTLwès</v>
          </cell>
        </row>
        <row r="2078">
          <cell r="B2078" t="str">
            <v>Sud</v>
          </cell>
          <cell r="C2078" t="str">
            <v>HTSud</v>
          </cell>
        </row>
        <row r="2079">
          <cell r="B2079" t="str">
            <v>Sid</v>
          </cell>
          <cell r="C2079" t="str">
            <v>HTSid</v>
          </cell>
        </row>
        <row r="2080">
          <cell r="B2080" t="str">
            <v>Sud-Est</v>
          </cell>
          <cell r="C2080" t="str">
            <v>HTSud-Est</v>
          </cell>
        </row>
        <row r="2081">
          <cell r="B2081" t="str">
            <v>Sidès</v>
          </cell>
          <cell r="C2081" t="str">
            <v>HTSidès</v>
          </cell>
        </row>
        <row r="2082">
          <cell r="B2082" t="str">
            <v>Baranya</v>
          </cell>
          <cell r="C2082" t="str">
            <v>HUBaranya</v>
          </cell>
        </row>
        <row r="2083">
          <cell r="B2083" t="str">
            <v>Békés</v>
          </cell>
          <cell r="C2083" t="str">
            <v>HUBékés</v>
          </cell>
        </row>
        <row r="2084">
          <cell r="B2084" t="str">
            <v>Bács-Kiskun</v>
          </cell>
          <cell r="C2084" t="str">
            <v>HUBács-Kiskun</v>
          </cell>
        </row>
        <row r="2085">
          <cell r="B2085" t="str">
            <v>Borsod-Abaúj-Zemplén</v>
          </cell>
          <cell r="C2085" t="str">
            <v>HUBorsod-Abaúj-Zemplén</v>
          </cell>
        </row>
        <row r="2086">
          <cell r="B2086" t="str">
            <v>Csongrád</v>
          </cell>
          <cell r="C2086" t="str">
            <v>HUCsongrád</v>
          </cell>
        </row>
        <row r="2087">
          <cell r="B2087" t="str">
            <v>Fejér</v>
          </cell>
          <cell r="C2087" t="str">
            <v>HUFejér</v>
          </cell>
        </row>
        <row r="2088">
          <cell r="B2088" t="str">
            <v>Győr-Moson-Sopron</v>
          </cell>
          <cell r="C2088" t="str">
            <v>HUGyőr-Moson-Sopron</v>
          </cell>
        </row>
        <row r="2089">
          <cell r="B2089" t="str">
            <v>Hajdú-Bihar</v>
          </cell>
          <cell r="C2089" t="str">
            <v>HUHajdú-Bihar</v>
          </cell>
        </row>
        <row r="2090">
          <cell r="B2090" t="str">
            <v>Heves</v>
          </cell>
          <cell r="C2090" t="str">
            <v>HUHeves</v>
          </cell>
        </row>
        <row r="2091">
          <cell r="B2091" t="str">
            <v>Jász-Nagykun-Szolnok</v>
          </cell>
          <cell r="C2091" t="str">
            <v>HUJász-Nagykun-Szolnok</v>
          </cell>
        </row>
        <row r="2092">
          <cell r="B2092" t="str">
            <v>Komárom-Esztergom</v>
          </cell>
          <cell r="C2092" t="str">
            <v>HUKomárom-Esztergom</v>
          </cell>
        </row>
        <row r="2093">
          <cell r="B2093" t="str">
            <v>Nógrád</v>
          </cell>
          <cell r="C2093" t="str">
            <v>HUNógrád</v>
          </cell>
        </row>
        <row r="2094">
          <cell r="B2094" t="str">
            <v>Pest</v>
          </cell>
          <cell r="C2094" t="str">
            <v>HUPest</v>
          </cell>
        </row>
        <row r="2095">
          <cell r="B2095" t="str">
            <v>Somogy</v>
          </cell>
          <cell r="C2095" t="str">
            <v>HUSomogy</v>
          </cell>
        </row>
        <row r="2096">
          <cell r="B2096" t="str">
            <v>Szabolcs-Szatmár-Bereg</v>
          </cell>
          <cell r="C2096" t="str">
            <v>HUSzabolcs-Szatmár-Bereg</v>
          </cell>
        </row>
        <row r="2097">
          <cell r="B2097" t="str">
            <v>Tolna</v>
          </cell>
          <cell r="C2097" t="str">
            <v>HUTolna</v>
          </cell>
        </row>
        <row r="2098">
          <cell r="B2098" t="str">
            <v>Vas</v>
          </cell>
          <cell r="C2098" t="str">
            <v>HUVas</v>
          </cell>
        </row>
        <row r="2099">
          <cell r="B2099" t="str">
            <v>Veszprém</v>
          </cell>
          <cell r="C2099" t="str">
            <v>HUVeszprém</v>
          </cell>
        </row>
        <row r="2100">
          <cell r="B2100" t="str">
            <v>Zala</v>
          </cell>
          <cell r="C2100" t="str">
            <v>HUZala</v>
          </cell>
        </row>
        <row r="2101">
          <cell r="B2101" t="str">
            <v>Békéscsaba</v>
          </cell>
          <cell r="C2101" t="str">
            <v>HUBékéscsaba</v>
          </cell>
        </row>
        <row r="2102">
          <cell r="B2102" t="str">
            <v>Debrecen</v>
          </cell>
          <cell r="C2102" t="str">
            <v>HUDebrecen</v>
          </cell>
        </row>
        <row r="2103">
          <cell r="B2103" t="str">
            <v>Dunaújváros</v>
          </cell>
          <cell r="C2103" t="str">
            <v>HUDunaújváros</v>
          </cell>
        </row>
        <row r="2104">
          <cell r="B2104" t="str">
            <v>Eger</v>
          </cell>
          <cell r="C2104" t="str">
            <v>HUEger</v>
          </cell>
        </row>
        <row r="2105">
          <cell r="B2105" t="str">
            <v>Érd</v>
          </cell>
          <cell r="C2105" t="str">
            <v>HUÉrd</v>
          </cell>
        </row>
        <row r="2106">
          <cell r="B2106" t="str">
            <v>Győr</v>
          </cell>
          <cell r="C2106" t="str">
            <v>HUGyőr</v>
          </cell>
        </row>
        <row r="2107">
          <cell r="B2107" t="str">
            <v>Hódmezővásárhely</v>
          </cell>
          <cell r="C2107" t="str">
            <v>HUHódmezővásárhely</v>
          </cell>
        </row>
        <row r="2108">
          <cell r="B2108" t="str">
            <v>Kecskemét</v>
          </cell>
          <cell r="C2108" t="str">
            <v>HUKecskemét</v>
          </cell>
        </row>
        <row r="2109">
          <cell r="B2109" t="str">
            <v>Kaposvár</v>
          </cell>
          <cell r="C2109" t="str">
            <v>HUKaposvár</v>
          </cell>
        </row>
        <row r="2110">
          <cell r="B2110" t="str">
            <v>Miskolc</v>
          </cell>
          <cell r="C2110" t="str">
            <v>HUMiskolc</v>
          </cell>
        </row>
        <row r="2111">
          <cell r="B2111" t="str">
            <v>Nagykanizsa</v>
          </cell>
          <cell r="C2111" t="str">
            <v>HUNagykanizsa</v>
          </cell>
        </row>
        <row r="2112">
          <cell r="B2112" t="str">
            <v>Nyíregyháza</v>
          </cell>
          <cell r="C2112" t="str">
            <v>HUNyíregyháza</v>
          </cell>
        </row>
        <row r="2113">
          <cell r="B2113" t="str">
            <v>Pécs</v>
          </cell>
          <cell r="C2113" t="str">
            <v>HUPécs</v>
          </cell>
        </row>
        <row r="2114">
          <cell r="B2114" t="str">
            <v>Szeged</v>
          </cell>
          <cell r="C2114" t="str">
            <v>HUSzeged</v>
          </cell>
        </row>
        <row r="2115">
          <cell r="B2115" t="str">
            <v>Székesfehérvár</v>
          </cell>
          <cell r="C2115" t="str">
            <v>HUSzékesfehérvár</v>
          </cell>
        </row>
        <row r="2116">
          <cell r="B2116" t="str">
            <v>Szombathely</v>
          </cell>
          <cell r="C2116" t="str">
            <v>HUSzombathely</v>
          </cell>
        </row>
        <row r="2117">
          <cell r="B2117" t="str">
            <v>Szolnok</v>
          </cell>
          <cell r="C2117" t="str">
            <v>HUSzolnok</v>
          </cell>
        </row>
        <row r="2118">
          <cell r="B2118" t="str">
            <v>Sopron</v>
          </cell>
          <cell r="C2118" t="str">
            <v>HUSopron</v>
          </cell>
        </row>
        <row r="2119">
          <cell r="B2119" t="str">
            <v>Szekszárd</v>
          </cell>
          <cell r="C2119" t="str">
            <v>HUSzekszárd</v>
          </cell>
        </row>
        <row r="2120">
          <cell r="B2120" t="str">
            <v>Salgótarján</v>
          </cell>
          <cell r="C2120" t="str">
            <v>HUSalgótarján</v>
          </cell>
        </row>
        <row r="2121">
          <cell r="B2121" t="str">
            <v>Tatabánya</v>
          </cell>
          <cell r="C2121" t="str">
            <v>HUTatabánya</v>
          </cell>
        </row>
        <row r="2122">
          <cell r="B2122" t="str">
            <v>Veszprém</v>
          </cell>
          <cell r="C2122" t="str">
            <v>HUVeszprém</v>
          </cell>
        </row>
        <row r="2123">
          <cell r="B2123" t="str">
            <v>Zalaegerszeg</v>
          </cell>
          <cell r="C2123" t="str">
            <v>HUZalaegerszeg</v>
          </cell>
        </row>
        <row r="2124">
          <cell r="B2124" t="str">
            <v>Budapest</v>
          </cell>
          <cell r="C2124" t="str">
            <v>HUBudapest</v>
          </cell>
        </row>
        <row r="2125">
          <cell r="B2125" t="str">
            <v>Jawa</v>
          </cell>
          <cell r="C2125" t="str">
            <v>IDJawa</v>
          </cell>
        </row>
        <row r="2126">
          <cell r="B2126" t="str">
            <v>Banten</v>
          </cell>
          <cell r="C2126" t="str">
            <v>IDBanten</v>
          </cell>
        </row>
        <row r="2127">
          <cell r="B2127" t="str">
            <v>Jawa Barat</v>
          </cell>
          <cell r="C2127" t="str">
            <v>IDJawa Barat</v>
          </cell>
        </row>
        <row r="2128">
          <cell r="B2128" t="str">
            <v>Jawa Timur</v>
          </cell>
          <cell r="C2128" t="str">
            <v>IDJawa Timur</v>
          </cell>
        </row>
        <row r="2129">
          <cell r="B2129" t="str">
            <v>Jawa Tengah</v>
          </cell>
          <cell r="C2129" t="str">
            <v>IDJawa Tengah</v>
          </cell>
        </row>
        <row r="2130">
          <cell r="B2130" t="str">
            <v>Yogyakarta</v>
          </cell>
          <cell r="C2130" t="str">
            <v>IDYogyakarta</v>
          </cell>
        </row>
        <row r="2131">
          <cell r="B2131" t="str">
            <v>Jakarta Raya</v>
          </cell>
          <cell r="C2131" t="str">
            <v>IDJakarta Raya</v>
          </cell>
        </row>
        <row r="2132">
          <cell r="B2132" t="str">
            <v>Kalimantan</v>
          </cell>
          <cell r="C2132" t="str">
            <v>IDKalimantan</v>
          </cell>
        </row>
        <row r="2133">
          <cell r="B2133" t="str">
            <v>Kalimantan Barat</v>
          </cell>
          <cell r="C2133" t="str">
            <v>IDKalimantan Barat</v>
          </cell>
        </row>
        <row r="2134">
          <cell r="B2134" t="str">
            <v>Kalimantan Timur</v>
          </cell>
          <cell r="C2134" t="str">
            <v>IDKalimantan Timur</v>
          </cell>
        </row>
        <row r="2135">
          <cell r="B2135" t="str">
            <v>Kalimantan Selatan</v>
          </cell>
          <cell r="C2135" t="str">
            <v>IDKalimantan Selatan</v>
          </cell>
        </row>
        <row r="2136">
          <cell r="B2136" t="str">
            <v>Kalimantan Tengah</v>
          </cell>
          <cell r="C2136" t="str">
            <v>IDKalimantan Tengah</v>
          </cell>
        </row>
        <row r="2137">
          <cell r="B2137" t="str">
            <v>Kalimantan Utara</v>
          </cell>
          <cell r="C2137" t="str">
            <v>IDKalimantan Utara</v>
          </cell>
        </row>
        <row r="2138">
          <cell r="B2138" t="str">
            <v>Maluku</v>
          </cell>
          <cell r="C2138" t="str">
            <v>IDMaluku</v>
          </cell>
        </row>
        <row r="2139">
          <cell r="B2139" t="str">
            <v>Maluku</v>
          </cell>
          <cell r="C2139" t="str">
            <v>IDMaluku</v>
          </cell>
        </row>
        <row r="2140">
          <cell r="B2140" t="str">
            <v>Maluku Utara</v>
          </cell>
          <cell r="C2140" t="str">
            <v>IDMaluku Utara</v>
          </cell>
        </row>
        <row r="2141">
          <cell r="B2141" t="str">
            <v>Nusa Tenggara</v>
          </cell>
          <cell r="C2141" t="str">
            <v>IDNusa Tenggara</v>
          </cell>
        </row>
        <row r="2142">
          <cell r="B2142" t="str">
            <v>Bali</v>
          </cell>
          <cell r="C2142" t="str">
            <v>IDBali</v>
          </cell>
        </row>
        <row r="2143">
          <cell r="B2143" t="str">
            <v>Nusa Tenggara Barat</v>
          </cell>
          <cell r="C2143" t="str">
            <v>IDNusa Tenggara Barat</v>
          </cell>
        </row>
        <row r="2144">
          <cell r="B2144" t="str">
            <v>Nusa Tenggara Timur</v>
          </cell>
          <cell r="C2144" t="str">
            <v>IDNusa Tenggara Timur</v>
          </cell>
        </row>
        <row r="2145">
          <cell r="B2145" t="str">
            <v>Papua</v>
          </cell>
          <cell r="C2145" t="str">
            <v>IDPapua</v>
          </cell>
        </row>
        <row r="2146">
          <cell r="B2146" t="str">
            <v>Papua</v>
          </cell>
          <cell r="C2146" t="str">
            <v>IDPapua</v>
          </cell>
        </row>
        <row r="2147">
          <cell r="B2147" t="str">
            <v>Papua Barat</v>
          </cell>
          <cell r="C2147" t="str">
            <v>IDPapua Barat</v>
          </cell>
        </row>
        <row r="2148">
          <cell r="B2148" t="str">
            <v>Sulawesi</v>
          </cell>
          <cell r="C2148" t="str">
            <v>IDSulawesi</v>
          </cell>
        </row>
        <row r="2149">
          <cell r="B2149" t="str">
            <v>Gorontalo</v>
          </cell>
          <cell r="C2149" t="str">
            <v>IDGorontalo</v>
          </cell>
        </row>
        <row r="2150">
          <cell r="B2150" t="str">
            <v>Sulawesi Utara</v>
          </cell>
          <cell r="C2150" t="str">
            <v>IDSulawesi Utara</v>
          </cell>
        </row>
        <row r="2151">
          <cell r="B2151" t="str">
            <v>Sulawesi Tenggara</v>
          </cell>
          <cell r="C2151" t="str">
            <v>IDSulawesi Tenggara</v>
          </cell>
        </row>
        <row r="2152">
          <cell r="B2152" t="str">
            <v>Sulawesi Selatan</v>
          </cell>
          <cell r="C2152" t="str">
            <v>IDSulawesi Selatan</v>
          </cell>
        </row>
        <row r="2153">
          <cell r="B2153" t="str">
            <v>Sulawesi Barat</v>
          </cell>
          <cell r="C2153" t="str">
            <v>IDSulawesi Barat</v>
          </cell>
        </row>
        <row r="2154">
          <cell r="B2154" t="str">
            <v>Sulawesi Tengah</v>
          </cell>
          <cell r="C2154" t="str">
            <v>IDSulawesi Tengah</v>
          </cell>
        </row>
        <row r="2155">
          <cell r="B2155" t="str">
            <v>Sumatera</v>
          </cell>
          <cell r="C2155" t="str">
            <v>IDSumatera</v>
          </cell>
        </row>
        <row r="2156">
          <cell r="B2156" t="str">
            <v>Aceh</v>
          </cell>
          <cell r="C2156" t="str">
            <v>IDAceh</v>
          </cell>
        </row>
        <row r="2157">
          <cell r="B2157" t="str">
            <v>Kepulauan Bangka Belitung</v>
          </cell>
          <cell r="C2157" t="str">
            <v>IDKepulauan Bangka Belitung</v>
          </cell>
        </row>
        <row r="2158">
          <cell r="B2158" t="str">
            <v>Bengkulu</v>
          </cell>
          <cell r="C2158" t="str">
            <v>IDBengkulu</v>
          </cell>
        </row>
        <row r="2159">
          <cell r="B2159" t="str">
            <v>Jambi</v>
          </cell>
          <cell r="C2159" t="str">
            <v>IDJambi</v>
          </cell>
        </row>
        <row r="2160">
          <cell r="B2160" t="str">
            <v>Kepulauan Riau</v>
          </cell>
          <cell r="C2160" t="str">
            <v>IDKepulauan Riau</v>
          </cell>
        </row>
        <row r="2161">
          <cell r="B2161" t="str">
            <v>Lampung</v>
          </cell>
          <cell r="C2161" t="str">
            <v>IDLampung</v>
          </cell>
        </row>
        <row r="2162">
          <cell r="B2162" t="str">
            <v>Riau</v>
          </cell>
          <cell r="C2162" t="str">
            <v>IDRiau</v>
          </cell>
        </row>
        <row r="2163">
          <cell r="B2163" t="str">
            <v>Sumatera Barat</v>
          </cell>
          <cell r="C2163" t="str">
            <v>IDSumatera Barat</v>
          </cell>
        </row>
        <row r="2164">
          <cell r="B2164" t="str">
            <v>Sumatera Selatan</v>
          </cell>
          <cell r="C2164" t="str">
            <v>IDSumatera Selatan</v>
          </cell>
        </row>
        <row r="2165">
          <cell r="B2165" t="str">
            <v>Sumatera Utara</v>
          </cell>
          <cell r="C2165" t="str">
            <v>IDSumatera Utara</v>
          </cell>
        </row>
        <row r="2166">
          <cell r="B2166" t="str">
            <v>Connaught</v>
          </cell>
          <cell r="C2166" t="str">
            <v>IEConnaught</v>
          </cell>
        </row>
        <row r="2167">
          <cell r="B2167" t="str">
            <v>Connacht</v>
          </cell>
          <cell r="C2167" t="str">
            <v>IEConnacht</v>
          </cell>
        </row>
        <row r="2168">
          <cell r="B2168" t="str">
            <v>Galway</v>
          </cell>
          <cell r="C2168" t="str">
            <v>IEGalway</v>
          </cell>
        </row>
        <row r="2169">
          <cell r="B2169" t="str">
            <v>Gaillimh</v>
          </cell>
          <cell r="C2169" t="str">
            <v>IEGaillimh</v>
          </cell>
        </row>
        <row r="2170">
          <cell r="B2170" t="str">
            <v>Leitrim</v>
          </cell>
          <cell r="C2170" t="str">
            <v>IELeitrim</v>
          </cell>
        </row>
        <row r="2171">
          <cell r="B2171" t="str">
            <v>Liatroim</v>
          </cell>
          <cell r="C2171" t="str">
            <v>IELiatroim</v>
          </cell>
        </row>
        <row r="2172">
          <cell r="B2172" t="str">
            <v>Mayo</v>
          </cell>
          <cell r="C2172" t="str">
            <v>IEMayo</v>
          </cell>
        </row>
        <row r="2173">
          <cell r="B2173" t="str">
            <v>Maigh Eo</v>
          </cell>
          <cell r="C2173" t="str">
            <v>IEMaigh Eo</v>
          </cell>
        </row>
        <row r="2174">
          <cell r="B2174" t="str">
            <v>Roscommon</v>
          </cell>
          <cell r="C2174" t="str">
            <v>IERoscommon</v>
          </cell>
        </row>
        <row r="2175">
          <cell r="B2175" t="str">
            <v>Ros Comáin</v>
          </cell>
          <cell r="C2175" t="str">
            <v>IERos Comáin</v>
          </cell>
        </row>
        <row r="2176">
          <cell r="B2176" t="str">
            <v>Sligo</v>
          </cell>
          <cell r="C2176" t="str">
            <v>IESligo</v>
          </cell>
        </row>
        <row r="2177">
          <cell r="B2177" t="str">
            <v>Sligeach</v>
          </cell>
          <cell r="C2177" t="str">
            <v>IESligeach</v>
          </cell>
        </row>
        <row r="2178">
          <cell r="B2178" t="str">
            <v>Leinster</v>
          </cell>
          <cell r="C2178" t="str">
            <v>IELeinster</v>
          </cell>
        </row>
        <row r="2179">
          <cell r="B2179" t="str">
            <v>Laighin</v>
          </cell>
          <cell r="C2179" t="str">
            <v>IELaighin</v>
          </cell>
        </row>
        <row r="2180">
          <cell r="B2180" t="str">
            <v>Carlow</v>
          </cell>
          <cell r="C2180" t="str">
            <v>IECarlow</v>
          </cell>
        </row>
        <row r="2181">
          <cell r="B2181" t="str">
            <v>Ceatharlach</v>
          </cell>
          <cell r="C2181" t="str">
            <v>IECeatharlach</v>
          </cell>
        </row>
        <row r="2182">
          <cell r="B2182" t="str">
            <v>Dublin</v>
          </cell>
          <cell r="C2182" t="str">
            <v>IEDublin</v>
          </cell>
        </row>
        <row r="2183">
          <cell r="B2183" t="str">
            <v>Baile Átha Cliath</v>
          </cell>
          <cell r="C2183" t="str">
            <v>IEBaile Átha Cliath</v>
          </cell>
        </row>
        <row r="2184">
          <cell r="B2184" t="str">
            <v>Kildare</v>
          </cell>
          <cell r="C2184" t="str">
            <v>IEKildare</v>
          </cell>
        </row>
        <row r="2185">
          <cell r="B2185" t="str">
            <v>Cill Dara</v>
          </cell>
          <cell r="C2185" t="str">
            <v>IECill Dara</v>
          </cell>
        </row>
        <row r="2186">
          <cell r="B2186" t="str">
            <v>Kilkenny</v>
          </cell>
          <cell r="C2186" t="str">
            <v>IEKilkenny</v>
          </cell>
        </row>
        <row r="2187">
          <cell r="B2187" t="str">
            <v>Cill Chainnigh</v>
          </cell>
          <cell r="C2187" t="str">
            <v>IECill Chainnigh</v>
          </cell>
        </row>
        <row r="2188">
          <cell r="B2188" t="str">
            <v>Longford</v>
          </cell>
          <cell r="C2188" t="str">
            <v>IELongford</v>
          </cell>
        </row>
        <row r="2189">
          <cell r="B2189" t="str">
            <v>An Longfort</v>
          </cell>
          <cell r="C2189" t="str">
            <v>IEAn Longfort</v>
          </cell>
        </row>
        <row r="2190">
          <cell r="B2190" t="str">
            <v>Louth</v>
          </cell>
          <cell r="C2190" t="str">
            <v>IELouth</v>
          </cell>
        </row>
        <row r="2191">
          <cell r="B2191" t="str">
            <v>Lú</v>
          </cell>
          <cell r="C2191" t="str">
            <v>IELú</v>
          </cell>
        </row>
        <row r="2192">
          <cell r="B2192" t="str">
            <v>Laois</v>
          </cell>
          <cell r="C2192" t="str">
            <v>IELaois</v>
          </cell>
        </row>
        <row r="2193">
          <cell r="B2193" t="str">
            <v>Laois</v>
          </cell>
          <cell r="C2193" t="str">
            <v>IELaois</v>
          </cell>
        </row>
        <row r="2194">
          <cell r="B2194" t="str">
            <v>Meath</v>
          </cell>
          <cell r="C2194" t="str">
            <v>IEMeath</v>
          </cell>
        </row>
        <row r="2195">
          <cell r="B2195" t="str">
            <v>An Mhí</v>
          </cell>
          <cell r="C2195" t="str">
            <v>IEAn Mhí</v>
          </cell>
        </row>
        <row r="2196">
          <cell r="B2196" t="str">
            <v>Offaly</v>
          </cell>
          <cell r="C2196" t="str">
            <v>IEOffaly</v>
          </cell>
        </row>
        <row r="2197">
          <cell r="B2197" t="str">
            <v>Uíbh Fhailí</v>
          </cell>
          <cell r="C2197" t="str">
            <v>IEUíbh Fhailí</v>
          </cell>
        </row>
        <row r="2198">
          <cell r="B2198" t="str">
            <v>Westmeath</v>
          </cell>
          <cell r="C2198" t="str">
            <v>IEWestmeath</v>
          </cell>
        </row>
        <row r="2199">
          <cell r="B2199" t="str">
            <v>An Iarmhí</v>
          </cell>
          <cell r="C2199" t="str">
            <v>IEAn Iarmhí</v>
          </cell>
        </row>
        <row r="2200">
          <cell r="B2200" t="str">
            <v>Wicklow</v>
          </cell>
          <cell r="C2200" t="str">
            <v>IEWicklow</v>
          </cell>
        </row>
        <row r="2201">
          <cell r="B2201" t="str">
            <v>Cill Mhantáin</v>
          </cell>
          <cell r="C2201" t="str">
            <v>IECill Mhantáin</v>
          </cell>
        </row>
        <row r="2202">
          <cell r="B2202" t="str">
            <v>Wexford</v>
          </cell>
          <cell r="C2202" t="str">
            <v>IEWexford</v>
          </cell>
        </row>
        <row r="2203">
          <cell r="B2203" t="str">
            <v>Loch Garman</v>
          </cell>
          <cell r="C2203" t="str">
            <v>IELoch Garman</v>
          </cell>
        </row>
        <row r="2204">
          <cell r="B2204" t="str">
            <v>Munster</v>
          </cell>
          <cell r="C2204" t="str">
            <v>IEMunster</v>
          </cell>
        </row>
        <row r="2205">
          <cell r="B2205" t="str">
            <v>An Mhumhain</v>
          </cell>
          <cell r="C2205" t="str">
            <v>IEAn Mhumhain</v>
          </cell>
        </row>
        <row r="2206">
          <cell r="B2206" t="str">
            <v>Clare</v>
          </cell>
          <cell r="C2206" t="str">
            <v>IEClare</v>
          </cell>
        </row>
        <row r="2207">
          <cell r="B2207" t="str">
            <v>An Clár</v>
          </cell>
          <cell r="C2207" t="str">
            <v>IEAn Clár</v>
          </cell>
        </row>
        <row r="2208">
          <cell r="B2208" t="str">
            <v>Cork</v>
          </cell>
          <cell r="C2208" t="str">
            <v>IECork</v>
          </cell>
        </row>
        <row r="2209">
          <cell r="B2209" t="str">
            <v>Corcaigh</v>
          </cell>
          <cell r="C2209" t="str">
            <v>IECorcaigh</v>
          </cell>
        </row>
        <row r="2210">
          <cell r="B2210" t="str">
            <v>Kerry</v>
          </cell>
          <cell r="C2210" t="str">
            <v>IEKerry</v>
          </cell>
        </row>
        <row r="2211">
          <cell r="B2211" t="str">
            <v>Ciarraí</v>
          </cell>
          <cell r="C2211" t="str">
            <v>IECiarraí</v>
          </cell>
        </row>
        <row r="2212">
          <cell r="B2212" t="str">
            <v>Limerick</v>
          </cell>
          <cell r="C2212" t="str">
            <v>IELimerick</v>
          </cell>
        </row>
        <row r="2213">
          <cell r="B2213" t="str">
            <v>Luimneach</v>
          </cell>
          <cell r="C2213" t="str">
            <v>IELuimneach</v>
          </cell>
        </row>
        <row r="2214">
          <cell r="B2214" t="str">
            <v>Tipperary</v>
          </cell>
          <cell r="C2214" t="str">
            <v>IETipperary</v>
          </cell>
        </row>
        <row r="2215">
          <cell r="B2215" t="str">
            <v>Tiobraid Árann</v>
          </cell>
          <cell r="C2215" t="str">
            <v>IETiobraid Árann</v>
          </cell>
        </row>
        <row r="2216">
          <cell r="B2216" t="str">
            <v>Waterford</v>
          </cell>
          <cell r="C2216" t="str">
            <v>IEWaterford</v>
          </cell>
        </row>
        <row r="2217">
          <cell r="B2217" t="str">
            <v>Port Láirge</v>
          </cell>
          <cell r="C2217" t="str">
            <v>IEPort Láirge</v>
          </cell>
        </row>
        <row r="2218">
          <cell r="B2218" t="str">
            <v>Ulster</v>
          </cell>
          <cell r="C2218" t="str">
            <v>IEUlster</v>
          </cell>
        </row>
        <row r="2219">
          <cell r="B2219" t="str">
            <v>Ulaidh</v>
          </cell>
          <cell r="C2219" t="str">
            <v>IEUlaidh</v>
          </cell>
        </row>
        <row r="2220">
          <cell r="B2220" t="str">
            <v>Cavan</v>
          </cell>
          <cell r="C2220" t="str">
            <v>IECavan</v>
          </cell>
        </row>
        <row r="2221">
          <cell r="B2221" t="str">
            <v>An Cabhán</v>
          </cell>
          <cell r="C2221" t="str">
            <v>IEAn Cabhán</v>
          </cell>
        </row>
        <row r="2222">
          <cell r="B2222" t="str">
            <v>Donegal</v>
          </cell>
          <cell r="C2222" t="str">
            <v>IEDonegal</v>
          </cell>
        </row>
        <row r="2223">
          <cell r="B2223" t="str">
            <v>Dún na nGall</v>
          </cell>
          <cell r="C2223" t="str">
            <v>IEDún na nGall</v>
          </cell>
        </row>
        <row r="2224">
          <cell r="B2224" t="str">
            <v>Monaghan</v>
          </cell>
          <cell r="C2224" t="str">
            <v>IEMonaghan</v>
          </cell>
        </row>
        <row r="2225">
          <cell r="B2225" t="str">
            <v>Muineachán</v>
          </cell>
          <cell r="C2225" t="str">
            <v>IEMuineachán</v>
          </cell>
        </row>
        <row r="2226">
          <cell r="B2226" t="str">
            <v>Al Janūbī</v>
          </cell>
          <cell r="C2226" t="str">
            <v>ILAl Janūbī</v>
          </cell>
        </row>
        <row r="2227">
          <cell r="B2227" t="str">
            <v>HaDarom</v>
          </cell>
          <cell r="C2227" t="str">
            <v>ILHaDarom</v>
          </cell>
        </row>
        <row r="2228">
          <cell r="B2228" t="str">
            <v>Ḩayfā</v>
          </cell>
          <cell r="C2228" t="str">
            <v>ILḨayfā</v>
          </cell>
        </row>
        <row r="2229">
          <cell r="B2229" t="str">
            <v>H̱efa</v>
          </cell>
          <cell r="C2229" t="str">
            <v>ILH̱efa</v>
          </cell>
        </row>
        <row r="2230">
          <cell r="B2230" t="str">
            <v>Al Quds</v>
          </cell>
          <cell r="C2230" t="str">
            <v>ILAl Quds</v>
          </cell>
        </row>
        <row r="2231">
          <cell r="B2231" t="str">
            <v>Yerushalayim</v>
          </cell>
          <cell r="C2231" t="str">
            <v>ILYerushalayim</v>
          </cell>
        </row>
        <row r="2232">
          <cell r="B2232" t="str">
            <v>Al Awsaţ</v>
          </cell>
          <cell r="C2232" t="str">
            <v>ILAl Awsaţ</v>
          </cell>
        </row>
        <row r="2233">
          <cell r="B2233" t="str">
            <v>HaMerkaz</v>
          </cell>
          <cell r="C2233" t="str">
            <v>ILHaMerkaz</v>
          </cell>
        </row>
        <row r="2234">
          <cell r="B2234" t="str">
            <v>Tall Abīb</v>
          </cell>
          <cell r="C2234" t="str">
            <v>ILTall Abīb</v>
          </cell>
        </row>
        <row r="2235">
          <cell r="B2235" t="str">
            <v>Tel Aviv</v>
          </cell>
          <cell r="C2235" t="str">
            <v>ILTel Aviv</v>
          </cell>
        </row>
        <row r="2236">
          <cell r="B2236" t="str">
            <v>Ash Shamālī</v>
          </cell>
          <cell r="C2236" t="str">
            <v>ILAsh Shamālī</v>
          </cell>
        </row>
        <row r="2237">
          <cell r="B2237" t="str">
            <v>HaTsafon</v>
          </cell>
          <cell r="C2237" t="str">
            <v>ILHaTsafon</v>
          </cell>
        </row>
        <row r="2238">
          <cell r="B2238" t="str">
            <v>Andaman and Nicobar Islands</v>
          </cell>
          <cell r="C2238" t="str">
            <v>INAndaman and Nicobar Islands</v>
          </cell>
        </row>
        <row r="2239">
          <cell r="B2239" t="str">
            <v>Chandīgarh</v>
          </cell>
          <cell r="C2239" t="str">
            <v>INChandīgarh</v>
          </cell>
        </row>
        <row r="2240">
          <cell r="B2240" t="str">
            <v>Dādra and Nagar Haveli and Damān and Diu</v>
          </cell>
          <cell r="C2240" t="str">
            <v>INDādra and Nagar Haveli and Damān and Diu</v>
          </cell>
        </row>
        <row r="2241">
          <cell r="B2241" t="str">
            <v>Delhi</v>
          </cell>
          <cell r="C2241" t="str">
            <v>INDelhi</v>
          </cell>
        </row>
        <row r="2242">
          <cell r="B2242" t="str">
            <v>Jammu and Kashmīr</v>
          </cell>
          <cell r="C2242" t="str">
            <v>INJammu and Kashmīr</v>
          </cell>
        </row>
        <row r="2243">
          <cell r="B2243" t="str">
            <v>Ladākh</v>
          </cell>
          <cell r="C2243" t="str">
            <v>INLadākh</v>
          </cell>
        </row>
        <row r="2244">
          <cell r="B2244" t="str">
            <v>Lakshadweep</v>
          </cell>
          <cell r="C2244" t="str">
            <v>INLakshadweep</v>
          </cell>
        </row>
        <row r="2245">
          <cell r="B2245" t="str">
            <v>Puducherry</v>
          </cell>
          <cell r="C2245" t="str">
            <v>INPuducherry</v>
          </cell>
        </row>
        <row r="2246">
          <cell r="B2246" t="str">
            <v>Andhra Pradesh</v>
          </cell>
          <cell r="C2246" t="str">
            <v>INAndhra Pradesh</v>
          </cell>
        </row>
        <row r="2247">
          <cell r="B2247" t="str">
            <v>Arunāchal Pradesh</v>
          </cell>
          <cell r="C2247" t="str">
            <v>INArunāchal Pradesh</v>
          </cell>
        </row>
        <row r="2248">
          <cell r="B2248" t="str">
            <v>Assam</v>
          </cell>
          <cell r="C2248" t="str">
            <v>INAssam</v>
          </cell>
        </row>
        <row r="2249">
          <cell r="B2249" t="str">
            <v>Bihār</v>
          </cell>
          <cell r="C2249" t="str">
            <v>INBihār</v>
          </cell>
        </row>
        <row r="2250">
          <cell r="B2250" t="str">
            <v>Chhattīsgarh</v>
          </cell>
          <cell r="C2250" t="str">
            <v>INChhattīsgarh</v>
          </cell>
        </row>
        <row r="2251">
          <cell r="B2251" t="str">
            <v>Goa</v>
          </cell>
          <cell r="C2251" t="str">
            <v>INGoa</v>
          </cell>
        </row>
        <row r="2252">
          <cell r="B2252" t="str">
            <v>Gujarāt</v>
          </cell>
          <cell r="C2252" t="str">
            <v>INGujarāt</v>
          </cell>
        </row>
        <row r="2253">
          <cell r="B2253" t="str">
            <v>Himāchal Pradesh</v>
          </cell>
          <cell r="C2253" t="str">
            <v>INHimāchal Pradesh</v>
          </cell>
        </row>
        <row r="2254">
          <cell r="B2254" t="str">
            <v>Haryāna</v>
          </cell>
          <cell r="C2254" t="str">
            <v>INHaryāna</v>
          </cell>
        </row>
        <row r="2255">
          <cell r="B2255" t="str">
            <v>Jhārkhand</v>
          </cell>
          <cell r="C2255" t="str">
            <v>INJhārkhand</v>
          </cell>
        </row>
        <row r="2256">
          <cell r="B2256" t="str">
            <v>Karnātaka</v>
          </cell>
          <cell r="C2256" t="str">
            <v>INKarnātaka</v>
          </cell>
        </row>
        <row r="2257">
          <cell r="B2257" t="str">
            <v>Kerala</v>
          </cell>
          <cell r="C2257" t="str">
            <v>INKerala</v>
          </cell>
        </row>
        <row r="2258">
          <cell r="B2258" t="str">
            <v>Mahārāshtra</v>
          </cell>
          <cell r="C2258" t="str">
            <v>INMahārāshtra</v>
          </cell>
        </row>
        <row r="2259">
          <cell r="B2259" t="str">
            <v>Meghālaya</v>
          </cell>
          <cell r="C2259" t="str">
            <v>INMeghālaya</v>
          </cell>
        </row>
        <row r="2260">
          <cell r="B2260" t="str">
            <v>Manipur</v>
          </cell>
          <cell r="C2260" t="str">
            <v>INManipur</v>
          </cell>
        </row>
        <row r="2261">
          <cell r="B2261" t="str">
            <v>Madhya Pradesh</v>
          </cell>
          <cell r="C2261" t="str">
            <v>INMadhya Pradesh</v>
          </cell>
        </row>
        <row r="2262">
          <cell r="B2262" t="str">
            <v>Mizoram</v>
          </cell>
          <cell r="C2262" t="str">
            <v>INMizoram</v>
          </cell>
        </row>
        <row r="2263">
          <cell r="B2263" t="str">
            <v>Nāgāland</v>
          </cell>
          <cell r="C2263" t="str">
            <v>INNāgāland</v>
          </cell>
        </row>
        <row r="2264">
          <cell r="B2264" t="str">
            <v>Odisha</v>
          </cell>
          <cell r="C2264" t="str">
            <v>INOdisha</v>
          </cell>
        </row>
        <row r="2265">
          <cell r="B2265" t="str">
            <v>Punjab</v>
          </cell>
          <cell r="C2265" t="str">
            <v>INPunjab</v>
          </cell>
        </row>
        <row r="2266">
          <cell r="B2266" t="str">
            <v>Rājasthān</v>
          </cell>
          <cell r="C2266" t="str">
            <v>INRājasthān</v>
          </cell>
        </row>
        <row r="2267">
          <cell r="B2267" t="str">
            <v>Sikkim</v>
          </cell>
          <cell r="C2267" t="str">
            <v>INSikkim</v>
          </cell>
        </row>
        <row r="2268">
          <cell r="B2268" t="str">
            <v>Telangāna</v>
          </cell>
          <cell r="C2268" t="str">
            <v>INTelangāna</v>
          </cell>
        </row>
        <row r="2269">
          <cell r="B2269" t="str">
            <v>Tamil Nādu</v>
          </cell>
          <cell r="C2269" t="str">
            <v>INTamil Nādu</v>
          </cell>
        </row>
        <row r="2270">
          <cell r="B2270" t="str">
            <v>Tripura</v>
          </cell>
          <cell r="C2270" t="str">
            <v>INTripura</v>
          </cell>
        </row>
        <row r="2271">
          <cell r="B2271" t="str">
            <v>Uttar Pradesh</v>
          </cell>
          <cell r="C2271" t="str">
            <v>INUttar Pradesh</v>
          </cell>
        </row>
        <row r="2272">
          <cell r="B2272" t="str">
            <v>Uttarākhand</v>
          </cell>
          <cell r="C2272" t="str">
            <v>INUttarākhand</v>
          </cell>
        </row>
        <row r="2273">
          <cell r="B2273" t="str">
            <v>West Bengal</v>
          </cell>
          <cell r="C2273" t="str">
            <v>INWest Bengal</v>
          </cell>
        </row>
        <row r="2274">
          <cell r="B2274" t="str">
            <v>Al Anbār</v>
          </cell>
          <cell r="C2274" t="str">
            <v>IQAl Anbār</v>
          </cell>
        </row>
        <row r="2275">
          <cell r="B2275" t="str">
            <v>Arbīl</v>
          </cell>
          <cell r="C2275" t="str">
            <v>IQArbīl</v>
          </cell>
        </row>
        <row r="2276">
          <cell r="B2276" t="str">
            <v>Hewlêr</v>
          </cell>
          <cell r="C2276" t="str">
            <v>IQHewlêr</v>
          </cell>
        </row>
        <row r="2277">
          <cell r="B2277" t="str">
            <v>Al Başrah</v>
          </cell>
          <cell r="C2277" t="str">
            <v>IQAl Başrah</v>
          </cell>
        </row>
        <row r="2278">
          <cell r="B2278" t="str">
            <v>Bābil</v>
          </cell>
          <cell r="C2278" t="str">
            <v>IQBābil</v>
          </cell>
        </row>
        <row r="2279">
          <cell r="B2279" t="str">
            <v>Baghdād</v>
          </cell>
          <cell r="C2279" t="str">
            <v>IQBaghdād</v>
          </cell>
        </row>
        <row r="2280">
          <cell r="B2280" t="str">
            <v>Dahūk</v>
          </cell>
          <cell r="C2280" t="str">
            <v>IQDahūk</v>
          </cell>
        </row>
        <row r="2281">
          <cell r="B2281" t="str">
            <v>Dihok</v>
          </cell>
          <cell r="C2281" t="str">
            <v>IQDihok</v>
          </cell>
        </row>
        <row r="2282">
          <cell r="B2282" t="str">
            <v>Diyālá</v>
          </cell>
          <cell r="C2282" t="str">
            <v>IQDiyālá</v>
          </cell>
        </row>
        <row r="2283">
          <cell r="B2283" t="str">
            <v>Dhī Qār</v>
          </cell>
          <cell r="C2283" t="str">
            <v>IQDhī Qār</v>
          </cell>
        </row>
        <row r="2284">
          <cell r="B2284" t="str">
            <v>Karbalā’</v>
          </cell>
          <cell r="C2284" t="str">
            <v>IQKarbalā’</v>
          </cell>
        </row>
        <row r="2285">
          <cell r="B2285" t="str">
            <v>Kirkūk</v>
          </cell>
          <cell r="C2285" t="str">
            <v>IQKirkūk</v>
          </cell>
        </row>
        <row r="2286">
          <cell r="B2286" t="str">
            <v>Maysān</v>
          </cell>
          <cell r="C2286" t="str">
            <v>IQMaysān</v>
          </cell>
        </row>
        <row r="2287">
          <cell r="B2287" t="str">
            <v>Al Muthanná</v>
          </cell>
          <cell r="C2287" t="str">
            <v>IQAl Muthanná</v>
          </cell>
        </row>
        <row r="2288">
          <cell r="B2288" t="str">
            <v>An Najaf</v>
          </cell>
          <cell r="C2288" t="str">
            <v>IQAn Najaf</v>
          </cell>
        </row>
        <row r="2289">
          <cell r="B2289" t="str">
            <v>Nīnawá</v>
          </cell>
          <cell r="C2289" t="str">
            <v>IQNīnawá</v>
          </cell>
        </row>
        <row r="2290">
          <cell r="B2290" t="str">
            <v>Al Qādisīyah</v>
          </cell>
          <cell r="C2290" t="str">
            <v>IQAl Qādisīyah</v>
          </cell>
        </row>
        <row r="2291">
          <cell r="B2291" t="str">
            <v>Şalāḩ ad Dīn</v>
          </cell>
          <cell r="C2291" t="str">
            <v>IQŞalāḩ ad Dīn</v>
          </cell>
        </row>
        <row r="2292">
          <cell r="B2292" t="str">
            <v>As Sulaymānīyah</v>
          </cell>
          <cell r="C2292" t="str">
            <v>IQAs Sulaymānīyah</v>
          </cell>
        </row>
        <row r="2293">
          <cell r="B2293" t="str">
            <v>Slêmanî</v>
          </cell>
          <cell r="C2293" t="str">
            <v>IQSlêmanî</v>
          </cell>
        </row>
        <row r="2294">
          <cell r="B2294" t="str">
            <v>Wāsiţ</v>
          </cell>
          <cell r="C2294" t="str">
            <v>IQWāsiţ</v>
          </cell>
        </row>
        <row r="2295">
          <cell r="B2295" t="str">
            <v>Āz̄ārbāyjān-e Shārqī</v>
          </cell>
          <cell r="C2295" t="str">
            <v>IRĀz̄ārbāyjān-e Shārqī</v>
          </cell>
        </row>
        <row r="2296">
          <cell r="B2296" t="str">
            <v>Āz̄ārbāyjān-e Ghārbī</v>
          </cell>
          <cell r="C2296" t="str">
            <v>IRĀz̄ārbāyjān-e Ghārbī</v>
          </cell>
        </row>
        <row r="2297">
          <cell r="B2297" t="str">
            <v>Ardabīl</v>
          </cell>
          <cell r="C2297" t="str">
            <v>IRArdabīl</v>
          </cell>
        </row>
        <row r="2298">
          <cell r="B2298" t="str">
            <v>Eşfahān</v>
          </cell>
          <cell r="C2298" t="str">
            <v>IREşfahān</v>
          </cell>
        </row>
        <row r="2299">
          <cell r="B2299" t="str">
            <v>Īlām</v>
          </cell>
          <cell r="C2299" t="str">
            <v>IRĪlām</v>
          </cell>
        </row>
        <row r="2300">
          <cell r="B2300" t="str">
            <v>Būshehr</v>
          </cell>
          <cell r="C2300" t="str">
            <v>IRBūshehr</v>
          </cell>
        </row>
        <row r="2301">
          <cell r="B2301" t="str">
            <v>Tehrān</v>
          </cell>
          <cell r="C2301" t="str">
            <v>IRTehrān</v>
          </cell>
        </row>
        <row r="2302">
          <cell r="B2302" t="str">
            <v>Chahār Maḩāl va Bakhtīārī</v>
          </cell>
          <cell r="C2302" t="str">
            <v>IRChahār Maḩāl va Bakhtīārī</v>
          </cell>
        </row>
        <row r="2303">
          <cell r="B2303" t="str">
            <v>Khūzestān</v>
          </cell>
          <cell r="C2303" t="str">
            <v>IRKhūzestān</v>
          </cell>
        </row>
        <row r="2304">
          <cell r="B2304" t="str">
            <v>Zanjān</v>
          </cell>
          <cell r="C2304" t="str">
            <v>IRZanjān</v>
          </cell>
        </row>
        <row r="2305">
          <cell r="B2305" t="str">
            <v>Semnān</v>
          </cell>
          <cell r="C2305" t="str">
            <v>IRSemnān</v>
          </cell>
        </row>
        <row r="2306">
          <cell r="B2306" t="str">
            <v>Sīstān va Balūchestān</v>
          </cell>
          <cell r="C2306" t="str">
            <v>IRSīstān va Balūchestān</v>
          </cell>
        </row>
        <row r="2307">
          <cell r="B2307" t="str">
            <v>Fārs</v>
          </cell>
          <cell r="C2307" t="str">
            <v>IRFārs</v>
          </cell>
        </row>
        <row r="2308">
          <cell r="B2308" t="str">
            <v>Kermān</v>
          </cell>
          <cell r="C2308" t="str">
            <v>IRKermān</v>
          </cell>
        </row>
        <row r="2309">
          <cell r="B2309" t="str">
            <v>Kordestān</v>
          </cell>
          <cell r="C2309" t="str">
            <v>IRKordestān</v>
          </cell>
        </row>
        <row r="2310">
          <cell r="B2310" t="str">
            <v>Kermānshāh</v>
          </cell>
          <cell r="C2310" t="str">
            <v>IRKermānshāh</v>
          </cell>
        </row>
        <row r="2311">
          <cell r="B2311" t="str">
            <v>Kohgīlūyeh va Bowyer Aḩmad</v>
          </cell>
          <cell r="C2311" t="str">
            <v>IRKohgīlūyeh va Bowyer Aḩmad</v>
          </cell>
        </row>
        <row r="2312">
          <cell r="B2312" t="str">
            <v>Gīlān</v>
          </cell>
          <cell r="C2312" t="str">
            <v>IRGīlān</v>
          </cell>
        </row>
        <row r="2313">
          <cell r="B2313" t="str">
            <v>Lorestān</v>
          </cell>
          <cell r="C2313" t="str">
            <v>IRLorestān</v>
          </cell>
        </row>
        <row r="2314">
          <cell r="B2314" t="str">
            <v>Māzandarān</v>
          </cell>
          <cell r="C2314" t="str">
            <v>IRMāzandarān</v>
          </cell>
        </row>
        <row r="2315">
          <cell r="B2315" t="str">
            <v>Markazī</v>
          </cell>
          <cell r="C2315" t="str">
            <v>IRMarkazī</v>
          </cell>
        </row>
        <row r="2316">
          <cell r="B2316" t="str">
            <v>Hormozgān</v>
          </cell>
          <cell r="C2316" t="str">
            <v>IRHormozgān</v>
          </cell>
        </row>
        <row r="2317">
          <cell r="B2317" t="str">
            <v>Hamadān</v>
          </cell>
          <cell r="C2317" t="str">
            <v>IRHamadān</v>
          </cell>
        </row>
        <row r="2318">
          <cell r="B2318" t="str">
            <v>Yazd</v>
          </cell>
          <cell r="C2318" t="str">
            <v>IRYazd</v>
          </cell>
        </row>
        <row r="2319">
          <cell r="B2319" t="str">
            <v>Qom</v>
          </cell>
          <cell r="C2319" t="str">
            <v>IRQom</v>
          </cell>
        </row>
        <row r="2320">
          <cell r="B2320" t="str">
            <v>Golestān</v>
          </cell>
          <cell r="C2320" t="str">
            <v>IRGolestān</v>
          </cell>
        </row>
        <row r="2321">
          <cell r="B2321" t="str">
            <v>Qazvīn</v>
          </cell>
          <cell r="C2321" t="str">
            <v>IRQazvīn</v>
          </cell>
        </row>
        <row r="2322">
          <cell r="B2322" t="str">
            <v>Khorāsān-e Jonūbī</v>
          </cell>
          <cell r="C2322" t="str">
            <v>IRKhorāsān-e Jonūbī</v>
          </cell>
        </row>
        <row r="2323">
          <cell r="B2323" t="str">
            <v>Khorāsān-e Raẕavī</v>
          </cell>
          <cell r="C2323" t="str">
            <v>IRKhorāsān-e Raẕavī</v>
          </cell>
        </row>
        <row r="2324">
          <cell r="B2324" t="str">
            <v>Khorāsān-e Shomālī</v>
          </cell>
          <cell r="C2324" t="str">
            <v>IRKhorāsān-e Shomālī</v>
          </cell>
        </row>
        <row r="2325">
          <cell r="B2325" t="str">
            <v>Alborz</v>
          </cell>
          <cell r="C2325" t="str">
            <v>IRAlborz</v>
          </cell>
        </row>
        <row r="2326">
          <cell r="B2326" t="str">
            <v>Höfuðborgarsvæði</v>
          </cell>
          <cell r="C2326" t="str">
            <v>ISHöfuðborgarsvæði</v>
          </cell>
        </row>
        <row r="2327">
          <cell r="B2327" t="str">
            <v>Suðurnes</v>
          </cell>
          <cell r="C2327" t="str">
            <v>ISSuðurnes</v>
          </cell>
        </row>
        <row r="2328">
          <cell r="B2328" t="str">
            <v>Vesturland</v>
          </cell>
          <cell r="C2328" t="str">
            <v>ISVesturland</v>
          </cell>
        </row>
        <row r="2329">
          <cell r="B2329" t="str">
            <v>Vestfirðir</v>
          </cell>
          <cell r="C2329" t="str">
            <v>ISVestfirðir</v>
          </cell>
        </row>
        <row r="2330">
          <cell r="B2330" t="str">
            <v>Norðurland vestra</v>
          </cell>
          <cell r="C2330" t="str">
            <v>ISNorðurland vestra</v>
          </cell>
        </row>
        <row r="2331">
          <cell r="B2331" t="str">
            <v>Norðurland eystra</v>
          </cell>
          <cell r="C2331" t="str">
            <v>ISNorðurland eystra</v>
          </cell>
        </row>
        <row r="2332">
          <cell r="B2332" t="str">
            <v>Austurland</v>
          </cell>
          <cell r="C2332" t="str">
            <v>ISAusturland</v>
          </cell>
        </row>
        <row r="2333">
          <cell r="B2333" t="str">
            <v>Suðurland</v>
          </cell>
          <cell r="C2333" t="str">
            <v>ISSuðurland</v>
          </cell>
        </row>
        <row r="2334">
          <cell r="B2334" t="str">
            <v>Piemonte</v>
          </cell>
          <cell r="C2334" t="str">
            <v>ITPiemonte</v>
          </cell>
        </row>
        <row r="2335">
          <cell r="B2335" t="str">
            <v>Alessandria</v>
          </cell>
          <cell r="C2335" t="str">
            <v>ITAlessandria</v>
          </cell>
        </row>
        <row r="2336">
          <cell r="B2336" t="str">
            <v>Asti</v>
          </cell>
          <cell r="C2336" t="str">
            <v>ITAsti</v>
          </cell>
        </row>
        <row r="2337">
          <cell r="B2337" t="str">
            <v>Biella</v>
          </cell>
          <cell r="C2337" t="str">
            <v>ITBiella</v>
          </cell>
        </row>
        <row r="2338">
          <cell r="B2338" t="str">
            <v>Cuneo</v>
          </cell>
          <cell r="C2338" t="str">
            <v>ITCuneo</v>
          </cell>
        </row>
        <row r="2339">
          <cell r="B2339" t="str">
            <v>Novara</v>
          </cell>
          <cell r="C2339" t="str">
            <v>ITNovara</v>
          </cell>
        </row>
        <row r="2340">
          <cell r="B2340" t="str">
            <v>Verbano-Cusio-Ossola</v>
          </cell>
          <cell r="C2340" t="str">
            <v>ITVerbano-Cusio-Ossola</v>
          </cell>
        </row>
        <row r="2341">
          <cell r="B2341" t="str">
            <v>Vercelli</v>
          </cell>
          <cell r="C2341" t="str">
            <v>ITVercelli</v>
          </cell>
        </row>
        <row r="2342">
          <cell r="B2342" t="str">
            <v>Torino</v>
          </cell>
          <cell r="C2342" t="str">
            <v>ITTorino</v>
          </cell>
        </row>
        <row r="2343">
          <cell r="B2343" t="str">
            <v>Lombardia</v>
          </cell>
          <cell r="C2343" t="str">
            <v>ITLombardia</v>
          </cell>
        </row>
        <row r="2344">
          <cell r="B2344" t="str">
            <v>Bergamo</v>
          </cell>
          <cell r="C2344" t="str">
            <v>ITBergamo</v>
          </cell>
        </row>
        <row r="2345">
          <cell r="B2345" t="str">
            <v>Brescia</v>
          </cell>
          <cell r="C2345" t="str">
            <v>ITBrescia</v>
          </cell>
        </row>
        <row r="2346">
          <cell r="B2346" t="str">
            <v>Como</v>
          </cell>
          <cell r="C2346" t="str">
            <v>ITComo</v>
          </cell>
        </row>
        <row r="2347">
          <cell r="B2347" t="str">
            <v>Cremona</v>
          </cell>
          <cell r="C2347" t="str">
            <v>ITCremona</v>
          </cell>
        </row>
        <row r="2348">
          <cell r="B2348" t="str">
            <v>Lecco</v>
          </cell>
          <cell r="C2348" t="str">
            <v>ITLecco</v>
          </cell>
        </row>
        <row r="2349">
          <cell r="B2349" t="str">
            <v>Lodi</v>
          </cell>
          <cell r="C2349" t="str">
            <v>ITLodi</v>
          </cell>
        </row>
        <row r="2350">
          <cell r="B2350" t="str">
            <v>Monza e Brianza</v>
          </cell>
          <cell r="C2350" t="str">
            <v>ITMonza e Brianza</v>
          </cell>
        </row>
        <row r="2351">
          <cell r="B2351" t="str">
            <v>Mantova</v>
          </cell>
          <cell r="C2351" t="str">
            <v>ITMantova</v>
          </cell>
        </row>
        <row r="2352">
          <cell r="B2352" t="str">
            <v>Pavia</v>
          </cell>
          <cell r="C2352" t="str">
            <v>ITPavia</v>
          </cell>
        </row>
        <row r="2353">
          <cell r="B2353" t="str">
            <v>Sondrio</v>
          </cell>
          <cell r="C2353" t="str">
            <v>ITSondrio</v>
          </cell>
        </row>
        <row r="2354">
          <cell r="B2354" t="str">
            <v>Varese</v>
          </cell>
          <cell r="C2354" t="str">
            <v>ITVarese</v>
          </cell>
        </row>
        <row r="2355">
          <cell r="B2355" t="str">
            <v>Milano</v>
          </cell>
          <cell r="C2355" t="str">
            <v>ITMilano</v>
          </cell>
        </row>
        <row r="2356">
          <cell r="B2356" t="str">
            <v>Veneto</v>
          </cell>
          <cell r="C2356" t="str">
            <v>ITVeneto</v>
          </cell>
        </row>
        <row r="2357">
          <cell r="B2357" t="str">
            <v>Belluno</v>
          </cell>
          <cell r="C2357" t="str">
            <v>ITBelluno</v>
          </cell>
        </row>
        <row r="2358">
          <cell r="B2358" t="str">
            <v>Padova</v>
          </cell>
          <cell r="C2358" t="str">
            <v>ITPadova</v>
          </cell>
        </row>
        <row r="2359">
          <cell r="B2359" t="str">
            <v>Rovigo</v>
          </cell>
          <cell r="C2359" t="str">
            <v>ITRovigo</v>
          </cell>
        </row>
        <row r="2360">
          <cell r="B2360" t="str">
            <v>Treviso</v>
          </cell>
          <cell r="C2360" t="str">
            <v>ITTreviso</v>
          </cell>
        </row>
        <row r="2361">
          <cell r="B2361" t="str">
            <v>Vicenza</v>
          </cell>
          <cell r="C2361" t="str">
            <v>ITVicenza</v>
          </cell>
        </row>
        <row r="2362">
          <cell r="B2362" t="str">
            <v>Verona</v>
          </cell>
          <cell r="C2362" t="str">
            <v>ITVerona</v>
          </cell>
        </row>
        <row r="2363">
          <cell r="B2363" t="str">
            <v>Venezia</v>
          </cell>
          <cell r="C2363" t="str">
            <v>ITVenezia</v>
          </cell>
        </row>
        <row r="2364">
          <cell r="B2364" t="str">
            <v>Liguria</v>
          </cell>
          <cell r="C2364" t="str">
            <v>ITLiguria</v>
          </cell>
        </row>
        <row r="2365">
          <cell r="B2365" t="str">
            <v>Imperia</v>
          </cell>
          <cell r="C2365" t="str">
            <v>ITImperia</v>
          </cell>
        </row>
        <row r="2366">
          <cell r="B2366" t="str">
            <v>La Spezia</v>
          </cell>
          <cell r="C2366" t="str">
            <v>ITLa Spezia</v>
          </cell>
        </row>
        <row r="2367">
          <cell r="B2367" t="str">
            <v>Savona</v>
          </cell>
          <cell r="C2367" t="str">
            <v>ITSavona</v>
          </cell>
        </row>
        <row r="2368">
          <cell r="B2368" t="str">
            <v>Genova</v>
          </cell>
          <cell r="C2368" t="str">
            <v>ITGenova</v>
          </cell>
        </row>
        <row r="2369">
          <cell r="B2369" t="str">
            <v>Emilia-Romagna</v>
          </cell>
          <cell r="C2369" t="str">
            <v>ITEmilia-Romagna</v>
          </cell>
        </row>
        <row r="2370">
          <cell r="B2370" t="str">
            <v>Forlì-Cesena</v>
          </cell>
          <cell r="C2370" t="str">
            <v>ITForlì-Cesena</v>
          </cell>
        </row>
        <row r="2371">
          <cell r="B2371" t="str">
            <v>Ferrara</v>
          </cell>
          <cell r="C2371" t="str">
            <v>ITFerrara</v>
          </cell>
        </row>
        <row r="2372">
          <cell r="B2372" t="str">
            <v>Modena</v>
          </cell>
          <cell r="C2372" t="str">
            <v>ITModena</v>
          </cell>
        </row>
        <row r="2373">
          <cell r="B2373" t="str">
            <v>Piacenza</v>
          </cell>
          <cell r="C2373" t="str">
            <v>ITPiacenza</v>
          </cell>
        </row>
        <row r="2374">
          <cell r="B2374" t="str">
            <v>Parma</v>
          </cell>
          <cell r="C2374" t="str">
            <v>ITParma</v>
          </cell>
        </row>
        <row r="2375">
          <cell r="B2375" t="str">
            <v>Ravenna</v>
          </cell>
          <cell r="C2375" t="str">
            <v>ITRavenna</v>
          </cell>
        </row>
        <row r="2376">
          <cell r="B2376" t="str">
            <v>Reggio Emilia</v>
          </cell>
          <cell r="C2376" t="str">
            <v>ITReggio Emilia</v>
          </cell>
        </row>
        <row r="2377">
          <cell r="B2377" t="str">
            <v>Rimini</v>
          </cell>
          <cell r="C2377" t="str">
            <v>ITRimini</v>
          </cell>
        </row>
        <row r="2378">
          <cell r="B2378" t="str">
            <v>Bologna</v>
          </cell>
          <cell r="C2378" t="str">
            <v>ITBologna</v>
          </cell>
        </row>
        <row r="2379">
          <cell r="B2379" t="str">
            <v>Toscana</v>
          </cell>
          <cell r="C2379" t="str">
            <v>ITToscana</v>
          </cell>
        </row>
        <row r="2380">
          <cell r="B2380" t="str">
            <v>Arezzo</v>
          </cell>
          <cell r="C2380" t="str">
            <v>ITArezzo</v>
          </cell>
        </row>
        <row r="2381">
          <cell r="B2381" t="str">
            <v>Grosseto</v>
          </cell>
          <cell r="C2381" t="str">
            <v>ITGrosseto</v>
          </cell>
        </row>
        <row r="2382">
          <cell r="B2382" t="str">
            <v>Livorno</v>
          </cell>
          <cell r="C2382" t="str">
            <v>ITLivorno</v>
          </cell>
        </row>
        <row r="2383">
          <cell r="B2383" t="str">
            <v>Lucca</v>
          </cell>
          <cell r="C2383" t="str">
            <v>ITLucca</v>
          </cell>
        </row>
        <row r="2384">
          <cell r="B2384" t="str">
            <v>Massa-Carrara</v>
          </cell>
          <cell r="C2384" t="str">
            <v>ITMassa-Carrara</v>
          </cell>
        </row>
        <row r="2385">
          <cell r="B2385" t="str">
            <v>Pisa</v>
          </cell>
          <cell r="C2385" t="str">
            <v>ITPisa</v>
          </cell>
        </row>
        <row r="2386">
          <cell r="B2386" t="str">
            <v>Prato</v>
          </cell>
          <cell r="C2386" t="str">
            <v>ITPrato</v>
          </cell>
        </row>
        <row r="2387">
          <cell r="B2387" t="str">
            <v>Pistoia</v>
          </cell>
          <cell r="C2387" t="str">
            <v>ITPistoia</v>
          </cell>
        </row>
        <row r="2388">
          <cell r="B2388" t="str">
            <v>Siena</v>
          </cell>
          <cell r="C2388" t="str">
            <v>ITSiena</v>
          </cell>
        </row>
        <row r="2389">
          <cell r="B2389" t="str">
            <v>Firenze</v>
          </cell>
          <cell r="C2389" t="str">
            <v>ITFirenze</v>
          </cell>
        </row>
        <row r="2390">
          <cell r="B2390" t="str">
            <v>Umbria</v>
          </cell>
          <cell r="C2390" t="str">
            <v>ITUmbria</v>
          </cell>
        </row>
        <row r="2391">
          <cell r="B2391" t="str">
            <v>Perugia</v>
          </cell>
          <cell r="C2391" t="str">
            <v>ITPerugia</v>
          </cell>
        </row>
        <row r="2392">
          <cell r="B2392" t="str">
            <v>Terni</v>
          </cell>
          <cell r="C2392" t="str">
            <v>ITTerni</v>
          </cell>
        </row>
        <row r="2393">
          <cell r="B2393" t="str">
            <v>Marche</v>
          </cell>
          <cell r="C2393" t="str">
            <v>ITMarche</v>
          </cell>
        </row>
        <row r="2394">
          <cell r="B2394" t="str">
            <v>Ancona</v>
          </cell>
          <cell r="C2394" t="str">
            <v>ITAncona</v>
          </cell>
        </row>
        <row r="2395">
          <cell r="B2395" t="str">
            <v>Ascoli Piceno</v>
          </cell>
          <cell r="C2395" t="str">
            <v>ITAscoli Piceno</v>
          </cell>
        </row>
        <row r="2396">
          <cell r="B2396" t="str">
            <v>Fermo</v>
          </cell>
          <cell r="C2396" t="str">
            <v>ITFermo</v>
          </cell>
        </row>
        <row r="2397">
          <cell r="B2397" t="str">
            <v>Macerata</v>
          </cell>
          <cell r="C2397" t="str">
            <v>ITMacerata</v>
          </cell>
        </row>
        <row r="2398">
          <cell r="B2398" t="str">
            <v>Pesaro e Urbino</v>
          </cell>
          <cell r="C2398" t="str">
            <v>ITPesaro e Urbino</v>
          </cell>
        </row>
        <row r="2399">
          <cell r="B2399" t="str">
            <v>Lazio</v>
          </cell>
          <cell r="C2399" t="str">
            <v>ITLazio</v>
          </cell>
        </row>
        <row r="2400">
          <cell r="B2400" t="str">
            <v>Frosinone</v>
          </cell>
          <cell r="C2400" t="str">
            <v>ITFrosinone</v>
          </cell>
        </row>
        <row r="2401">
          <cell r="B2401" t="str">
            <v>Latina</v>
          </cell>
          <cell r="C2401" t="str">
            <v>ITLatina</v>
          </cell>
        </row>
        <row r="2402">
          <cell r="B2402" t="str">
            <v>Rieti</v>
          </cell>
          <cell r="C2402" t="str">
            <v>ITRieti</v>
          </cell>
        </row>
        <row r="2403">
          <cell r="B2403" t="str">
            <v>Viterbo</v>
          </cell>
          <cell r="C2403" t="str">
            <v>ITViterbo</v>
          </cell>
        </row>
        <row r="2404">
          <cell r="B2404" t="str">
            <v>Roma</v>
          </cell>
          <cell r="C2404" t="str">
            <v>ITRoma</v>
          </cell>
        </row>
        <row r="2405">
          <cell r="B2405" t="str">
            <v>Abruzzo</v>
          </cell>
          <cell r="C2405" t="str">
            <v>ITAbruzzo</v>
          </cell>
        </row>
        <row r="2406">
          <cell r="B2406" t="str">
            <v>L'Aquila</v>
          </cell>
          <cell r="C2406" t="str">
            <v>ITL'Aquila</v>
          </cell>
        </row>
        <row r="2407">
          <cell r="B2407" t="str">
            <v>Chieti</v>
          </cell>
          <cell r="C2407" t="str">
            <v>ITChieti</v>
          </cell>
        </row>
        <row r="2408">
          <cell r="B2408" t="str">
            <v>Pescara</v>
          </cell>
          <cell r="C2408" t="str">
            <v>ITPescara</v>
          </cell>
        </row>
        <row r="2409">
          <cell r="B2409" t="str">
            <v>Teramo</v>
          </cell>
          <cell r="C2409" t="str">
            <v>ITTeramo</v>
          </cell>
        </row>
        <row r="2410">
          <cell r="B2410" t="str">
            <v>Molise</v>
          </cell>
          <cell r="C2410" t="str">
            <v>ITMolise</v>
          </cell>
        </row>
        <row r="2411">
          <cell r="B2411" t="str">
            <v>Campobasso</v>
          </cell>
          <cell r="C2411" t="str">
            <v>ITCampobasso</v>
          </cell>
        </row>
        <row r="2412">
          <cell r="B2412" t="str">
            <v>Isernia</v>
          </cell>
          <cell r="C2412" t="str">
            <v>ITIsernia</v>
          </cell>
        </row>
        <row r="2413">
          <cell r="B2413" t="str">
            <v>Campania</v>
          </cell>
          <cell r="C2413" t="str">
            <v>ITCampania</v>
          </cell>
        </row>
        <row r="2414">
          <cell r="B2414" t="str">
            <v>Avellino</v>
          </cell>
          <cell r="C2414" t="str">
            <v>ITAvellino</v>
          </cell>
        </row>
        <row r="2415">
          <cell r="B2415" t="str">
            <v>Benevento</v>
          </cell>
          <cell r="C2415" t="str">
            <v>ITBenevento</v>
          </cell>
        </row>
        <row r="2416">
          <cell r="B2416" t="str">
            <v>Caserta</v>
          </cell>
          <cell r="C2416" t="str">
            <v>ITCaserta</v>
          </cell>
        </row>
        <row r="2417">
          <cell r="B2417" t="str">
            <v>Salerno</v>
          </cell>
          <cell r="C2417" t="str">
            <v>ITSalerno</v>
          </cell>
        </row>
        <row r="2418">
          <cell r="B2418" t="str">
            <v>Napoli</v>
          </cell>
          <cell r="C2418" t="str">
            <v>ITNapoli</v>
          </cell>
        </row>
        <row r="2419">
          <cell r="B2419" t="str">
            <v>Puglia</v>
          </cell>
          <cell r="C2419" t="str">
            <v>ITPuglia</v>
          </cell>
        </row>
        <row r="2420">
          <cell r="B2420" t="str">
            <v>Brindisi</v>
          </cell>
          <cell r="C2420" t="str">
            <v>ITBrindisi</v>
          </cell>
        </row>
        <row r="2421">
          <cell r="B2421" t="str">
            <v>Barletta-Andria-Trani</v>
          </cell>
          <cell r="C2421" t="str">
            <v>ITBarletta-Andria-Trani</v>
          </cell>
        </row>
        <row r="2422">
          <cell r="B2422" t="str">
            <v>Foggia</v>
          </cell>
          <cell r="C2422" t="str">
            <v>ITFoggia</v>
          </cell>
        </row>
        <row r="2423">
          <cell r="B2423" t="str">
            <v>Lecce</v>
          </cell>
          <cell r="C2423" t="str">
            <v>ITLecce</v>
          </cell>
        </row>
        <row r="2424">
          <cell r="B2424" t="str">
            <v>Taranto</v>
          </cell>
          <cell r="C2424" t="str">
            <v>ITTaranto</v>
          </cell>
        </row>
        <row r="2425">
          <cell r="B2425" t="str">
            <v>Bari</v>
          </cell>
          <cell r="C2425" t="str">
            <v>ITBari</v>
          </cell>
        </row>
        <row r="2426">
          <cell r="B2426" t="str">
            <v>Basilicata</v>
          </cell>
          <cell r="C2426" t="str">
            <v>ITBasilicata</v>
          </cell>
        </row>
        <row r="2427">
          <cell r="B2427" t="str">
            <v>Matera</v>
          </cell>
          <cell r="C2427" t="str">
            <v>ITMatera</v>
          </cell>
        </row>
        <row r="2428">
          <cell r="B2428" t="str">
            <v>Potenza</v>
          </cell>
          <cell r="C2428" t="str">
            <v>ITPotenza</v>
          </cell>
        </row>
        <row r="2429">
          <cell r="B2429" t="str">
            <v>Calabria</v>
          </cell>
          <cell r="C2429" t="str">
            <v>ITCalabria</v>
          </cell>
        </row>
        <row r="2430">
          <cell r="B2430" t="str">
            <v>Cosenza</v>
          </cell>
          <cell r="C2430" t="str">
            <v>ITCosenza</v>
          </cell>
        </row>
        <row r="2431">
          <cell r="B2431" t="str">
            <v>Catanzaro</v>
          </cell>
          <cell r="C2431" t="str">
            <v>ITCatanzaro</v>
          </cell>
        </row>
        <row r="2432">
          <cell r="B2432" t="str">
            <v>Crotone</v>
          </cell>
          <cell r="C2432" t="str">
            <v>ITCrotone</v>
          </cell>
        </row>
        <row r="2433">
          <cell r="B2433" t="str">
            <v>Vibo Valentia</v>
          </cell>
          <cell r="C2433" t="str">
            <v>ITVibo Valentia</v>
          </cell>
        </row>
        <row r="2434">
          <cell r="B2434" t="str">
            <v>Reggio Calabria</v>
          </cell>
          <cell r="C2434" t="str">
            <v>ITReggio Calabria</v>
          </cell>
        </row>
        <row r="2435">
          <cell r="B2435" t="str">
            <v>Val d'Aoste</v>
          </cell>
          <cell r="C2435" t="str">
            <v>ITVal d'Aoste</v>
          </cell>
        </row>
        <row r="2436">
          <cell r="B2436" t="str">
            <v>Valle d'Aosta</v>
          </cell>
          <cell r="C2436" t="str">
            <v>ITValle d'Aosta</v>
          </cell>
        </row>
        <row r="2437">
          <cell r="B2437" t="str">
            <v>Trentino-Südtirol</v>
          </cell>
          <cell r="C2437" t="str">
            <v>ITTrentino-Südtirol</v>
          </cell>
        </row>
        <row r="2438">
          <cell r="B2438" t="str">
            <v>Trentino-Alto Adige</v>
          </cell>
          <cell r="C2438" t="str">
            <v>ITTrentino-Alto Adige</v>
          </cell>
        </row>
        <row r="2439">
          <cell r="B2439" t="str">
            <v>Bozen</v>
          </cell>
          <cell r="C2439" t="str">
            <v>ITBozen</v>
          </cell>
        </row>
        <row r="2440">
          <cell r="B2440" t="str">
            <v>Bolzano</v>
          </cell>
          <cell r="C2440" t="str">
            <v>ITBolzano</v>
          </cell>
        </row>
        <row r="2441">
          <cell r="B2441" t="str">
            <v>Trento</v>
          </cell>
          <cell r="C2441" t="str">
            <v>ITTrento</v>
          </cell>
        </row>
        <row r="2442">
          <cell r="B2442" t="str">
            <v>Friuli Venezia Giulia</v>
          </cell>
          <cell r="C2442" t="str">
            <v>ITFriuli Venezia Giulia</v>
          </cell>
        </row>
        <row r="2443">
          <cell r="B2443" t="str">
            <v>Sicilia</v>
          </cell>
          <cell r="C2443" t="str">
            <v>ITSicilia</v>
          </cell>
        </row>
        <row r="2444">
          <cell r="B2444" t="str">
            <v>Agrigento</v>
          </cell>
          <cell r="C2444" t="str">
            <v>ITAgrigento</v>
          </cell>
        </row>
        <row r="2445">
          <cell r="B2445" t="str">
            <v>Caltanissetta</v>
          </cell>
          <cell r="C2445" t="str">
            <v>ITCaltanissetta</v>
          </cell>
        </row>
        <row r="2446">
          <cell r="B2446" t="str">
            <v>Enna</v>
          </cell>
          <cell r="C2446" t="str">
            <v>ITEnna</v>
          </cell>
        </row>
        <row r="2447">
          <cell r="B2447" t="str">
            <v>Ragusa</v>
          </cell>
          <cell r="C2447" t="str">
            <v>ITRagusa</v>
          </cell>
        </row>
        <row r="2448">
          <cell r="B2448" t="str">
            <v>Siracusa</v>
          </cell>
          <cell r="C2448" t="str">
            <v>ITSiracusa</v>
          </cell>
        </row>
        <row r="2449">
          <cell r="B2449" t="str">
            <v>Trapani</v>
          </cell>
          <cell r="C2449" t="str">
            <v>ITTrapani</v>
          </cell>
        </row>
        <row r="2450">
          <cell r="B2450" t="str">
            <v>Catania</v>
          </cell>
          <cell r="C2450" t="str">
            <v>ITCatania</v>
          </cell>
        </row>
        <row r="2451">
          <cell r="B2451" t="str">
            <v>Messina</v>
          </cell>
          <cell r="C2451" t="str">
            <v>ITMessina</v>
          </cell>
        </row>
        <row r="2452">
          <cell r="B2452" t="str">
            <v>Palermo</v>
          </cell>
          <cell r="C2452" t="str">
            <v>ITPalermo</v>
          </cell>
        </row>
        <row r="2453">
          <cell r="B2453" t="str">
            <v>Sardegna</v>
          </cell>
          <cell r="C2453" t="str">
            <v>ITSardegna</v>
          </cell>
        </row>
        <row r="2454">
          <cell r="B2454" t="str">
            <v>Nuoro</v>
          </cell>
          <cell r="C2454" t="str">
            <v>ITNuoro</v>
          </cell>
        </row>
        <row r="2455">
          <cell r="B2455" t="str">
            <v>Oristano</v>
          </cell>
          <cell r="C2455" t="str">
            <v>ITOristano</v>
          </cell>
        </row>
        <row r="2456">
          <cell r="B2456" t="str">
            <v>Sud Sardegna</v>
          </cell>
          <cell r="C2456" t="str">
            <v>ITSud Sardegna</v>
          </cell>
        </row>
        <row r="2457">
          <cell r="B2457" t="str">
            <v>Sassari</v>
          </cell>
          <cell r="C2457" t="str">
            <v>ITSassari</v>
          </cell>
        </row>
        <row r="2458">
          <cell r="B2458" t="str">
            <v>Cagliari</v>
          </cell>
          <cell r="C2458" t="str">
            <v>ITCagliari</v>
          </cell>
        </row>
        <row r="2459">
          <cell r="B2459" t="str">
            <v>Kingston</v>
          </cell>
          <cell r="C2459" t="str">
            <v>JMKingston</v>
          </cell>
        </row>
        <row r="2460">
          <cell r="B2460" t="str">
            <v>Saint Andrew</v>
          </cell>
          <cell r="C2460" t="str">
            <v>JMSaint Andrew</v>
          </cell>
        </row>
        <row r="2461">
          <cell r="B2461" t="str">
            <v>Saint Thomas</v>
          </cell>
          <cell r="C2461" t="str">
            <v>JMSaint Thomas</v>
          </cell>
        </row>
        <row r="2462">
          <cell r="B2462" t="str">
            <v>Portland</v>
          </cell>
          <cell r="C2462" t="str">
            <v>JMPortland</v>
          </cell>
        </row>
        <row r="2463">
          <cell r="B2463" t="str">
            <v>Saint Mary</v>
          </cell>
          <cell r="C2463" t="str">
            <v>JMSaint Mary</v>
          </cell>
        </row>
        <row r="2464">
          <cell r="B2464" t="str">
            <v>Saint Ann</v>
          </cell>
          <cell r="C2464" t="str">
            <v>JMSaint Ann</v>
          </cell>
        </row>
        <row r="2465">
          <cell r="B2465" t="str">
            <v>Trelawny</v>
          </cell>
          <cell r="C2465" t="str">
            <v>JMTrelawny</v>
          </cell>
        </row>
        <row r="2466">
          <cell r="B2466" t="str">
            <v>Saint James</v>
          </cell>
          <cell r="C2466" t="str">
            <v>JMSaint James</v>
          </cell>
        </row>
        <row r="2467">
          <cell r="B2467" t="str">
            <v>Hanover</v>
          </cell>
          <cell r="C2467" t="str">
            <v>JMHanover</v>
          </cell>
        </row>
        <row r="2468">
          <cell r="B2468" t="str">
            <v>Westmoreland</v>
          </cell>
          <cell r="C2468" t="str">
            <v>JMWestmoreland</v>
          </cell>
        </row>
        <row r="2469">
          <cell r="B2469" t="str">
            <v>Saint Elizabeth</v>
          </cell>
          <cell r="C2469" t="str">
            <v>JMSaint Elizabeth</v>
          </cell>
        </row>
        <row r="2470">
          <cell r="B2470" t="str">
            <v>Manchester</v>
          </cell>
          <cell r="C2470" t="str">
            <v>JMManchester</v>
          </cell>
        </row>
        <row r="2471">
          <cell r="B2471" t="str">
            <v>Clarendon</v>
          </cell>
          <cell r="C2471" t="str">
            <v>JMClarendon</v>
          </cell>
        </row>
        <row r="2472">
          <cell r="B2472" t="str">
            <v>Saint Catherine</v>
          </cell>
          <cell r="C2472" t="str">
            <v>JMSaint Catherine</v>
          </cell>
        </row>
        <row r="2473">
          <cell r="B2473" t="str">
            <v>‘Ajlūn</v>
          </cell>
          <cell r="C2473" t="str">
            <v>JO‘Ajlūn</v>
          </cell>
        </row>
        <row r="2474">
          <cell r="B2474" t="str">
            <v>Al ‘A̅şimah</v>
          </cell>
          <cell r="C2474" t="str">
            <v>JOAl ‘A̅şimah</v>
          </cell>
        </row>
        <row r="2475">
          <cell r="B2475" t="str">
            <v>Al ‘Aqabah</v>
          </cell>
          <cell r="C2475" t="str">
            <v>JOAl ‘Aqabah</v>
          </cell>
        </row>
        <row r="2476">
          <cell r="B2476" t="str">
            <v>Aţ Ţafīlah</v>
          </cell>
          <cell r="C2476" t="str">
            <v>JOAţ Ţafīlah</v>
          </cell>
        </row>
        <row r="2477">
          <cell r="B2477" t="str">
            <v>Az Zarqā’</v>
          </cell>
          <cell r="C2477" t="str">
            <v>JOAz Zarqā’</v>
          </cell>
        </row>
        <row r="2478">
          <cell r="B2478" t="str">
            <v>Al Balqā’</v>
          </cell>
          <cell r="C2478" t="str">
            <v>JOAl Balqā’</v>
          </cell>
        </row>
        <row r="2479">
          <cell r="B2479" t="str">
            <v>Irbid</v>
          </cell>
          <cell r="C2479" t="str">
            <v>JOIrbid</v>
          </cell>
        </row>
        <row r="2480">
          <cell r="B2480" t="str">
            <v>Jarash</v>
          </cell>
          <cell r="C2480" t="str">
            <v>JOJarash</v>
          </cell>
        </row>
        <row r="2481">
          <cell r="B2481" t="str">
            <v>Al Karak</v>
          </cell>
          <cell r="C2481" t="str">
            <v>JOAl Karak</v>
          </cell>
        </row>
        <row r="2482">
          <cell r="B2482" t="str">
            <v>Al Mafraq</v>
          </cell>
          <cell r="C2482" t="str">
            <v>JOAl Mafraq</v>
          </cell>
        </row>
        <row r="2483">
          <cell r="B2483" t="str">
            <v>Mādabā</v>
          </cell>
          <cell r="C2483" t="str">
            <v>JOMādabā</v>
          </cell>
        </row>
        <row r="2484">
          <cell r="B2484" t="str">
            <v>Ma‘ān</v>
          </cell>
          <cell r="C2484" t="str">
            <v>JOMa‘ān</v>
          </cell>
        </row>
        <row r="2485">
          <cell r="B2485" t="str">
            <v>Hokkaido</v>
          </cell>
          <cell r="C2485" t="str">
            <v>JPHokkaido</v>
          </cell>
        </row>
        <row r="2486">
          <cell r="B2486" t="str">
            <v>Hokkaidô</v>
          </cell>
          <cell r="C2486" t="str">
            <v>JPHokkaidô</v>
          </cell>
        </row>
        <row r="2487">
          <cell r="B2487" t="str">
            <v>Aomori</v>
          </cell>
          <cell r="C2487" t="str">
            <v>JPAomori</v>
          </cell>
        </row>
        <row r="2488">
          <cell r="B2488" t="str">
            <v>Iwate</v>
          </cell>
          <cell r="C2488" t="str">
            <v>JPIwate</v>
          </cell>
        </row>
        <row r="2489">
          <cell r="B2489" t="str">
            <v>Miyagi</v>
          </cell>
          <cell r="C2489" t="str">
            <v>JPMiyagi</v>
          </cell>
        </row>
        <row r="2490">
          <cell r="B2490" t="str">
            <v>Akita</v>
          </cell>
          <cell r="C2490" t="str">
            <v>JPAkita</v>
          </cell>
        </row>
        <row r="2491">
          <cell r="B2491" t="str">
            <v>Yamagata</v>
          </cell>
          <cell r="C2491" t="str">
            <v>JPYamagata</v>
          </cell>
        </row>
        <row r="2492">
          <cell r="B2492" t="str">
            <v>Fukushima</v>
          </cell>
          <cell r="C2492" t="str">
            <v>JPFukushima</v>
          </cell>
        </row>
        <row r="2493">
          <cell r="B2493" t="str">
            <v>Hukusima</v>
          </cell>
          <cell r="C2493" t="str">
            <v>JPHukusima</v>
          </cell>
        </row>
        <row r="2494">
          <cell r="B2494" t="str">
            <v>Ibaraki</v>
          </cell>
          <cell r="C2494" t="str">
            <v>JPIbaraki</v>
          </cell>
        </row>
        <row r="2495">
          <cell r="B2495" t="str">
            <v>Tochigi</v>
          </cell>
          <cell r="C2495" t="str">
            <v>JPTochigi</v>
          </cell>
        </row>
        <row r="2496">
          <cell r="B2496" t="str">
            <v>Totigi</v>
          </cell>
          <cell r="C2496" t="str">
            <v>JPTotigi</v>
          </cell>
        </row>
        <row r="2497">
          <cell r="B2497" t="str">
            <v>Gunma</v>
          </cell>
          <cell r="C2497" t="str">
            <v>JPGunma</v>
          </cell>
        </row>
        <row r="2498">
          <cell r="B2498" t="str">
            <v>Saitama</v>
          </cell>
          <cell r="C2498" t="str">
            <v>JPSaitama</v>
          </cell>
        </row>
        <row r="2499">
          <cell r="B2499" t="str">
            <v>Chiba</v>
          </cell>
          <cell r="C2499" t="str">
            <v>JPChiba</v>
          </cell>
        </row>
        <row r="2500">
          <cell r="B2500" t="str">
            <v>Tiba</v>
          </cell>
          <cell r="C2500" t="str">
            <v>JPTiba</v>
          </cell>
        </row>
        <row r="2501">
          <cell r="B2501" t="str">
            <v>Tokyo</v>
          </cell>
          <cell r="C2501" t="str">
            <v>JPTokyo</v>
          </cell>
        </row>
        <row r="2502">
          <cell r="B2502" t="str">
            <v>Tôkyô</v>
          </cell>
          <cell r="C2502" t="str">
            <v>JPTôkyô</v>
          </cell>
        </row>
        <row r="2503">
          <cell r="B2503" t="str">
            <v>Kanagawa</v>
          </cell>
          <cell r="C2503" t="str">
            <v>JPKanagawa</v>
          </cell>
        </row>
        <row r="2504">
          <cell r="B2504" t="str">
            <v>Niigata</v>
          </cell>
          <cell r="C2504" t="str">
            <v>JPNiigata</v>
          </cell>
        </row>
        <row r="2505">
          <cell r="B2505" t="str">
            <v>Toyama</v>
          </cell>
          <cell r="C2505" t="str">
            <v>JPToyama</v>
          </cell>
        </row>
        <row r="2506">
          <cell r="B2506" t="str">
            <v>Ishikawa</v>
          </cell>
          <cell r="C2506" t="str">
            <v>JPIshikawa</v>
          </cell>
        </row>
        <row r="2507">
          <cell r="B2507" t="str">
            <v>Isikawa</v>
          </cell>
          <cell r="C2507" t="str">
            <v>JPIsikawa</v>
          </cell>
        </row>
        <row r="2508">
          <cell r="B2508" t="str">
            <v>Fukui</v>
          </cell>
          <cell r="C2508" t="str">
            <v>JPFukui</v>
          </cell>
        </row>
        <row r="2509">
          <cell r="B2509" t="str">
            <v>Hukui</v>
          </cell>
          <cell r="C2509" t="str">
            <v>JPHukui</v>
          </cell>
        </row>
        <row r="2510">
          <cell r="B2510" t="str">
            <v>Yamanashi</v>
          </cell>
          <cell r="C2510" t="str">
            <v>JPYamanashi</v>
          </cell>
        </row>
        <row r="2511">
          <cell r="B2511" t="str">
            <v>Yamanasi</v>
          </cell>
          <cell r="C2511" t="str">
            <v>JPYamanasi</v>
          </cell>
        </row>
        <row r="2512">
          <cell r="B2512" t="str">
            <v>Nagano</v>
          </cell>
          <cell r="C2512" t="str">
            <v>JPNagano</v>
          </cell>
        </row>
        <row r="2513">
          <cell r="B2513" t="str">
            <v>Gifu</v>
          </cell>
          <cell r="C2513" t="str">
            <v>JPGifu</v>
          </cell>
        </row>
        <row r="2514">
          <cell r="B2514" t="str">
            <v>Gihu</v>
          </cell>
          <cell r="C2514" t="str">
            <v>JPGihu</v>
          </cell>
        </row>
        <row r="2515">
          <cell r="B2515" t="str">
            <v>Shizuoka</v>
          </cell>
          <cell r="C2515" t="str">
            <v>JPShizuoka</v>
          </cell>
        </row>
        <row r="2516">
          <cell r="B2516" t="str">
            <v>Sizuoka</v>
          </cell>
          <cell r="C2516" t="str">
            <v>JPSizuoka</v>
          </cell>
        </row>
        <row r="2517">
          <cell r="B2517" t="str">
            <v>Aichi</v>
          </cell>
          <cell r="C2517" t="str">
            <v>JPAichi</v>
          </cell>
        </row>
        <row r="2518">
          <cell r="B2518" t="str">
            <v>Aiti</v>
          </cell>
          <cell r="C2518" t="str">
            <v>JPAiti</v>
          </cell>
        </row>
        <row r="2519">
          <cell r="B2519" t="str">
            <v>Mie</v>
          </cell>
          <cell r="C2519" t="str">
            <v>JPMie</v>
          </cell>
        </row>
        <row r="2520">
          <cell r="B2520" t="str">
            <v>Shiga</v>
          </cell>
          <cell r="C2520" t="str">
            <v>JPShiga</v>
          </cell>
        </row>
        <row r="2521">
          <cell r="B2521" t="str">
            <v>Siga</v>
          </cell>
          <cell r="C2521" t="str">
            <v>JPSiga</v>
          </cell>
        </row>
        <row r="2522">
          <cell r="B2522" t="str">
            <v>Kyoto</v>
          </cell>
          <cell r="C2522" t="str">
            <v>JPKyoto</v>
          </cell>
        </row>
        <row r="2523">
          <cell r="B2523" t="str">
            <v>Kyôto</v>
          </cell>
          <cell r="C2523" t="str">
            <v>JPKyôto</v>
          </cell>
        </row>
        <row r="2524">
          <cell r="B2524" t="str">
            <v>Osaka</v>
          </cell>
          <cell r="C2524" t="str">
            <v>JPOsaka</v>
          </cell>
        </row>
        <row r="2525">
          <cell r="B2525" t="str">
            <v>Ôsaka</v>
          </cell>
          <cell r="C2525" t="str">
            <v>JPÔsaka</v>
          </cell>
        </row>
        <row r="2526">
          <cell r="B2526" t="str">
            <v>Hyogo</v>
          </cell>
          <cell r="C2526" t="str">
            <v>JPHyogo</v>
          </cell>
        </row>
        <row r="2527">
          <cell r="B2527" t="str">
            <v>Hyôgo</v>
          </cell>
          <cell r="C2527" t="str">
            <v>JPHyôgo</v>
          </cell>
        </row>
        <row r="2528">
          <cell r="B2528" t="str">
            <v>Nara</v>
          </cell>
          <cell r="C2528" t="str">
            <v>JPNara</v>
          </cell>
        </row>
        <row r="2529">
          <cell r="B2529" t="str">
            <v>Wakayama</v>
          </cell>
          <cell r="C2529" t="str">
            <v>JPWakayama</v>
          </cell>
        </row>
        <row r="2530">
          <cell r="B2530" t="str">
            <v>Tottori</v>
          </cell>
          <cell r="C2530" t="str">
            <v>JPTottori</v>
          </cell>
        </row>
        <row r="2531">
          <cell r="B2531" t="str">
            <v>Shimane</v>
          </cell>
          <cell r="C2531" t="str">
            <v>JPShimane</v>
          </cell>
        </row>
        <row r="2532">
          <cell r="B2532" t="str">
            <v>Simane</v>
          </cell>
          <cell r="C2532" t="str">
            <v>JPSimane</v>
          </cell>
        </row>
        <row r="2533">
          <cell r="B2533" t="str">
            <v>Okayama</v>
          </cell>
          <cell r="C2533" t="str">
            <v>JPOkayama</v>
          </cell>
        </row>
        <row r="2534">
          <cell r="B2534" t="str">
            <v>Hiroshima</v>
          </cell>
          <cell r="C2534" t="str">
            <v>JPHiroshima</v>
          </cell>
        </row>
        <row r="2535">
          <cell r="B2535" t="str">
            <v>Hirosima</v>
          </cell>
          <cell r="C2535" t="str">
            <v>JPHirosima</v>
          </cell>
        </row>
        <row r="2536">
          <cell r="B2536" t="str">
            <v>Yamaguchi</v>
          </cell>
          <cell r="C2536" t="str">
            <v>JPYamaguchi</v>
          </cell>
        </row>
        <row r="2537">
          <cell r="B2537" t="str">
            <v>Yamaguti</v>
          </cell>
          <cell r="C2537" t="str">
            <v>JPYamaguti</v>
          </cell>
        </row>
        <row r="2538">
          <cell r="B2538" t="str">
            <v>Tokushima</v>
          </cell>
          <cell r="C2538" t="str">
            <v>JPTokushima</v>
          </cell>
        </row>
        <row r="2539">
          <cell r="B2539" t="str">
            <v>Tokusima</v>
          </cell>
          <cell r="C2539" t="str">
            <v>JPTokusima</v>
          </cell>
        </row>
        <row r="2540">
          <cell r="B2540" t="str">
            <v>Kagawa</v>
          </cell>
          <cell r="C2540" t="str">
            <v>JPKagawa</v>
          </cell>
        </row>
        <row r="2541">
          <cell r="B2541" t="str">
            <v>Ehime</v>
          </cell>
          <cell r="C2541" t="str">
            <v>JPEhime</v>
          </cell>
        </row>
        <row r="2542">
          <cell r="B2542" t="str">
            <v>Kochi</v>
          </cell>
          <cell r="C2542" t="str">
            <v>JPKochi</v>
          </cell>
        </row>
        <row r="2543">
          <cell r="B2543" t="str">
            <v>Kôti</v>
          </cell>
          <cell r="C2543" t="str">
            <v>JPKôti</v>
          </cell>
        </row>
        <row r="2544">
          <cell r="B2544" t="str">
            <v>Fukuoka</v>
          </cell>
          <cell r="C2544" t="str">
            <v>JPFukuoka</v>
          </cell>
        </row>
        <row r="2545">
          <cell r="B2545" t="str">
            <v>Hukuoka</v>
          </cell>
          <cell r="C2545" t="str">
            <v>JPHukuoka</v>
          </cell>
        </row>
        <row r="2546">
          <cell r="B2546" t="str">
            <v>Saga</v>
          </cell>
          <cell r="C2546" t="str">
            <v>JPSaga</v>
          </cell>
        </row>
        <row r="2547">
          <cell r="B2547" t="str">
            <v>Nagasaki</v>
          </cell>
          <cell r="C2547" t="str">
            <v>JPNagasaki</v>
          </cell>
        </row>
        <row r="2548">
          <cell r="B2548" t="str">
            <v>Kumamoto</v>
          </cell>
          <cell r="C2548" t="str">
            <v>JPKumamoto</v>
          </cell>
        </row>
        <row r="2549">
          <cell r="B2549" t="str">
            <v>Oita</v>
          </cell>
          <cell r="C2549" t="str">
            <v>JPOita</v>
          </cell>
        </row>
        <row r="2550">
          <cell r="B2550" t="str">
            <v>Ôita</v>
          </cell>
          <cell r="C2550" t="str">
            <v>JPÔita</v>
          </cell>
        </row>
        <row r="2551">
          <cell r="B2551" t="str">
            <v>Miyazaki</v>
          </cell>
          <cell r="C2551" t="str">
            <v>JPMiyazaki</v>
          </cell>
        </row>
        <row r="2552">
          <cell r="B2552" t="str">
            <v>Kagoshima</v>
          </cell>
          <cell r="C2552" t="str">
            <v>JPKagoshima</v>
          </cell>
        </row>
        <row r="2553">
          <cell r="B2553" t="str">
            <v>Kagosima</v>
          </cell>
          <cell r="C2553" t="str">
            <v>JPKagosima</v>
          </cell>
        </row>
        <row r="2554">
          <cell r="B2554" t="str">
            <v>Okinawa</v>
          </cell>
          <cell r="C2554" t="str">
            <v>JPOkinawa</v>
          </cell>
        </row>
        <row r="2555">
          <cell r="B2555" t="str">
            <v>Baringo</v>
          </cell>
          <cell r="C2555" t="str">
            <v>KEBaringo</v>
          </cell>
        </row>
        <row r="2556">
          <cell r="B2556" t="str">
            <v>Bomet</v>
          </cell>
          <cell r="C2556" t="str">
            <v>KEBomet</v>
          </cell>
        </row>
        <row r="2557">
          <cell r="B2557" t="str">
            <v>Bungoma</v>
          </cell>
          <cell r="C2557" t="str">
            <v>KEBungoma</v>
          </cell>
        </row>
        <row r="2558">
          <cell r="B2558" t="str">
            <v>Busia</v>
          </cell>
          <cell r="C2558" t="str">
            <v>KEBusia</v>
          </cell>
        </row>
        <row r="2559">
          <cell r="B2559" t="str">
            <v>Elgeyo/Marakwet</v>
          </cell>
          <cell r="C2559" t="str">
            <v>KEElgeyo/Marakwet</v>
          </cell>
        </row>
        <row r="2560">
          <cell r="B2560" t="str">
            <v>Embu</v>
          </cell>
          <cell r="C2560" t="str">
            <v>KEEmbu</v>
          </cell>
        </row>
        <row r="2561">
          <cell r="B2561" t="str">
            <v>Garissa</v>
          </cell>
          <cell r="C2561" t="str">
            <v>KEGarissa</v>
          </cell>
        </row>
        <row r="2562">
          <cell r="B2562" t="str">
            <v>Homa Bay</v>
          </cell>
          <cell r="C2562" t="str">
            <v>KEHoma Bay</v>
          </cell>
        </row>
        <row r="2563">
          <cell r="B2563" t="str">
            <v>Isiolo</v>
          </cell>
          <cell r="C2563" t="str">
            <v>KEIsiolo</v>
          </cell>
        </row>
        <row r="2564">
          <cell r="B2564" t="str">
            <v>Kajiado</v>
          </cell>
          <cell r="C2564" t="str">
            <v>KEKajiado</v>
          </cell>
        </row>
        <row r="2565">
          <cell r="B2565" t="str">
            <v>Kakamega</v>
          </cell>
          <cell r="C2565" t="str">
            <v>KEKakamega</v>
          </cell>
        </row>
        <row r="2566">
          <cell r="B2566" t="str">
            <v>Kericho</v>
          </cell>
          <cell r="C2566" t="str">
            <v>KEKericho</v>
          </cell>
        </row>
        <row r="2567">
          <cell r="B2567" t="str">
            <v>Kiambu</v>
          </cell>
          <cell r="C2567" t="str">
            <v>KEKiambu</v>
          </cell>
        </row>
        <row r="2568">
          <cell r="B2568" t="str">
            <v>Kilifi</v>
          </cell>
          <cell r="C2568" t="str">
            <v>KEKilifi</v>
          </cell>
        </row>
        <row r="2569">
          <cell r="B2569" t="str">
            <v>Kirinyaga</v>
          </cell>
          <cell r="C2569" t="str">
            <v>KEKirinyaga</v>
          </cell>
        </row>
        <row r="2570">
          <cell r="B2570" t="str">
            <v>Kisii</v>
          </cell>
          <cell r="C2570" t="str">
            <v>KEKisii</v>
          </cell>
        </row>
        <row r="2571">
          <cell r="B2571" t="str">
            <v>Kisumu</v>
          </cell>
          <cell r="C2571" t="str">
            <v>KEKisumu</v>
          </cell>
        </row>
        <row r="2572">
          <cell r="B2572" t="str">
            <v>Kitui</v>
          </cell>
          <cell r="C2572" t="str">
            <v>KEKitui</v>
          </cell>
        </row>
        <row r="2573">
          <cell r="B2573" t="str">
            <v>Kwale</v>
          </cell>
          <cell r="C2573" t="str">
            <v>KEKwale</v>
          </cell>
        </row>
        <row r="2574">
          <cell r="B2574" t="str">
            <v>Laikipia</v>
          </cell>
          <cell r="C2574" t="str">
            <v>KELaikipia</v>
          </cell>
        </row>
        <row r="2575">
          <cell r="B2575" t="str">
            <v>Lamu</v>
          </cell>
          <cell r="C2575" t="str">
            <v>KELamu</v>
          </cell>
        </row>
        <row r="2576">
          <cell r="B2576" t="str">
            <v>Machakos</v>
          </cell>
          <cell r="C2576" t="str">
            <v>KEMachakos</v>
          </cell>
        </row>
        <row r="2577">
          <cell r="B2577" t="str">
            <v>Makueni</v>
          </cell>
          <cell r="C2577" t="str">
            <v>KEMakueni</v>
          </cell>
        </row>
        <row r="2578">
          <cell r="B2578" t="str">
            <v>Mandera</v>
          </cell>
          <cell r="C2578" t="str">
            <v>KEMandera</v>
          </cell>
        </row>
        <row r="2579">
          <cell r="B2579" t="str">
            <v>Marsabit</v>
          </cell>
          <cell r="C2579" t="str">
            <v>KEMarsabit</v>
          </cell>
        </row>
        <row r="2580">
          <cell r="B2580" t="str">
            <v>Meru</v>
          </cell>
          <cell r="C2580" t="str">
            <v>KEMeru</v>
          </cell>
        </row>
        <row r="2581">
          <cell r="B2581" t="str">
            <v>Migori</v>
          </cell>
          <cell r="C2581" t="str">
            <v>KEMigori</v>
          </cell>
        </row>
        <row r="2582">
          <cell r="B2582" t="str">
            <v>Mombasa</v>
          </cell>
          <cell r="C2582" t="str">
            <v>KEMombasa</v>
          </cell>
        </row>
        <row r="2583">
          <cell r="B2583" t="str">
            <v>Murang'a</v>
          </cell>
          <cell r="C2583" t="str">
            <v>KEMurang'a</v>
          </cell>
        </row>
        <row r="2584">
          <cell r="B2584" t="str">
            <v>Nairobi City</v>
          </cell>
          <cell r="C2584" t="str">
            <v>KENairobi City</v>
          </cell>
        </row>
        <row r="2585">
          <cell r="B2585" t="str">
            <v>Nakuru</v>
          </cell>
          <cell r="C2585" t="str">
            <v>KENakuru</v>
          </cell>
        </row>
        <row r="2586">
          <cell r="B2586" t="str">
            <v>Nandi</v>
          </cell>
          <cell r="C2586" t="str">
            <v>KENandi</v>
          </cell>
        </row>
        <row r="2587">
          <cell r="B2587" t="str">
            <v>Narok</v>
          </cell>
          <cell r="C2587" t="str">
            <v>KENarok</v>
          </cell>
        </row>
        <row r="2588">
          <cell r="B2588" t="str">
            <v>Nyamira</v>
          </cell>
          <cell r="C2588" t="str">
            <v>KENyamira</v>
          </cell>
        </row>
        <row r="2589">
          <cell r="B2589" t="str">
            <v>Nyandarua</v>
          </cell>
          <cell r="C2589" t="str">
            <v>KENyandarua</v>
          </cell>
        </row>
        <row r="2590">
          <cell r="B2590" t="str">
            <v>Nyeri</v>
          </cell>
          <cell r="C2590" t="str">
            <v>KENyeri</v>
          </cell>
        </row>
        <row r="2591">
          <cell r="B2591" t="str">
            <v>Samburu</v>
          </cell>
          <cell r="C2591" t="str">
            <v>KESamburu</v>
          </cell>
        </row>
        <row r="2592">
          <cell r="B2592" t="str">
            <v>Siaya</v>
          </cell>
          <cell r="C2592" t="str">
            <v>KESiaya</v>
          </cell>
        </row>
        <row r="2593">
          <cell r="B2593" t="str">
            <v>Taita/Taveta</v>
          </cell>
          <cell r="C2593" t="str">
            <v>KETaita/Taveta</v>
          </cell>
        </row>
        <row r="2594">
          <cell r="B2594" t="str">
            <v>Tana River</v>
          </cell>
          <cell r="C2594" t="str">
            <v>KETana River</v>
          </cell>
        </row>
        <row r="2595">
          <cell r="B2595" t="str">
            <v>Tharaka-Nithi</v>
          </cell>
          <cell r="C2595" t="str">
            <v>KETharaka-Nithi</v>
          </cell>
        </row>
        <row r="2596">
          <cell r="B2596" t="str">
            <v>Trans Nzoia</v>
          </cell>
          <cell r="C2596" t="str">
            <v>KETrans Nzoia</v>
          </cell>
        </row>
        <row r="2597">
          <cell r="B2597" t="str">
            <v>Turkana</v>
          </cell>
          <cell r="C2597" t="str">
            <v>KETurkana</v>
          </cell>
        </row>
        <row r="2598">
          <cell r="B2598" t="str">
            <v>Uasin Gishu</v>
          </cell>
          <cell r="C2598" t="str">
            <v>KEUasin Gishu</v>
          </cell>
        </row>
        <row r="2599">
          <cell r="B2599" t="str">
            <v>Vihiga</v>
          </cell>
          <cell r="C2599" t="str">
            <v>KEVihiga</v>
          </cell>
        </row>
        <row r="2600">
          <cell r="B2600" t="str">
            <v>Wajir</v>
          </cell>
          <cell r="C2600" t="str">
            <v>KEWajir</v>
          </cell>
        </row>
        <row r="2601">
          <cell r="B2601" t="str">
            <v>West Pokot</v>
          </cell>
          <cell r="C2601" t="str">
            <v>KEWest Pokot</v>
          </cell>
        </row>
        <row r="2602">
          <cell r="B2602" t="str">
            <v>Bishkek</v>
          </cell>
          <cell r="C2602" t="str">
            <v>KGBishkek</v>
          </cell>
        </row>
        <row r="2603">
          <cell r="B2603" t="str">
            <v>Gorod Biškek</v>
          </cell>
          <cell r="C2603" t="str">
            <v>KGGorod Biškek</v>
          </cell>
        </row>
        <row r="2604">
          <cell r="B2604" t="str">
            <v>Gorod Bishkek</v>
          </cell>
          <cell r="C2604" t="str">
            <v>KGGorod Bishkek</v>
          </cell>
        </row>
        <row r="2605">
          <cell r="B2605" t="str">
            <v>Osh</v>
          </cell>
          <cell r="C2605" t="str">
            <v>KGOsh</v>
          </cell>
        </row>
        <row r="2606">
          <cell r="B2606" t="str">
            <v>Gorod Osh</v>
          </cell>
          <cell r="C2606" t="str">
            <v>KGGorod Osh</v>
          </cell>
        </row>
        <row r="2607">
          <cell r="B2607" t="str">
            <v>Gorod Oš</v>
          </cell>
          <cell r="C2607" t="str">
            <v>KGGorod Oš</v>
          </cell>
        </row>
        <row r="2608">
          <cell r="B2608" t="str">
            <v>Batken</v>
          </cell>
          <cell r="C2608" t="str">
            <v>KGBatken</v>
          </cell>
        </row>
        <row r="2609">
          <cell r="B2609" t="str">
            <v>Batkenskaya oblast'</v>
          </cell>
          <cell r="C2609" t="str">
            <v>KGBatkenskaya oblast'</v>
          </cell>
        </row>
        <row r="2610">
          <cell r="B2610" t="str">
            <v>Batkenskaja oblast'</v>
          </cell>
          <cell r="C2610" t="str">
            <v>KGBatkenskaja oblast'</v>
          </cell>
        </row>
        <row r="2611">
          <cell r="B2611" t="str">
            <v>Chüy</v>
          </cell>
          <cell r="C2611" t="str">
            <v>KGChüy</v>
          </cell>
        </row>
        <row r="2612">
          <cell r="B2612" t="str">
            <v>Čujskaja oblast'</v>
          </cell>
          <cell r="C2612" t="str">
            <v>KGČujskaja oblast'</v>
          </cell>
        </row>
        <row r="2613">
          <cell r="B2613" t="str">
            <v>Chuyskaya oblast'</v>
          </cell>
          <cell r="C2613" t="str">
            <v>KGChuyskaya oblast'</v>
          </cell>
        </row>
        <row r="2614">
          <cell r="B2614" t="str">
            <v>Jalal-Abad</v>
          </cell>
          <cell r="C2614" t="str">
            <v>KGJalal-Abad</v>
          </cell>
        </row>
        <row r="2615">
          <cell r="B2615" t="str">
            <v>Džalal-Abadskaja oblast'</v>
          </cell>
          <cell r="C2615" t="str">
            <v>KGDžalal-Abadskaja oblast'</v>
          </cell>
        </row>
        <row r="2616">
          <cell r="B2616" t="str">
            <v>Dzhalal-Abadskaya oblast'</v>
          </cell>
          <cell r="C2616" t="str">
            <v>KGDzhalal-Abadskaya oblast'</v>
          </cell>
        </row>
        <row r="2617">
          <cell r="B2617" t="str">
            <v>Naryn</v>
          </cell>
          <cell r="C2617" t="str">
            <v>KGNaryn</v>
          </cell>
        </row>
        <row r="2618">
          <cell r="B2618" t="str">
            <v>Narynskaja oblast'</v>
          </cell>
          <cell r="C2618" t="str">
            <v>KGNarynskaja oblast'</v>
          </cell>
        </row>
        <row r="2619">
          <cell r="B2619" t="str">
            <v>Narynskaya oblast'</v>
          </cell>
          <cell r="C2619" t="str">
            <v>KGNarynskaya oblast'</v>
          </cell>
        </row>
        <row r="2620">
          <cell r="B2620" t="str">
            <v>Osh</v>
          </cell>
          <cell r="C2620" t="str">
            <v>KGOsh</v>
          </cell>
        </row>
        <row r="2621">
          <cell r="B2621" t="str">
            <v>Ošskaja oblast'</v>
          </cell>
          <cell r="C2621" t="str">
            <v>KGOšskaja oblast'</v>
          </cell>
        </row>
        <row r="2622">
          <cell r="B2622" t="str">
            <v>Oshskaya oblast'</v>
          </cell>
          <cell r="C2622" t="str">
            <v>KGOshskaya oblast'</v>
          </cell>
        </row>
        <row r="2623">
          <cell r="B2623" t="str">
            <v>Talas</v>
          </cell>
          <cell r="C2623" t="str">
            <v>KGTalas</v>
          </cell>
        </row>
        <row r="2624">
          <cell r="B2624" t="str">
            <v>Talasskaja oblast'</v>
          </cell>
          <cell r="C2624" t="str">
            <v>KGTalasskaja oblast'</v>
          </cell>
        </row>
        <row r="2625">
          <cell r="B2625" t="str">
            <v>Talasskaya oblast'</v>
          </cell>
          <cell r="C2625" t="str">
            <v>KGTalasskaya oblast'</v>
          </cell>
        </row>
        <row r="2626">
          <cell r="B2626" t="str">
            <v>Ysyk-Köl</v>
          </cell>
          <cell r="C2626" t="str">
            <v>KGYsyk-Köl</v>
          </cell>
        </row>
        <row r="2627">
          <cell r="B2627" t="str">
            <v>Issyk-Kul'skaya oblast'</v>
          </cell>
          <cell r="C2627" t="str">
            <v>KGIssyk-Kul'skaya oblast'</v>
          </cell>
        </row>
        <row r="2628">
          <cell r="B2628" t="str">
            <v>Issyk-Kul'skaja oblast'</v>
          </cell>
          <cell r="C2628" t="str">
            <v>KGIssyk-Kul'skaja oblast'</v>
          </cell>
        </row>
        <row r="2629">
          <cell r="B2629" t="str">
            <v>Phnum Pénh</v>
          </cell>
          <cell r="C2629" t="str">
            <v>KHPhnum Pénh</v>
          </cell>
        </row>
        <row r="2630">
          <cell r="B2630" t="str">
            <v>Phnom Penh</v>
          </cell>
          <cell r="C2630" t="str">
            <v>KHPhnom Penh</v>
          </cell>
        </row>
        <row r="2631">
          <cell r="B2631" t="str">
            <v>Banteay Mean Chey</v>
          </cell>
          <cell r="C2631" t="str">
            <v>KHBanteay Mean Chey</v>
          </cell>
        </row>
        <row r="2632">
          <cell r="B2632" t="str">
            <v>Bântéay Méanchey</v>
          </cell>
          <cell r="C2632" t="str">
            <v>KHBântéay Méanchey</v>
          </cell>
        </row>
        <row r="2633">
          <cell r="B2633" t="str">
            <v>Krâchéh</v>
          </cell>
          <cell r="C2633" t="str">
            <v>KHKrâchéh</v>
          </cell>
        </row>
        <row r="2634">
          <cell r="B2634" t="str">
            <v>Kracheh</v>
          </cell>
          <cell r="C2634" t="str">
            <v>KHKracheh</v>
          </cell>
        </row>
        <row r="2635">
          <cell r="B2635" t="str">
            <v>Môndól Kiri</v>
          </cell>
          <cell r="C2635" t="str">
            <v>KHMôndól Kiri</v>
          </cell>
        </row>
        <row r="2636">
          <cell r="B2636" t="str">
            <v>Mondol Kiri</v>
          </cell>
          <cell r="C2636" t="str">
            <v>KHMondol Kiri</v>
          </cell>
        </row>
        <row r="2637">
          <cell r="B2637" t="str">
            <v>Preăh Vihéar</v>
          </cell>
          <cell r="C2637" t="str">
            <v>KHPreăh Vihéar</v>
          </cell>
        </row>
        <row r="2638">
          <cell r="B2638" t="str">
            <v>Preah Vihear</v>
          </cell>
          <cell r="C2638" t="str">
            <v>KHPreah Vihear</v>
          </cell>
        </row>
        <row r="2639">
          <cell r="B2639" t="str">
            <v>Prey Vêng</v>
          </cell>
          <cell r="C2639" t="str">
            <v>KHPrey Vêng</v>
          </cell>
        </row>
        <row r="2640">
          <cell r="B2640" t="str">
            <v>Prey Veaeng</v>
          </cell>
          <cell r="C2640" t="str">
            <v>KHPrey Veaeng</v>
          </cell>
        </row>
        <row r="2641">
          <cell r="B2641" t="str">
            <v>Poŭthĭsăt</v>
          </cell>
          <cell r="C2641" t="str">
            <v>KHPoŭthĭsăt</v>
          </cell>
        </row>
        <row r="2642">
          <cell r="B2642" t="str">
            <v>Pousaat</v>
          </cell>
          <cell r="C2642" t="str">
            <v>KHPousaat</v>
          </cell>
        </row>
        <row r="2643">
          <cell r="B2643" t="str">
            <v>Rotanak Kiri</v>
          </cell>
          <cell r="C2643" t="str">
            <v>KHRotanak Kiri</v>
          </cell>
        </row>
        <row r="2644">
          <cell r="B2644" t="str">
            <v>Rôtânôkiri</v>
          </cell>
          <cell r="C2644" t="str">
            <v>KHRôtânôkiri</v>
          </cell>
        </row>
        <row r="2645">
          <cell r="B2645" t="str">
            <v>Siem Reab</v>
          </cell>
          <cell r="C2645" t="str">
            <v>KHSiem Reab</v>
          </cell>
        </row>
        <row r="2646">
          <cell r="B2646" t="str">
            <v>Siĕmréab</v>
          </cell>
          <cell r="C2646" t="str">
            <v>KHSiĕmréab</v>
          </cell>
        </row>
        <row r="2647">
          <cell r="B2647" t="str">
            <v>Preăh Sihanouk</v>
          </cell>
          <cell r="C2647" t="str">
            <v>KHPreăh Sihanouk</v>
          </cell>
        </row>
        <row r="2648">
          <cell r="B2648" t="str">
            <v>Preah Sihanouk</v>
          </cell>
          <cell r="C2648" t="str">
            <v>KHPreah Sihanouk</v>
          </cell>
        </row>
        <row r="2649">
          <cell r="B2649" t="str">
            <v>Stoĕng Trêng</v>
          </cell>
          <cell r="C2649" t="str">
            <v>KHStoĕng Trêng</v>
          </cell>
        </row>
        <row r="2650">
          <cell r="B2650" t="str">
            <v>Stueng Traeng</v>
          </cell>
          <cell r="C2650" t="str">
            <v>KHStueng Traeng</v>
          </cell>
        </row>
        <row r="2651">
          <cell r="B2651" t="str">
            <v>Baat Dambang</v>
          </cell>
          <cell r="C2651" t="str">
            <v>KHBaat Dambang</v>
          </cell>
        </row>
        <row r="2652">
          <cell r="B2652" t="str">
            <v>Bătdâmbâng</v>
          </cell>
          <cell r="C2652" t="str">
            <v>KHBătdâmbâng</v>
          </cell>
        </row>
        <row r="2653">
          <cell r="B2653" t="str">
            <v>Svay Riĕng</v>
          </cell>
          <cell r="C2653" t="str">
            <v>KHSvay Riĕng</v>
          </cell>
        </row>
        <row r="2654">
          <cell r="B2654" t="str">
            <v>Svaay Rieng</v>
          </cell>
          <cell r="C2654" t="str">
            <v>KHSvaay Rieng</v>
          </cell>
        </row>
        <row r="2655">
          <cell r="B2655" t="str">
            <v>Taakaev</v>
          </cell>
          <cell r="C2655" t="str">
            <v>KHTaakaev</v>
          </cell>
        </row>
        <row r="2656">
          <cell r="B2656" t="str">
            <v>Takêv</v>
          </cell>
          <cell r="C2656" t="str">
            <v>KHTakêv</v>
          </cell>
        </row>
        <row r="2657">
          <cell r="B2657" t="str">
            <v>Ŏtdâr Méanchey</v>
          </cell>
          <cell r="C2657" t="str">
            <v>KHŎtdâr Méanchey</v>
          </cell>
        </row>
        <row r="2658">
          <cell r="B2658" t="str">
            <v>Otdar Mean Chey</v>
          </cell>
          <cell r="C2658" t="str">
            <v>KHOtdar Mean Chey</v>
          </cell>
        </row>
        <row r="2659">
          <cell r="B2659" t="str">
            <v>Kaeb</v>
          </cell>
          <cell r="C2659" t="str">
            <v>KHKaeb</v>
          </cell>
        </row>
        <row r="2660">
          <cell r="B2660" t="str">
            <v>Kêb</v>
          </cell>
          <cell r="C2660" t="str">
            <v>KHKêb</v>
          </cell>
        </row>
        <row r="2661">
          <cell r="B2661" t="str">
            <v>Pailĭn</v>
          </cell>
          <cell r="C2661" t="str">
            <v>KHPailĭn</v>
          </cell>
        </row>
        <row r="2662">
          <cell r="B2662" t="str">
            <v>Pailin</v>
          </cell>
          <cell r="C2662" t="str">
            <v>KHPailin</v>
          </cell>
        </row>
        <row r="2663">
          <cell r="B2663" t="str">
            <v>Tbong Khmum</v>
          </cell>
          <cell r="C2663" t="str">
            <v>KHTbong Khmum</v>
          </cell>
        </row>
        <row r="2664">
          <cell r="B2664" t="str">
            <v>Tbong Khmŭm</v>
          </cell>
          <cell r="C2664" t="str">
            <v>KHTbong Khmŭm</v>
          </cell>
        </row>
        <row r="2665">
          <cell r="B2665" t="str">
            <v>Kampong Chaam</v>
          </cell>
          <cell r="C2665" t="str">
            <v>KHKampong Chaam</v>
          </cell>
        </row>
        <row r="2666">
          <cell r="B2666" t="str">
            <v>Kâmpóng Cham</v>
          </cell>
          <cell r="C2666" t="str">
            <v>KHKâmpóng Cham</v>
          </cell>
        </row>
        <row r="2667">
          <cell r="B2667" t="str">
            <v>Kampong Chhnang</v>
          </cell>
          <cell r="C2667" t="str">
            <v>KHKampong Chhnang</v>
          </cell>
        </row>
        <row r="2668">
          <cell r="B2668" t="str">
            <v>Kâmpóng Chhnăng</v>
          </cell>
          <cell r="C2668" t="str">
            <v>KHKâmpóng Chhnăng</v>
          </cell>
        </row>
        <row r="2669">
          <cell r="B2669" t="str">
            <v>Kampong Spueu</v>
          </cell>
          <cell r="C2669" t="str">
            <v>KHKampong Spueu</v>
          </cell>
        </row>
        <row r="2670">
          <cell r="B2670" t="str">
            <v>Kâmpóng Spœ</v>
          </cell>
          <cell r="C2670" t="str">
            <v>KHKâmpóng Spœ</v>
          </cell>
        </row>
        <row r="2671">
          <cell r="B2671" t="str">
            <v>Kâmpóng Thum</v>
          </cell>
          <cell r="C2671" t="str">
            <v>KHKâmpóng Thum</v>
          </cell>
        </row>
        <row r="2672">
          <cell r="B2672" t="str">
            <v>Kampong Thum</v>
          </cell>
          <cell r="C2672" t="str">
            <v>KHKampong Thum</v>
          </cell>
        </row>
        <row r="2673">
          <cell r="B2673" t="str">
            <v>Kampot</v>
          </cell>
          <cell r="C2673" t="str">
            <v>KHKampot</v>
          </cell>
        </row>
        <row r="2674">
          <cell r="B2674" t="str">
            <v>Kâmpôt</v>
          </cell>
          <cell r="C2674" t="str">
            <v>KHKâmpôt</v>
          </cell>
        </row>
        <row r="2675">
          <cell r="B2675" t="str">
            <v>Kandaal</v>
          </cell>
          <cell r="C2675" t="str">
            <v>KHKandaal</v>
          </cell>
        </row>
        <row r="2676">
          <cell r="B2676" t="str">
            <v>Kândal</v>
          </cell>
          <cell r="C2676" t="str">
            <v>KHKândal</v>
          </cell>
        </row>
        <row r="2677">
          <cell r="B2677" t="str">
            <v>Kaoh Kong</v>
          </cell>
          <cell r="C2677" t="str">
            <v>KHKaoh Kong</v>
          </cell>
        </row>
        <row r="2678">
          <cell r="B2678" t="str">
            <v>Kaôh Kŏng</v>
          </cell>
          <cell r="C2678" t="str">
            <v>KHKaôh Kŏng</v>
          </cell>
        </row>
        <row r="2679">
          <cell r="B2679" t="str">
            <v>Gilbert Islands</v>
          </cell>
          <cell r="C2679" t="str">
            <v>KIGilbert Islands</v>
          </cell>
        </row>
        <row r="2680">
          <cell r="B2680" t="str">
            <v>Line Islands</v>
          </cell>
          <cell r="C2680" t="str">
            <v>KILine Islands</v>
          </cell>
        </row>
        <row r="2681">
          <cell r="B2681" t="str">
            <v>Phoenix Islands</v>
          </cell>
          <cell r="C2681" t="str">
            <v>KIPhoenix Islands</v>
          </cell>
        </row>
        <row r="2682">
          <cell r="B2682" t="str">
            <v>Ndzuwani</v>
          </cell>
          <cell r="C2682" t="str">
            <v>KMNdzuwani</v>
          </cell>
        </row>
        <row r="2683">
          <cell r="B2683" t="str">
            <v>Anjwān</v>
          </cell>
          <cell r="C2683" t="str">
            <v>KMAnjwān</v>
          </cell>
        </row>
        <row r="2684">
          <cell r="B2684" t="str">
            <v>Andjouân</v>
          </cell>
          <cell r="C2684" t="str">
            <v>KMAndjouân</v>
          </cell>
        </row>
        <row r="2685">
          <cell r="B2685" t="str">
            <v>Anjouan</v>
          </cell>
          <cell r="C2685" t="str">
            <v>KMAnjouan</v>
          </cell>
        </row>
        <row r="2686">
          <cell r="B2686" t="str">
            <v>Ngazidja</v>
          </cell>
          <cell r="C2686" t="str">
            <v>KMNgazidja</v>
          </cell>
        </row>
        <row r="2687">
          <cell r="B2687" t="str">
            <v>Anjazījah</v>
          </cell>
          <cell r="C2687" t="str">
            <v>KMAnjazījah</v>
          </cell>
        </row>
        <row r="2688">
          <cell r="B2688" t="str">
            <v>Andjazîdja</v>
          </cell>
          <cell r="C2688" t="str">
            <v>KMAndjazîdja</v>
          </cell>
        </row>
        <row r="2689">
          <cell r="B2689" t="str">
            <v>Grande Comore</v>
          </cell>
          <cell r="C2689" t="str">
            <v>KMGrande Comore</v>
          </cell>
        </row>
        <row r="2690">
          <cell r="B2690" t="str">
            <v>Mwali</v>
          </cell>
          <cell r="C2690" t="str">
            <v>KMMwali</v>
          </cell>
        </row>
        <row r="2691">
          <cell r="B2691" t="str">
            <v>Mūhīlī</v>
          </cell>
          <cell r="C2691" t="str">
            <v>KMMūhīlī</v>
          </cell>
        </row>
        <row r="2692">
          <cell r="B2692" t="str">
            <v>Moûhîlî</v>
          </cell>
          <cell r="C2692" t="str">
            <v>KMMoûhîlî</v>
          </cell>
        </row>
        <row r="2693">
          <cell r="B2693" t="str">
            <v>Mohéli</v>
          </cell>
          <cell r="C2693" t="str">
            <v>KMMohéli</v>
          </cell>
        </row>
        <row r="2694">
          <cell r="B2694" t="str">
            <v>Saint Kitts</v>
          </cell>
          <cell r="C2694" t="str">
            <v>KNSaint Kitts</v>
          </cell>
        </row>
        <row r="2695">
          <cell r="B2695" t="str">
            <v>Christ Church Nichola Town</v>
          </cell>
          <cell r="C2695" t="str">
            <v>KNChrist Church Nichola Town</v>
          </cell>
        </row>
        <row r="2696">
          <cell r="B2696" t="str">
            <v>Saint Anne Sandy Point</v>
          </cell>
          <cell r="C2696" t="str">
            <v>KNSaint Anne Sandy Point</v>
          </cell>
        </row>
        <row r="2697">
          <cell r="B2697" t="str">
            <v>Saint George Basseterre</v>
          </cell>
          <cell r="C2697" t="str">
            <v>KNSaint George Basseterre</v>
          </cell>
        </row>
        <row r="2698">
          <cell r="B2698" t="str">
            <v>Saint John Capisterre</v>
          </cell>
          <cell r="C2698" t="str">
            <v>KNSaint John Capisterre</v>
          </cell>
        </row>
        <row r="2699">
          <cell r="B2699" t="str">
            <v>Saint Mary Cayon</v>
          </cell>
          <cell r="C2699" t="str">
            <v>KNSaint Mary Cayon</v>
          </cell>
        </row>
        <row r="2700">
          <cell r="B2700" t="str">
            <v>Saint Paul Capisterre</v>
          </cell>
          <cell r="C2700" t="str">
            <v>KNSaint Paul Capisterre</v>
          </cell>
        </row>
        <row r="2701">
          <cell r="B2701" t="str">
            <v>Saint Peter Basseterre</v>
          </cell>
          <cell r="C2701" t="str">
            <v>KNSaint Peter Basseterre</v>
          </cell>
        </row>
        <row r="2702">
          <cell r="B2702" t="str">
            <v>Saint Thomas Middle Island</v>
          </cell>
          <cell r="C2702" t="str">
            <v>KNSaint Thomas Middle Island</v>
          </cell>
        </row>
        <row r="2703">
          <cell r="B2703" t="str">
            <v>Trinity Palmetto Point</v>
          </cell>
          <cell r="C2703" t="str">
            <v>KNTrinity Palmetto Point</v>
          </cell>
        </row>
        <row r="2704">
          <cell r="B2704" t="str">
            <v>Nevis</v>
          </cell>
          <cell r="C2704" t="str">
            <v>KNNevis</v>
          </cell>
        </row>
        <row r="2705">
          <cell r="B2705" t="str">
            <v>Saint George Gingerland</v>
          </cell>
          <cell r="C2705" t="str">
            <v>KNSaint George Gingerland</v>
          </cell>
        </row>
        <row r="2706">
          <cell r="B2706" t="str">
            <v>Saint James Windward</v>
          </cell>
          <cell r="C2706" t="str">
            <v>KNSaint James Windward</v>
          </cell>
        </row>
        <row r="2707">
          <cell r="B2707" t="str">
            <v>Saint John Figtree</v>
          </cell>
          <cell r="C2707" t="str">
            <v>KNSaint John Figtree</v>
          </cell>
        </row>
        <row r="2708">
          <cell r="B2708" t="str">
            <v>Saint Paul Charlestown</v>
          </cell>
          <cell r="C2708" t="str">
            <v>KNSaint Paul Charlestown</v>
          </cell>
        </row>
        <row r="2709">
          <cell r="B2709" t="str">
            <v>Saint Thomas Lowland</v>
          </cell>
          <cell r="C2709" t="str">
            <v>KNSaint Thomas Lowland</v>
          </cell>
        </row>
        <row r="2710">
          <cell r="B2710" t="str">
            <v>Raseon</v>
          </cell>
          <cell r="C2710" t="str">
            <v>KPRaseon</v>
          </cell>
        </row>
        <row r="2711">
          <cell r="B2711" t="str">
            <v>Rasǒn</v>
          </cell>
          <cell r="C2711" t="str">
            <v>KPRasǒn</v>
          </cell>
        </row>
        <row r="2712">
          <cell r="B2712" t="str">
            <v>Phyeongannamto</v>
          </cell>
          <cell r="C2712" t="str">
            <v>KPPhyeongannamto</v>
          </cell>
        </row>
        <row r="2713">
          <cell r="B2713" t="str">
            <v>P'yǒngan-namdo</v>
          </cell>
          <cell r="C2713" t="str">
            <v>KPP'yǒngan-namdo</v>
          </cell>
        </row>
        <row r="2714">
          <cell r="B2714" t="str">
            <v>P'yǒngan-bukto</v>
          </cell>
          <cell r="C2714" t="str">
            <v>KPP'yǒngan-bukto</v>
          </cell>
        </row>
        <row r="2715">
          <cell r="B2715" t="str">
            <v>Phyeonganpukto</v>
          </cell>
          <cell r="C2715" t="str">
            <v>KPPhyeonganpukto</v>
          </cell>
        </row>
        <row r="2716">
          <cell r="B2716" t="str">
            <v>Chagang-do</v>
          </cell>
          <cell r="C2716" t="str">
            <v>KPChagang-do</v>
          </cell>
        </row>
        <row r="2717">
          <cell r="B2717" t="str">
            <v>Jakangto</v>
          </cell>
          <cell r="C2717" t="str">
            <v>KPJakangto</v>
          </cell>
        </row>
        <row r="2718">
          <cell r="B2718" t="str">
            <v>Hwanghae-namdo</v>
          </cell>
          <cell r="C2718" t="str">
            <v>KPHwanghae-namdo</v>
          </cell>
        </row>
        <row r="2719">
          <cell r="B2719" t="str">
            <v>Hwanghainamto</v>
          </cell>
          <cell r="C2719" t="str">
            <v>KPHwanghainamto</v>
          </cell>
        </row>
        <row r="2720">
          <cell r="B2720" t="str">
            <v>Hwanghae-bukto</v>
          </cell>
          <cell r="C2720" t="str">
            <v>KPHwanghae-bukto</v>
          </cell>
        </row>
        <row r="2721">
          <cell r="B2721" t="str">
            <v>Hwanghaipukto</v>
          </cell>
          <cell r="C2721" t="str">
            <v>KPHwanghaipukto</v>
          </cell>
        </row>
        <row r="2722">
          <cell r="B2722" t="str">
            <v>Kangweonto</v>
          </cell>
          <cell r="C2722" t="str">
            <v>KPKangweonto</v>
          </cell>
        </row>
        <row r="2723">
          <cell r="B2723" t="str">
            <v>Kangwǒn-do</v>
          </cell>
          <cell r="C2723" t="str">
            <v>KPKangwǒn-do</v>
          </cell>
        </row>
        <row r="2724">
          <cell r="B2724" t="str">
            <v>Hamgyǒng-namdo</v>
          </cell>
          <cell r="C2724" t="str">
            <v>KPHamgyǒng-namdo</v>
          </cell>
        </row>
        <row r="2725">
          <cell r="B2725" t="str">
            <v>Hamkyeongnamto</v>
          </cell>
          <cell r="C2725" t="str">
            <v>KPHamkyeongnamto</v>
          </cell>
        </row>
        <row r="2726">
          <cell r="B2726" t="str">
            <v>Hamkyeongpukto</v>
          </cell>
          <cell r="C2726" t="str">
            <v>KPHamkyeongpukto</v>
          </cell>
        </row>
        <row r="2727">
          <cell r="B2727" t="str">
            <v>Hamgyǒng-bukto</v>
          </cell>
          <cell r="C2727" t="str">
            <v>KPHamgyǒng-bukto</v>
          </cell>
        </row>
        <row r="2728">
          <cell r="B2728" t="str">
            <v>Ryangkangto</v>
          </cell>
          <cell r="C2728" t="str">
            <v>KPRyangkangto</v>
          </cell>
        </row>
        <row r="2729">
          <cell r="B2729" t="str">
            <v>Ryanggang-do</v>
          </cell>
          <cell r="C2729" t="str">
            <v>KPRyanggang-do</v>
          </cell>
        </row>
        <row r="2730">
          <cell r="B2730" t="str">
            <v>P'yǒngyang</v>
          </cell>
          <cell r="C2730" t="str">
            <v>KPP'yǒngyang</v>
          </cell>
        </row>
        <row r="2731">
          <cell r="B2731" t="str">
            <v>Phyeongyang</v>
          </cell>
          <cell r="C2731" t="str">
            <v>KPPhyeongyang</v>
          </cell>
        </row>
        <row r="2732">
          <cell r="B2732" t="str">
            <v>Namp’o</v>
          </cell>
          <cell r="C2732" t="str">
            <v>KPNamp’o</v>
          </cell>
        </row>
        <row r="2733">
          <cell r="B2733" t="str">
            <v>Nampho</v>
          </cell>
          <cell r="C2733" t="str">
            <v>KPNampho</v>
          </cell>
        </row>
        <row r="2734">
          <cell r="B2734" t="str">
            <v>Seoul-teukbyeolsi</v>
          </cell>
          <cell r="C2734" t="str">
            <v>KRSeoul-teukbyeolsi</v>
          </cell>
        </row>
        <row r="2735">
          <cell r="B2735" t="str">
            <v>Busan-gwangyeoksi</v>
          </cell>
          <cell r="C2735" t="str">
            <v>KRBusan-gwangyeoksi</v>
          </cell>
        </row>
        <row r="2736">
          <cell r="B2736" t="str">
            <v>Daegu-gwangyeoksi</v>
          </cell>
          <cell r="C2736" t="str">
            <v>KRDaegu-gwangyeoksi</v>
          </cell>
        </row>
        <row r="2737">
          <cell r="B2737" t="str">
            <v>Incheon-gwangyeoksi</v>
          </cell>
          <cell r="C2737" t="str">
            <v>KRIncheon-gwangyeoksi</v>
          </cell>
        </row>
        <row r="2738">
          <cell r="B2738" t="str">
            <v>Gwangju-gwangyeoksi</v>
          </cell>
          <cell r="C2738" t="str">
            <v>KRGwangju-gwangyeoksi</v>
          </cell>
        </row>
        <row r="2739">
          <cell r="B2739" t="str">
            <v>Daejeon-gwangyeoksi</v>
          </cell>
          <cell r="C2739" t="str">
            <v>KRDaejeon-gwangyeoksi</v>
          </cell>
        </row>
        <row r="2740">
          <cell r="B2740" t="str">
            <v>Ulsan-gwangyeoksi</v>
          </cell>
          <cell r="C2740" t="str">
            <v>KRUlsan-gwangyeoksi</v>
          </cell>
        </row>
        <row r="2741">
          <cell r="B2741" t="str">
            <v>Gyeonggi-do</v>
          </cell>
          <cell r="C2741" t="str">
            <v>KRGyeonggi-do</v>
          </cell>
        </row>
        <row r="2742">
          <cell r="B2742" t="str">
            <v>Gangwon-do</v>
          </cell>
          <cell r="C2742" t="str">
            <v>KRGangwon-do</v>
          </cell>
        </row>
        <row r="2743">
          <cell r="B2743" t="str">
            <v>Chungcheongbuk-do</v>
          </cell>
          <cell r="C2743" t="str">
            <v>KRChungcheongbuk-do</v>
          </cell>
        </row>
        <row r="2744">
          <cell r="B2744" t="str">
            <v>Chungcheongnam-do</v>
          </cell>
          <cell r="C2744" t="str">
            <v>KRChungcheongnam-do</v>
          </cell>
        </row>
        <row r="2745">
          <cell r="B2745" t="str">
            <v>Jeollabuk-do</v>
          </cell>
          <cell r="C2745" t="str">
            <v>KRJeollabuk-do</v>
          </cell>
        </row>
        <row r="2746">
          <cell r="B2746" t="str">
            <v>Jeollanam-do</v>
          </cell>
          <cell r="C2746" t="str">
            <v>KRJeollanam-do</v>
          </cell>
        </row>
        <row r="2747">
          <cell r="B2747" t="str">
            <v>Gyeongsangbuk-do</v>
          </cell>
          <cell r="C2747" t="str">
            <v>KRGyeongsangbuk-do</v>
          </cell>
        </row>
        <row r="2748">
          <cell r="B2748" t="str">
            <v>Gyeongsangnam-do</v>
          </cell>
          <cell r="C2748" t="str">
            <v>KRGyeongsangnam-do</v>
          </cell>
        </row>
        <row r="2749">
          <cell r="B2749" t="str">
            <v>Jeju-teukbyeoljachido</v>
          </cell>
          <cell r="C2749" t="str">
            <v>KRJeju-teukbyeoljachido</v>
          </cell>
        </row>
        <row r="2750">
          <cell r="B2750" t="str">
            <v>Sejong</v>
          </cell>
          <cell r="C2750" t="str">
            <v>KRSejong</v>
          </cell>
        </row>
        <row r="2751">
          <cell r="B2751" t="str">
            <v>Al Aḩmadī</v>
          </cell>
          <cell r="C2751" t="str">
            <v>KWAl Aḩmadī</v>
          </cell>
        </row>
        <row r="2752">
          <cell r="B2752" t="str">
            <v>Al Farwānīyah</v>
          </cell>
          <cell r="C2752" t="str">
            <v>KWAl Farwānīyah</v>
          </cell>
        </row>
        <row r="2753">
          <cell r="B2753" t="str">
            <v>Ḩawallī</v>
          </cell>
          <cell r="C2753" t="str">
            <v>KWḨawallī</v>
          </cell>
        </row>
        <row r="2754">
          <cell r="B2754" t="str">
            <v>Al Jahrā’</v>
          </cell>
          <cell r="C2754" t="str">
            <v>KWAl Jahrā’</v>
          </cell>
        </row>
        <row r="2755">
          <cell r="B2755" t="str">
            <v>Al ‘Āşimah</v>
          </cell>
          <cell r="C2755" t="str">
            <v>KWAl ‘Āşimah</v>
          </cell>
        </row>
        <row r="2756">
          <cell r="B2756" t="str">
            <v>Mubārak al Kabīr</v>
          </cell>
          <cell r="C2756" t="str">
            <v>KWMubārak al Kabīr</v>
          </cell>
        </row>
        <row r="2757">
          <cell r="B2757" t="str">
            <v>Aqmola oblysy</v>
          </cell>
          <cell r="C2757" t="str">
            <v>KZAqmola oblysy</v>
          </cell>
        </row>
        <row r="2758">
          <cell r="B2758" t="str">
            <v>Akmolinskaja oblast'</v>
          </cell>
          <cell r="C2758" t="str">
            <v>KZAkmolinskaja oblast'</v>
          </cell>
        </row>
        <row r="2759">
          <cell r="B2759" t="str">
            <v>Akmolinskaya oblast'</v>
          </cell>
          <cell r="C2759" t="str">
            <v>KZAkmolinskaya oblast'</v>
          </cell>
        </row>
        <row r="2760">
          <cell r="B2760" t="str">
            <v>Aqtöbe oblysy</v>
          </cell>
          <cell r="C2760" t="str">
            <v>KZAqtöbe oblysy</v>
          </cell>
        </row>
        <row r="2761">
          <cell r="B2761" t="str">
            <v>Aktjubinskaja oblast'</v>
          </cell>
          <cell r="C2761" t="str">
            <v>KZAktjubinskaja oblast'</v>
          </cell>
        </row>
        <row r="2762">
          <cell r="B2762" t="str">
            <v>Aktyubinskaya oblast'</v>
          </cell>
          <cell r="C2762" t="str">
            <v>KZAktyubinskaya oblast'</v>
          </cell>
        </row>
        <row r="2763">
          <cell r="B2763" t="str">
            <v>Almaty oblysy</v>
          </cell>
          <cell r="C2763" t="str">
            <v>KZAlmaty oblysy</v>
          </cell>
        </row>
        <row r="2764">
          <cell r="B2764" t="str">
            <v>Almatinskaja oblast'</v>
          </cell>
          <cell r="C2764" t="str">
            <v>KZAlmatinskaja oblast'</v>
          </cell>
        </row>
        <row r="2765">
          <cell r="B2765" t="str">
            <v>Almatinskaya oblast'</v>
          </cell>
          <cell r="C2765" t="str">
            <v>KZAlmatinskaya oblast'</v>
          </cell>
        </row>
        <row r="2766">
          <cell r="B2766" t="str">
            <v>Atyraū oblysy</v>
          </cell>
          <cell r="C2766" t="str">
            <v>KZAtyraū oblysy</v>
          </cell>
        </row>
        <row r="2767">
          <cell r="B2767" t="str">
            <v>Atyrauskaja oblast'</v>
          </cell>
          <cell r="C2767" t="str">
            <v>KZAtyrauskaja oblast'</v>
          </cell>
        </row>
        <row r="2768">
          <cell r="B2768" t="str">
            <v>Atyrauskaya oblast'</v>
          </cell>
          <cell r="C2768" t="str">
            <v>KZAtyrauskaya oblast'</v>
          </cell>
        </row>
        <row r="2769">
          <cell r="B2769" t="str">
            <v>Qaraghandy oblysy</v>
          </cell>
          <cell r="C2769" t="str">
            <v>KZQaraghandy oblysy</v>
          </cell>
        </row>
        <row r="2770">
          <cell r="B2770" t="str">
            <v>Karagandinskaja oblast'</v>
          </cell>
          <cell r="C2770" t="str">
            <v>KZKaragandinskaja oblast'</v>
          </cell>
        </row>
        <row r="2771">
          <cell r="B2771" t="str">
            <v>Karagandinskaya oblast'</v>
          </cell>
          <cell r="C2771" t="str">
            <v>KZKaragandinskaya oblast'</v>
          </cell>
        </row>
        <row r="2772">
          <cell r="B2772" t="str">
            <v>Qostanay oblysy</v>
          </cell>
          <cell r="C2772" t="str">
            <v>KZQostanay oblysy</v>
          </cell>
        </row>
        <row r="2773">
          <cell r="B2773" t="str">
            <v>Kostanayskaya oblast'</v>
          </cell>
          <cell r="C2773" t="str">
            <v>KZKostanayskaya oblast'</v>
          </cell>
        </row>
        <row r="2774">
          <cell r="B2774" t="str">
            <v>Kostanajskaja oblast'</v>
          </cell>
          <cell r="C2774" t="str">
            <v>KZKostanajskaja oblast'</v>
          </cell>
        </row>
        <row r="2775">
          <cell r="B2775" t="str">
            <v>Qyzylorda oblysy</v>
          </cell>
          <cell r="C2775" t="str">
            <v>KZQyzylorda oblysy</v>
          </cell>
        </row>
        <row r="2776">
          <cell r="B2776" t="str">
            <v>Kyzylordinskaja oblast'</v>
          </cell>
          <cell r="C2776" t="str">
            <v>KZKyzylordinskaja oblast'</v>
          </cell>
        </row>
        <row r="2777">
          <cell r="B2777" t="str">
            <v>Kyzylordinskaya oblast'</v>
          </cell>
          <cell r="C2777" t="str">
            <v>KZKyzylordinskaya oblast'</v>
          </cell>
        </row>
        <row r="2778">
          <cell r="B2778" t="str">
            <v>Mangghystaū oblysy</v>
          </cell>
          <cell r="C2778" t="str">
            <v>KZMangghystaū oblysy</v>
          </cell>
        </row>
        <row r="2779">
          <cell r="B2779" t="str">
            <v>Mangistauskaya oblast'</v>
          </cell>
          <cell r="C2779" t="str">
            <v>KZMangistauskaya oblast'</v>
          </cell>
        </row>
        <row r="2780">
          <cell r="B2780" t="str">
            <v>Mangystauskaja oblast'</v>
          </cell>
          <cell r="C2780" t="str">
            <v>KZMangystauskaja oblast'</v>
          </cell>
        </row>
        <row r="2781">
          <cell r="B2781" t="str">
            <v>Pavlodar oblysy</v>
          </cell>
          <cell r="C2781" t="str">
            <v>KZPavlodar oblysy</v>
          </cell>
        </row>
        <row r="2782">
          <cell r="B2782" t="str">
            <v>Pavlodarskaja oblast'</v>
          </cell>
          <cell r="C2782" t="str">
            <v>KZPavlodarskaja oblast'</v>
          </cell>
        </row>
        <row r="2783">
          <cell r="B2783" t="str">
            <v>Pavlodarskaya oblast'</v>
          </cell>
          <cell r="C2783" t="str">
            <v>KZPavlodarskaya oblast'</v>
          </cell>
        </row>
        <row r="2784">
          <cell r="B2784" t="str">
            <v>Soltüstik Qazaqstan oblysy</v>
          </cell>
          <cell r="C2784" t="str">
            <v>KZSoltüstik Qazaqstan oblysy</v>
          </cell>
        </row>
        <row r="2785">
          <cell r="B2785" t="str">
            <v>Severo-Kazakhstanskaya oblast'</v>
          </cell>
          <cell r="C2785" t="str">
            <v>KZSevero-Kazakhstanskaya oblast'</v>
          </cell>
        </row>
        <row r="2786">
          <cell r="B2786" t="str">
            <v>Severo-Kazahstanskaja oblast'</v>
          </cell>
          <cell r="C2786" t="str">
            <v>KZSevero-Kazahstanskaja oblast'</v>
          </cell>
        </row>
        <row r="2787">
          <cell r="B2787" t="str">
            <v>Shyghys Qazaqstan oblysy</v>
          </cell>
          <cell r="C2787" t="str">
            <v>KZShyghys Qazaqstan oblysy</v>
          </cell>
        </row>
        <row r="2788">
          <cell r="B2788" t="str">
            <v>Vostočno-Kazahstanskaja oblast'</v>
          </cell>
          <cell r="C2788" t="str">
            <v>KZVostočno-Kazahstanskaja oblast'</v>
          </cell>
        </row>
        <row r="2789">
          <cell r="B2789" t="str">
            <v>Vostochno-Kazakhstanskaya oblast'</v>
          </cell>
          <cell r="C2789" t="str">
            <v>KZVostochno-Kazakhstanskaya oblast'</v>
          </cell>
        </row>
        <row r="2790">
          <cell r="B2790" t="str">
            <v>Türkistan oblysy</v>
          </cell>
          <cell r="C2790" t="str">
            <v>KZTürkistan oblysy</v>
          </cell>
        </row>
        <row r="2791">
          <cell r="B2791" t="str">
            <v>Turkestanskaja oblast'</v>
          </cell>
          <cell r="C2791" t="str">
            <v>KZTurkestanskaja oblast'</v>
          </cell>
        </row>
        <row r="2792">
          <cell r="B2792" t="str">
            <v>Turkestankaya oblast'</v>
          </cell>
          <cell r="C2792" t="str">
            <v>KZTurkestankaya oblast'</v>
          </cell>
        </row>
        <row r="2793">
          <cell r="B2793" t="str">
            <v>Batys Qazaqstan oblysy</v>
          </cell>
          <cell r="C2793" t="str">
            <v>KZBatys Qazaqstan oblysy</v>
          </cell>
        </row>
        <row r="2794">
          <cell r="B2794" t="str">
            <v>Zapadno-Kazahstanskaja oblast'</v>
          </cell>
          <cell r="C2794" t="str">
            <v>KZZapadno-Kazahstanskaja oblast'</v>
          </cell>
        </row>
        <row r="2795">
          <cell r="B2795" t="str">
            <v>Zapadno-Kazakhstanskaya oblast'</v>
          </cell>
          <cell r="C2795" t="str">
            <v>KZZapadno-Kazakhstanskaya oblast'</v>
          </cell>
        </row>
        <row r="2796">
          <cell r="B2796" t="str">
            <v>Zhambyl oblysy</v>
          </cell>
          <cell r="C2796" t="str">
            <v>KZZhambyl oblysy</v>
          </cell>
        </row>
        <row r="2797">
          <cell r="B2797" t="str">
            <v>Žambylskaja oblast'</v>
          </cell>
          <cell r="C2797" t="str">
            <v>KZŽambylskaja oblast'</v>
          </cell>
        </row>
        <row r="2798">
          <cell r="B2798" t="str">
            <v>Zhambylskaya oblast'</v>
          </cell>
          <cell r="C2798" t="str">
            <v>KZZhambylskaya oblast'</v>
          </cell>
        </row>
        <row r="2799">
          <cell r="B2799" t="str">
            <v>Almaty</v>
          </cell>
          <cell r="C2799" t="str">
            <v>KZAlmaty</v>
          </cell>
        </row>
        <row r="2800">
          <cell r="B2800" t="str">
            <v>Almaty</v>
          </cell>
          <cell r="C2800" t="str">
            <v>KZAlmaty</v>
          </cell>
        </row>
        <row r="2801">
          <cell r="B2801" t="str">
            <v>Almaty</v>
          </cell>
          <cell r="C2801" t="str">
            <v>KZAlmaty</v>
          </cell>
        </row>
        <row r="2802">
          <cell r="B2802" t="str">
            <v>Astana</v>
          </cell>
          <cell r="C2802" t="str">
            <v>KZAstana</v>
          </cell>
        </row>
        <row r="2803">
          <cell r="B2803" t="str">
            <v>Astana</v>
          </cell>
          <cell r="C2803" t="str">
            <v>KZAstana</v>
          </cell>
        </row>
        <row r="2804">
          <cell r="B2804" t="str">
            <v>Astana</v>
          </cell>
          <cell r="C2804" t="str">
            <v>KZAstana</v>
          </cell>
        </row>
        <row r="2805">
          <cell r="B2805" t="str">
            <v>Bayqongyr</v>
          </cell>
          <cell r="C2805" t="str">
            <v>KZBayqongyr</v>
          </cell>
        </row>
        <row r="2806">
          <cell r="B2806" t="str">
            <v>Bajkonyr</v>
          </cell>
          <cell r="C2806" t="str">
            <v>KZBajkonyr</v>
          </cell>
        </row>
        <row r="2807">
          <cell r="B2807" t="str">
            <v>Baykonyr</v>
          </cell>
          <cell r="C2807" t="str">
            <v>KZBaykonyr</v>
          </cell>
        </row>
        <row r="2808">
          <cell r="B2808" t="str">
            <v>Shymkent</v>
          </cell>
          <cell r="C2808" t="str">
            <v>KZShymkent</v>
          </cell>
        </row>
        <row r="2809">
          <cell r="B2809" t="str">
            <v>Šimkent</v>
          </cell>
          <cell r="C2809" t="str">
            <v>KZŠimkent</v>
          </cell>
        </row>
        <row r="2810">
          <cell r="B2810" t="str">
            <v>Shymkent</v>
          </cell>
          <cell r="C2810" t="str">
            <v>KZShymkent</v>
          </cell>
        </row>
        <row r="2811">
          <cell r="B2811" t="str">
            <v>Viangchan</v>
          </cell>
          <cell r="C2811" t="str">
            <v>LAViangchan</v>
          </cell>
        </row>
        <row r="2812">
          <cell r="B2812" t="str">
            <v>Attapu</v>
          </cell>
          <cell r="C2812" t="str">
            <v>LAAttapu</v>
          </cell>
        </row>
        <row r="2813">
          <cell r="B2813" t="str">
            <v>Bokèo</v>
          </cell>
          <cell r="C2813" t="str">
            <v>LABokèo</v>
          </cell>
        </row>
        <row r="2814">
          <cell r="B2814" t="str">
            <v>Bolikhamxai</v>
          </cell>
          <cell r="C2814" t="str">
            <v>LABolikhamxai</v>
          </cell>
        </row>
        <row r="2815">
          <cell r="B2815" t="str">
            <v>Champasak</v>
          </cell>
          <cell r="C2815" t="str">
            <v>LAChampasak</v>
          </cell>
        </row>
        <row r="2816">
          <cell r="B2816" t="str">
            <v>Houaphan</v>
          </cell>
          <cell r="C2816" t="str">
            <v>LAHouaphan</v>
          </cell>
        </row>
        <row r="2817">
          <cell r="B2817" t="str">
            <v>Khammouan</v>
          </cell>
          <cell r="C2817" t="str">
            <v>LAKhammouan</v>
          </cell>
        </row>
        <row r="2818">
          <cell r="B2818" t="str">
            <v>Louang Namtha</v>
          </cell>
          <cell r="C2818" t="str">
            <v>LALouang Namtha</v>
          </cell>
        </row>
        <row r="2819">
          <cell r="B2819" t="str">
            <v>Louangphabang</v>
          </cell>
          <cell r="C2819" t="str">
            <v>LALouangphabang</v>
          </cell>
        </row>
        <row r="2820">
          <cell r="B2820" t="str">
            <v>Oudômxai</v>
          </cell>
          <cell r="C2820" t="str">
            <v>LAOudômxai</v>
          </cell>
        </row>
        <row r="2821">
          <cell r="B2821" t="str">
            <v>Phôngsali</v>
          </cell>
          <cell r="C2821" t="str">
            <v>LAPhôngsali</v>
          </cell>
        </row>
        <row r="2822">
          <cell r="B2822" t="str">
            <v>Salavan</v>
          </cell>
          <cell r="C2822" t="str">
            <v>LASalavan</v>
          </cell>
        </row>
        <row r="2823">
          <cell r="B2823" t="str">
            <v>Savannakhét</v>
          </cell>
          <cell r="C2823" t="str">
            <v>LASavannakhét</v>
          </cell>
        </row>
        <row r="2824">
          <cell r="B2824" t="str">
            <v>Viangchan</v>
          </cell>
          <cell r="C2824" t="str">
            <v>LAViangchan</v>
          </cell>
        </row>
        <row r="2825">
          <cell r="B2825" t="str">
            <v>Xaignabouli</v>
          </cell>
          <cell r="C2825" t="str">
            <v>LAXaignabouli</v>
          </cell>
        </row>
        <row r="2826">
          <cell r="B2826" t="str">
            <v>Xékong</v>
          </cell>
          <cell r="C2826" t="str">
            <v>LAXékong</v>
          </cell>
        </row>
        <row r="2827">
          <cell r="B2827" t="str">
            <v>Xiangkhouang</v>
          </cell>
          <cell r="C2827" t="str">
            <v>LAXiangkhouang</v>
          </cell>
        </row>
        <row r="2828">
          <cell r="B2828" t="str">
            <v>Xaisômboun</v>
          </cell>
          <cell r="C2828" t="str">
            <v>LAXaisômboun</v>
          </cell>
        </row>
        <row r="2829">
          <cell r="B2829" t="str">
            <v>‘Akkār</v>
          </cell>
          <cell r="C2829" t="str">
            <v>LB‘Akkār</v>
          </cell>
        </row>
        <row r="2830">
          <cell r="B2830" t="str">
            <v>Aakkâr</v>
          </cell>
          <cell r="C2830" t="str">
            <v>LBAakkâr</v>
          </cell>
        </row>
        <row r="2831">
          <cell r="B2831" t="str">
            <v>Ash Shimāl</v>
          </cell>
          <cell r="C2831" t="str">
            <v>LBAsh Shimāl</v>
          </cell>
        </row>
        <row r="2832">
          <cell r="B2832" t="str">
            <v>Liban-Nord</v>
          </cell>
          <cell r="C2832" t="str">
            <v>LBLiban-Nord</v>
          </cell>
        </row>
        <row r="2833">
          <cell r="B2833" t="str">
            <v>Bayrūt</v>
          </cell>
          <cell r="C2833" t="str">
            <v>LBBayrūt</v>
          </cell>
        </row>
        <row r="2834">
          <cell r="B2834" t="str">
            <v>Beyrouth</v>
          </cell>
          <cell r="C2834" t="str">
            <v>LBBeyrouth</v>
          </cell>
        </row>
        <row r="2835">
          <cell r="B2835" t="str">
            <v>B‘alabak-Al Hirmil</v>
          </cell>
          <cell r="C2835" t="str">
            <v>LBB‘alabak-Al Hirmil</v>
          </cell>
        </row>
        <row r="2836">
          <cell r="B2836" t="str">
            <v>Baalbek-Hermel</v>
          </cell>
          <cell r="C2836" t="str">
            <v>LBBaalbek-Hermel</v>
          </cell>
        </row>
        <row r="2837">
          <cell r="B2837" t="str">
            <v>Béqaa</v>
          </cell>
          <cell r="C2837" t="str">
            <v>LBBéqaa</v>
          </cell>
        </row>
        <row r="2838">
          <cell r="B2838" t="str">
            <v>Al Biqā‘</v>
          </cell>
          <cell r="C2838" t="str">
            <v>LBAl Biqā‘</v>
          </cell>
        </row>
        <row r="2839">
          <cell r="B2839" t="str">
            <v>Al Janūb</v>
          </cell>
          <cell r="C2839" t="str">
            <v>LBAl Janūb</v>
          </cell>
        </row>
        <row r="2840">
          <cell r="B2840" t="str">
            <v>Liban-Sud</v>
          </cell>
          <cell r="C2840" t="str">
            <v>LBLiban-Sud</v>
          </cell>
        </row>
        <row r="2841">
          <cell r="B2841" t="str">
            <v>Mont-Liban</v>
          </cell>
          <cell r="C2841" t="str">
            <v>LBMont-Liban</v>
          </cell>
        </row>
        <row r="2842">
          <cell r="B2842" t="str">
            <v>Jabal Lubnān</v>
          </cell>
          <cell r="C2842" t="str">
            <v>LBJabal Lubnān</v>
          </cell>
        </row>
        <row r="2843">
          <cell r="B2843" t="str">
            <v>Nabatîyé</v>
          </cell>
          <cell r="C2843" t="str">
            <v>LBNabatîyé</v>
          </cell>
        </row>
        <row r="2844">
          <cell r="B2844" t="str">
            <v>An Nabaţīyah</v>
          </cell>
          <cell r="C2844" t="str">
            <v>LBAn Nabaţīyah</v>
          </cell>
        </row>
        <row r="2845">
          <cell r="B2845" t="str">
            <v>Anse la Raye</v>
          </cell>
          <cell r="C2845" t="str">
            <v>LCAnse la Raye</v>
          </cell>
        </row>
        <row r="2846">
          <cell r="B2846" t="str">
            <v>Castries</v>
          </cell>
          <cell r="C2846" t="str">
            <v>LCCastries</v>
          </cell>
        </row>
        <row r="2847">
          <cell r="B2847" t="str">
            <v>Choiseul</v>
          </cell>
          <cell r="C2847" t="str">
            <v>LCChoiseul</v>
          </cell>
        </row>
        <row r="2848">
          <cell r="B2848" t="str">
            <v>Dennery</v>
          </cell>
          <cell r="C2848" t="str">
            <v>LCDennery</v>
          </cell>
        </row>
        <row r="2849">
          <cell r="B2849" t="str">
            <v>Gros Islet</v>
          </cell>
          <cell r="C2849" t="str">
            <v>LCGros Islet</v>
          </cell>
        </row>
        <row r="2850">
          <cell r="B2850" t="str">
            <v>Laborie</v>
          </cell>
          <cell r="C2850" t="str">
            <v>LCLaborie</v>
          </cell>
        </row>
        <row r="2851">
          <cell r="B2851" t="str">
            <v>Micoud</v>
          </cell>
          <cell r="C2851" t="str">
            <v>LCMicoud</v>
          </cell>
        </row>
        <row r="2852">
          <cell r="B2852" t="str">
            <v>Soufrière</v>
          </cell>
          <cell r="C2852" t="str">
            <v>LCSoufrière</v>
          </cell>
        </row>
        <row r="2853">
          <cell r="B2853" t="str">
            <v>Vieux Fort</v>
          </cell>
          <cell r="C2853" t="str">
            <v>LCVieux Fort</v>
          </cell>
        </row>
        <row r="2854">
          <cell r="B2854" t="str">
            <v>Canaries</v>
          </cell>
          <cell r="C2854" t="str">
            <v>LCCanaries</v>
          </cell>
        </row>
        <row r="2855">
          <cell r="B2855" t="str">
            <v>Balzers</v>
          </cell>
          <cell r="C2855" t="str">
            <v>LIBalzers</v>
          </cell>
        </row>
        <row r="2856">
          <cell r="B2856" t="str">
            <v>Eschen</v>
          </cell>
          <cell r="C2856" t="str">
            <v>LIEschen</v>
          </cell>
        </row>
        <row r="2857">
          <cell r="B2857" t="str">
            <v>Gamprin</v>
          </cell>
          <cell r="C2857" t="str">
            <v>LIGamprin</v>
          </cell>
        </row>
        <row r="2858">
          <cell r="B2858" t="str">
            <v>Mauren</v>
          </cell>
          <cell r="C2858" t="str">
            <v>LIMauren</v>
          </cell>
        </row>
        <row r="2859">
          <cell r="B2859" t="str">
            <v>Planken</v>
          </cell>
          <cell r="C2859" t="str">
            <v>LIPlanken</v>
          </cell>
        </row>
        <row r="2860">
          <cell r="B2860" t="str">
            <v>Ruggell</v>
          </cell>
          <cell r="C2860" t="str">
            <v>LIRuggell</v>
          </cell>
        </row>
        <row r="2861">
          <cell r="B2861" t="str">
            <v>Schaan</v>
          </cell>
          <cell r="C2861" t="str">
            <v>LISchaan</v>
          </cell>
        </row>
        <row r="2862">
          <cell r="B2862" t="str">
            <v>Schellenberg</v>
          </cell>
          <cell r="C2862" t="str">
            <v>LISchellenberg</v>
          </cell>
        </row>
        <row r="2863">
          <cell r="B2863" t="str">
            <v>Triesen</v>
          </cell>
          <cell r="C2863" t="str">
            <v>LITriesen</v>
          </cell>
        </row>
        <row r="2864">
          <cell r="B2864" t="str">
            <v>Triesenberg</v>
          </cell>
          <cell r="C2864" t="str">
            <v>LITriesenberg</v>
          </cell>
        </row>
        <row r="2865">
          <cell r="B2865" t="str">
            <v>Vaduz</v>
          </cell>
          <cell r="C2865" t="str">
            <v>LIVaduz</v>
          </cell>
        </row>
        <row r="2866">
          <cell r="B2866" t="str">
            <v>Western Province</v>
          </cell>
          <cell r="C2866" t="str">
            <v>LKWestern Province</v>
          </cell>
        </row>
        <row r="2867">
          <cell r="B2867" t="str">
            <v>Basnāhira paḷāta</v>
          </cell>
          <cell r="C2867" t="str">
            <v>LKBasnāhira paḷāta</v>
          </cell>
        </row>
        <row r="2868">
          <cell r="B2868" t="str">
            <v>Mel mākāṇam</v>
          </cell>
          <cell r="C2868" t="str">
            <v>LKMel mākāṇam</v>
          </cell>
        </row>
        <row r="2869">
          <cell r="B2869" t="str">
            <v>Colombo</v>
          </cell>
          <cell r="C2869" t="str">
            <v>LKColombo</v>
          </cell>
        </row>
        <row r="2870">
          <cell r="B2870" t="str">
            <v>Kŏḷamba</v>
          </cell>
          <cell r="C2870" t="str">
            <v>LKKŏḷamba</v>
          </cell>
        </row>
        <row r="2871">
          <cell r="B2871" t="str">
            <v>Kŏl̮umpu</v>
          </cell>
          <cell r="C2871" t="str">
            <v>LKKŏl̮umpu</v>
          </cell>
        </row>
        <row r="2872">
          <cell r="B2872" t="str">
            <v>Gampaha</v>
          </cell>
          <cell r="C2872" t="str">
            <v>LKGampaha</v>
          </cell>
        </row>
        <row r="2873">
          <cell r="B2873" t="str">
            <v>Gampaha</v>
          </cell>
          <cell r="C2873" t="str">
            <v>LKGampaha</v>
          </cell>
        </row>
        <row r="2874">
          <cell r="B2874" t="str">
            <v>Kampahā</v>
          </cell>
          <cell r="C2874" t="str">
            <v>LKKampahā</v>
          </cell>
        </row>
        <row r="2875">
          <cell r="B2875" t="str">
            <v>Kalutara</v>
          </cell>
          <cell r="C2875" t="str">
            <v>LKKalutara</v>
          </cell>
        </row>
        <row r="2876">
          <cell r="B2876" t="str">
            <v>Kaḷutara</v>
          </cell>
          <cell r="C2876" t="str">
            <v>LKKaḷutara</v>
          </cell>
        </row>
        <row r="2877">
          <cell r="B2877" t="str">
            <v>Kaḷuttuṟai</v>
          </cell>
          <cell r="C2877" t="str">
            <v>LKKaḷuttuṟai</v>
          </cell>
        </row>
        <row r="2878">
          <cell r="B2878" t="str">
            <v>Central Province</v>
          </cell>
          <cell r="C2878" t="str">
            <v>LKCentral Province</v>
          </cell>
        </row>
        <row r="2879">
          <cell r="B2879" t="str">
            <v>Madhyama paḷāta</v>
          </cell>
          <cell r="C2879" t="str">
            <v>LKMadhyama paḷāta</v>
          </cell>
        </row>
        <row r="2880">
          <cell r="B2880" t="str">
            <v>Mattiya mākāṇam</v>
          </cell>
          <cell r="C2880" t="str">
            <v>LKMattiya mākāṇam</v>
          </cell>
        </row>
        <row r="2881">
          <cell r="B2881" t="str">
            <v>Kandy</v>
          </cell>
          <cell r="C2881" t="str">
            <v>LKKandy</v>
          </cell>
        </row>
        <row r="2882">
          <cell r="B2882" t="str">
            <v>Mahanuvara</v>
          </cell>
          <cell r="C2882" t="str">
            <v>LKMahanuvara</v>
          </cell>
        </row>
        <row r="2883">
          <cell r="B2883" t="str">
            <v>Kaṇṭi</v>
          </cell>
          <cell r="C2883" t="str">
            <v>LKKaṇṭi</v>
          </cell>
        </row>
        <row r="2884">
          <cell r="B2884" t="str">
            <v>Matale</v>
          </cell>
          <cell r="C2884" t="str">
            <v>LKMatale</v>
          </cell>
        </row>
        <row r="2885">
          <cell r="B2885" t="str">
            <v>Mātale</v>
          </cell>
          <cell r="C2885" t="str">
            <v>LKMātale</v>
          </cell>
        </row>
        <row r="2886">
          <cell r="B2886" t="str">
            <v>Māttaḷai</v>
          </cell>
          <cell r="C2886" t="str">
            <v>LKMāttaḷai</v>
          </cell>
        </row>
        <row r="2887">
          <cell r="B2887" t="str">
            <v>Nuwara Eliya</v>
          </cell>
          <cell r="C2887" t="str">
            <v>LKNuwara Eliya</v>
          </cell>
        </row>
        <row r="2888">
          <cell r="B2888" t="str">
            <v>Nuvara Ĕliya</v>
          </cell>
          <cell r="C2888" t="str">
            <v>LKNuvara Ĕliya</v>
          </cell>
        </row>
        <row r="2889">
          <cell r="B2889" t="str">
            <v>Nuvarĕliyā</v>
          </cell>
          <cell r="C2889" t="str">
            <v>LKNuvarĕliyā</v>
          </cell>
        </row>
        <row r="2890">
          <cell r="B2890" t="str">
            <v>Southern Province</v>
          </cell>
          <cell r="C2890" t="str">
            <v>LKSouthern Province</v>
          </cell>
        </row>
        <row r="2891">
          <cell r="B2891" t="str">
            <v>Dakuṇu paḷāta</v>
          </cell>
          <cell r="C2891" t="str">
            <v>LKDakuṇu paḷāta</v>
          </cell>
        </row>
        <row r="2892">
          <cell r="B2892" t="str">
            <v>Tĕṉ mākāṇam</v>
          </cell>
          <cell r="C2892" t="str">
            <v>LKTĕṉ mākāṇam</v>
          </cell>
        </row>
        <row r="2893">
          <cell r="B2893" t="str">
            <v>Galle</v>
          </cell>
          <cell r="C2893" t="str">
            <v>LKGalle</v>
          </cell>
        </row>
        <row r="2894">
          <cell r="B2894" t="str">
            <v>Gālla</v>
          </cell>
          <cell r="C2894" t="str">
            <v>LKGālla</v>
          </cell>
        </row>
        <row r="2895">
          <cell r="B2895" t="str">
            <v>Kāli</v>
          </cell>
          <cell r="C2895" t="str">
            <v>LKKāli</v>
          </cell>
        </row>
        <row r="2896">
          <cell r="B2896" t="str">
            <v>Matara</v>
          </cell>
          <cell r="C2896" t="str">
            <v>LKMatara</v>
          </cell>
        </row>
        <row r="2897">
          <cell r="B2897" t="str">
            <v>Mātara</v>
          </cell>
          <cell r="C2897" t="str">
            <v>LKMātara</v>
          </cell>
        </row>
        <row r="2898">
          <cell r="B2898" t="str">
            <v>Māttaṛai</v>
          </cell>
          <cell r="C2898" t="str">
            <v>LKMāttaṛai</v>
          </cell>
        </row>
        <row r="2899">
          <cell r="B2899" t="str">
            <v>Hambantota</v>
          </cell>
          <cell r="C2899" t="str">
            <v>LKHambantota</v>
          </cell>
        </row>
        <row r="2900">
          <cell r="B2900" t="str">
            <v>Hambantŏṭa</v>
          </cell>
          <cell r="C2900" t="str">
            <v>LKHambantŏṭa</v>
          </cell>
        </row>
        <row r="2901">
          <cell r="B2901" t="str">
            <v>Ampāntōṭṭai</v>
          </cell>
          <cell r="C2901" t="str">
            <v>LKAmpāntōṭṭai</v>
          </cell>
        </row>
        <row r="2902">
          <cell r="B2902" t="str">
            <v>Northern Province</v>
          </cell>
          <cell r="C2902" t="str">
            <v>LKNorthern Province</v>
          </cell>
        </row>
        <row r="2903">
          <cell r="B2903" t="str">
            <v>Uturu paḷāta</v>
          </cell>
          <cell r="C2903" t="str">
            <v>LKUturu paḷāta</v>
          </cell>
        </row>
        <row r="2904">
          <cell r="B2904" t="str">
            <v>Vaṭakku mākāṇam</v>
          </cell>
          <cell r="C2904" t="str">
            <v>LKVaṭakku mākāṇam</v>
          </cell>
        </row>
        <row r="2905">
          <cell r="B2905" t="str">
            <v>Jaffna</v>
          </cell>
          <cell r="C2905" t="str">
            <v>LKJaffna</v>
          </cell>
        </row>
        <row r="2906">
          <cell r="B2906" t="str">
            <v>Yāpanaya</v>
          </cell>
          <cell r="C2906" t="str">
            <v>LKYāpanaya</v>
          </cell>
        </row>
        <row r="2907">
          <cell r="B2907" t="str">
            <v>Yāl̮ppāṇam</v>
          </cell>
          <cell r="C2907" t="str">
            <v>LKYāl̮ppāṇam</v>
          </cell>
        </row>
        <row r="2908">
          <cell r="B2908" t="str">
            <v>Kilinochchi</v>
          </cell>
          <cell r="C2908" t="str">
            <v>LKKilinochchi</v>
          </cell>
        </row>
        <row r="2909">
          <cell r="B2909" t="str">
            <v>Kilinŏchchi</v>
          </cell>
          <cell r="C2909" t="str">
            <v>LKKilinŏchchi</v>
          </cell>
        </row>
        <row r="2910">
          <cell r="B2910" t="str">
            <v>Kiḷinochchi</v>
          </cell>
          <cell r="C2910" t="str">
            <v>LKKiḷinochchi</v>
          </cell>
        </row>
        <row r="2911">
          <cell r="B2911" t="str">
            <v>Mannar</v>
          </cell>
          <cell r="C2911" t="str">
            <v>LKMannar</v>
          </cell>
        </row>
        <row r="2912">
          <cell r="B2912" t="str">
            <v>Mannārama</v>
          </cell>
          <cell r="C2912" t="str">
            <v>LKMannārama</v>
          </cell>
        </row>
        <row r="2913">
          <cell r="B2913" t="str">
            <v>Maṉṉār</v>
          </cell>
          <cell r="C2913" t="str">
            <v>LKMaṉṉār</v>
          </cell>
        </row>
        <row r="2914">
          <cell r="B2914" t="str">
            <v>Vavuniya</v>
          </cell>
          <cell r="C2914" t="str">
            <v>LKVavuniya</v>
          </cell>
        </row>
        <row r="2915">
          <cell r="B2915" t="str">
            <v>Vavuniyāva</v>
          </cell>
          <cell r="C2915" t="str">
            <v>LKVavuniyāva</v>
          </cell>
        </row>
        <row r="2916">
          <cell r="B2916" t="str">
            <v>Vavuṉiyā</v>
          </cell>
          <cell r="C2916" t="str">
            <v>LKVavuṉiyā</v>
          </cell>
        </row>
        <row r="2917">
          <cell r="B2917" t="str">
            <v>Mullaittivu</v>
          </cell>
          <cell r="C2917" t="str">
            <v>LKMullaittivu</v>
          </cell>
        </row>
        <row r="2918">
          <cell r="B2918" t="str">
            <v>Mulativ</v>
          </cell>
          <cell r="C2918" t="str">
            <v>LKMulativ</v>
          </cell>
        </row>
        <row r="2919">
          <cell r="B2919" t="str">
            <v>Mullaittīvu</v>
          </cell>
          <cell r="C2919" t="str">
            <v>LKMullaittīvu</v>
          </cell>
        </row>
        <row r="2920">
          <cell r="B2920" t="str">
            <v>Eastern Province</v>
          </cell>
          <cell r="C2920" t="str">
            <v>LKEastern Province</v>
          </cell>
        </row>
        <row r="2921">
          <cell r="B2921" t="str">
            <v>Næ̆gĕnahira paḷāta</v>
          </cell>
          <cell r="C2921" t="str">
            <v>LKNæ̆gĕnahira paḷāta</v>
          </cell>
        </row>
        <row r="2922">
          <cell r="B2922" t="str">
            <v>Kil̮akku mākāṇam</v>
          </cell>
          <cell r="C2922" t="str">
            <v>LKKil̮akku mākāṇam</v>
          </cell>
        </row>
        <row r="2923">
          <cell r="B2923" t="str">
            <v>Batticaloa</v>
          </cell>
          <cell r="C2923" t="str">
            <v>LKBatticaloa</v>
          </cell>
        </row>
        <row r="2924">
          <cell r="B2924" t="str">
            <v>Maḍakalapuva</v>
          </cell>
          <cell r="C2924" t="str">
            <v>LKMaḍakalapuva</v>
          </cell>
        </row>
        <row r="2925">
          <cell r="B2925" t="str">
            <v>Maṭṭakkaḷappu</v>
          </cell>
          <cell r="C2925" t="str">
            <v>LKMaṭṭakkaḷappu</v>
          </cell>
        </row>
        <row r="2926">
          <cell r="B2926" t="str">
            <v>Ampara</v>
          </cell>
          <cell r="C2926" t="str">
            <v>LKAmpara</v>
          </cell>
        </row>
        <row r="2927">
          <cell r="B2927" t="str">
            <v>Ampāra</v>
          </cell>
          <cell r="C2927" t="str">
            <v>LKAmpāra</v>
          </cell>
        </row>
        <row r="2928">
          <cell r="B2928" t="str">
            <v>Ampāṟai</v>
          </cell>
          <cell r="C2928" t="str">
            <v>LKAmpāṟai</v>
          </cell>
        </row>
        <row r="2929">
          <cell r="B2929" t="str">
            <v>Trincomalee</v>
          </cell>
          <cell r="C2929" t="str">
            <v>LKTrincomalee</v>
          </cell>
        </row>
        <row r="2930">
          <cell r="B2930" t="str">
            <v>Trikuṇāmalaya</v>
          </cell>
          <cell r="C2930" t="str">
            <v>LKTrikuṇāmalaya</v>
          </cell>
        </row>
        <row r="2931">
          <cell r="B2931" t="str">
            <v>Tirukŏṇamalai</v>
          </cell>
          <cell r="C2931" t="str">
            <v>LKTirukŏṇamalai</v>
          </cell>
        </row>
        <row r="2932">
          <cell r="B2932" t="str">
            <v>North Western Province</v>
          </cell>
          <cell r="C2932" t="str">
            <v>LKNorth Western Province</v>
          </cell>
        </row>
        <row r="2933">
          <cell r="B2933" t="str">
            <v>Vayamba paḷāta</v>
          </cell>
          <cell r="C2933" t="str">
            <v>LKVayamba paḷāta</v>
          </cell>
        </row>
        <row r="2934">
          <cell r="B2934" t="str">
            <v>Vaṭamel mākāṇam</v>
          </cell>
          <cell r="C2934" t="str">
            <v>LKVaṭamel mākāṇam</v>
          </cell>
        </row>
        <row r="2935">
          <cell r="B2935" t="str">
            <v>Kurunegala</v>
          </cell>
          <cell r="C2935" t="str">
            <v>LKKurunegala</v>
          </cell>
        </row>
        <row r="2936">
          <cell r="B2936" t="str">
            <v>Kuruṇægala</v>
          </cell>
          <cell r="C2936" t="str">
            <v>LKKuruṇægala</v>
          </cell>
        </row>
        <row r="2937">
          <cell r="B2937" t="str">
            <v>Kurunākal</v>
          </cell>
          <cell r="C2937" t="str">
            <v>LKKurunākal</v>
          </cell>
        </row>
        <row r="2938">
          <cell r="B2938" t="str">
            <v>Puttalam</v>
          </cell>
          <cell r="C2938" t="str">
            <v>LKPuttalam</v>
          </cell>
        </row>
        <row r="2939">
          <cell r="B2939" t="str">
            <v>Puttalama</v>
          </cell>
          <cell r="C2939" t="str">
            <v>LKPuttalama</v>
          </cell>
        </row>
        <row r="2940">
          <cell r="B2940" t="str">
            <v>Puttaḷam</v>
          </cell>
          <cell r="C2940" t="str">
            <v>LKPuttaḷam</v>
          </cell>
        </row>
        <row r="2941">
          <cell r="B2941" t="str">
            <v>North Central Province</v>
          </cell>
          <cell r="C2941" t="str">
            <v>LKNorth Central Province</v>
          </cell>
        </row>
        <row r="2942">
          <cell r="B2942" t="str">
            <v>Uturumæ̆da paḷāta</v>
          </cell>
          <cell r="C2942" t="str">
            <v>LKUturumæ̆da paḷāta</v>
          </cell>
        </row>
        <row r="2943">
          <cell r="B2943" t="str">
            <v>Vaṭamattiya mākāṇam</v>
          </cell>
          <cell r="C2943" t="str">
            <v>LKVaṭamattiya mākāṇam</v>
          </cell>
        </row>
        <row r="2944">
          <cell r="B2944" t="str">
            <v>Anuradhapura</v>
          </cell>
          <cell r="C2944" t="str">
            <v>LKAnuradhapura</v>
          </cell>
        </row>
        <row r="2945">
          <cell r="B2945" t="str">
            <v>Anurādhapura</v>
          </cell>
          <cell r="C2945" t="str">
            <v>LKAnurādhapura</v>
          </cell>
        </row>
        <row r="2946">
          <cell r="B2946" t="str">
            <v>Anurātapuram</v>
          </cell>
          <cell r="C2946" t="str">
            <v>LKAnurātapuram</v>
          </cell>
        </row>
        <row r="2947">
          <cell r="B2947" t="str">
            <v>Polonnaruwa</v>
          </cell>
          <cell r="C2947" t="str">
            <v>LKPolonnaruwa</v>
          </cell>
        </row>
        <row r="2948">
          <cell r="B2948" t="str">
            <v>Pŏḷŏnnaruva</v>
          </cell>
          <cell r="C2948" t="str">
            <v>LKPŏḷŏnnaruva</v>
          </cell>
        </row>
        <row r="2949">
          <cell r="B2949" t="str">
            <v>Pŏlaṉṉaṛuvai</v>
          </cell>
          <cell r="C2949" t="str">
            <v>LKPŏlaṉṉaṛuvai</v>
          </cell>
        </row>
        <row r="2950">
          <cell r="B2950" t="str">
            <v>Uva Province</v>
          </cell>
          <cell r="C2950" t="str">
            <v>LKUva Province</v>
          </cell>
        </row>
        <row r="2951">
          <cell r="B2951" t="str">
            <v>Ūva paḷāta</v>
          </cell>
          <cell r="C2951" t="str">
            <v>LKŪva paḷāta</v>
          </cell>
        </row>
        <row r="2952">
          <cell r="B2952" t="str">
            <v>Ūvā mākāṇam</v>
          </cell>
          <cell r="C2952" t="str">
            <v>LKŪvā mākāṇam</v>
          </cell>
        </row>
        <row r="2953">
          <cell r="B2953" t="str">
            <v>Badulla</v>
          </cell>
          <cell r="C2953" t="str">
            <v>LKBadulla</v>
          </cell>
        </row>
        <row r="2954">
          <cell r="B2954" t="str">
            <v>Badulla</v>
          </cell>
          <cell r="C2954" t="str">
            <v>LKBadulla</v>
          </cell>
        </row>
        <row r="2955">
          <cell r="B2955" t="str">
            <v>Patuḷai</v>
          </cell>
          <cell r="C2955" t="str">
            <v>LKPatuḷai</v>
          </cell>
        </row>
        <row r="2956">
          <cell r="B2956" t="str">
            <v>Monaragala</v>
          </cell>
          <cell r="C2956" t="str">
            <v>LKMonaragala</v>
          </cell>
        </row>
        <row r="2957">
          <cell r="B2957" t="str">
            <v>Mŏṇarāgala</v>
          </cell>
          <cell r="C2957" t="str">
            <v>LKMŏṇarāgala</v>
          </cell>
        </row>
        <row r="2958">
          <cell r="B2958" t="str">
            <v>Mŏṉarākalai</v>
          </cell>
          <cell r="C2958" t="str">
            <v>LKMŏṉarākalai</v>
          </cell>
        </row>
        <row r="2959">
          <cell r="B2959" t="str">
            <v>Sabaragamuwa Province</v>
          </cell>
          <cell r="C2959" t="str">
            <v>LKSabaragamuwa Province</v>
          </cell>
        </row>
        <row r="2960">
          <cell r="B2960" t="str">
            <v>Sabaragamuva paḷāta</v>
          </cell>
          <cell r="C2960" t="str">
            <v>LKSabaragamuva paḷāta</v>
          </cell>
        </row>
        <row r="2961">
          <cell r="B2961" t="str">
            <v>Chappirakamuva mākāṇam</v>
          </cell>
          <cell r="C2961" t="str">
            <v>LKChappirakamuva mākāṇam</v>
          </cell>
        </row>
        <row r="2962">
          <cell r="B2962" t="str">
            <v>Ratnapura</v>
          </cell>
          <cell r="C2962" t="str">
            <v>LKRatnapura</v>
          </cell>
        </row>
        <row r="2963">
          <cell r="B2963" t="str">
            <v>Ratnapura</v>
          </cell>
          <cell r="C2963" t="str">
            <v>LKRatnapura</v>
          </cell>
        </row>
        <row r="2964">
          <cell r="B2964" t="str">
            <v>Irattiṉapuri</v>
          </cell>
          <cell r="C2964" t="str">
            <v>LKIrattiṉapuri</v>
          </cell>
        </row>
        <row r="2965">
          <cell r="B2965" t="str">
            <v>Kegalla</v>
          </cell>
          <cell r="C2965" t="str">
            <v>LKKegalla</v>
          </cell>
        </row>
        <row r="2966">
          <cell r="B2966" t="str">
            <v>Kægalla</v>
          </cell>
          <cell r="C2966" t="str">
            <v>LKKægalla</v>
          </cell>
        </row>
        <row r="2967">
          <cell r="B2967" t="str">
            <v>Kekālai</v>
          </cell>
          <cell r="C2967" t="str">
            <v>LKKekālai</v>
          </cell>
        </row>
        <row r="2968">
          <cell r="B2968" t="str">
            <v>Bong</v>
          </cell>
          <cell r="C2968" t="str">
            <v>LRBong</v>
          </cell>
        </row>
        <row r="2969">
          <cell r="B2969" t="str">
            <v>Bomi</v>
          </cell>
          <cell r="C2969" t="str">
            <v>LRBomi</v>
          </cell>
        </row>
        <row r="2970">
          <cell r="B2970" t="str">
            <v>Grand Cape Mount</v>
          </cell>
          <cell r="C2970" t="str">
            <v>LRGrand Cape Mount</v>
          </cell>
        </row>
        <row r="2971">
          <cell r="B2971" t="str">
            <v>Grand Bassa</v>
          </cell>
          <cell r="C2971" t="str">
            <v>LRGrand Bassa</v>
          </cell>
        </row>
        <row r="2972">
          <cell r="B2972" t="str">
            <v>Grand Gedeh</v>
          </cell>
          <cell r="C2972" t="str">
            <v>LRGrand Gedeh</v>
          </cell>
        </row>
        <row r="2973">
          <cell r="B2973" t="str">
            <v>Grand Kru</v>
          </cell>
          <cell r="C2973" t="str">
            <v>LRGrand Kru</v>
          </cell>
        </row>
        <row r="2974">
          <cell r="B2974" t="str">
            <v>Gbarpolu</v>
          </cell>
          <cell r="C2974" t="str">
            <v>LRGbarpolu</v>
          </cell>
        </row>
        <row r="2975">
          <cell r="B2975" t="str">
            <v>Lofa</v>
          </cell>
          <cell r="C2975" t="str">
            <v>LRLofa</v>
          </cell>
        </row>
        <row r="2976">
          <cell r="B2976" t="str">
            <v>Margibi</v>
          </cell>
          <cell r="C2976" t="str">
            <v>LRMargibi</v>
          </cell>
        </row>
        <row r="2977">
          <cell r="B2977" t="str">
            <v>Montserrado</v>
          </cell>
          <cell r="C2977" t="str">
            <v>LRMontserrado</v>
          </cell>
        </row>
        <row r="2978">
          <cell r="B2978" t="str">
            <v>Maryland</v>
          </cell>
          <cell r="C2978" t="str">
            <v>LRMaryland</v>
          </cell>
        </row>
        <row r="2979">
          <cell r="B2979" t="str">
            <v>Nimba</v>
          </cell>
          <cell r="C2979" t="str">
            <v>LRNimba</v>
          </cell>
        </row>
        <row r="2980">
          <cell r="B2980" t="str">
            <v>River Gee</v>
          </cell>
          <cell r="C2980" t="str">
            <v>LRRiver Gee</v>
          </cell>
        </row>
        <row r="2981">
          <cell r="B2981" t="str">
            <v>River Cess</v>
          </cell>
          <cell r="C2981" t="str">
            <v>LRRiver Cess</v>
          </cell>
        </row>
        <row r="2982">
          <cell r="B2982" t="str">
            <v>Sinoe</v>
          </cell>
          <cell r="C2982" t="str">
            <v>LRSinoe</v>
          </cell>
        </row>
        <row r="2983">
          <cell r="B2983" t="str">
            <v>Maseru</v>
          </cell>
          <cell r="C2983" t="str">
            <v>LSMaseru</v>
          </cell>
        </row>
        <row r="2984">
          <cell r="B2984" t="str">
            <v>Maseru</v>
          </cell>
          <cell r="C2984" t="str">
            <v>LSMaseru</v>
          </cell>
        </row>
        <row r="2985">
          <cell r="B2985" t="str">
            <v>Butha-Buthe</v>
          </cell>
          <cell r="C2985" t="str">
            <v>LSButha-Buthe</v>
          </cell>
        </row>
        <row r="2986">
          <cell r="B2986" t="str">
            <v>Butha-Buthe</v>
          </cell>
          <cell r="C2986" t="str">
            <v>LSButha-Buthe</v>
          </cell>
        </row>
        <row r="2987">
          <cell r="B2987" t="str">
            <v>Leribe</v>
          </cell>
          <cell r="C2987" t="str">
            <v>LSLeribe</v>
          </cell>
        </row>
        <row r="2988">
          <cell r="B2988" t="str">
            <v>Leribe</v>
          </cell>
          <cell r="C2988" t="str">
            <v>LSLeribe</v>
          </cell>
        </row>
        <row r="2989">
          <cell r="B2989" t="str">
            <v>Berea</v>
          </cell>
          <cell r="C2989" t="str">
            <v>LSBerea</v>
          </cell>
        </row>
        <row r="2990">
          <cell r="B2990" t="str">
            <v>Berea</v>
          </cell>
          <cell r="C2990" t="str">
            <v>LSBerea</v>
          </cell>
        </row>
        <row r="2991">
          <cell r="B2991" t="str">
            <v>Mafeteng</v>
          </cell>
          <cell r="C2991" t="str">
            <v>LSMafeteng</v>
          </cell>
        </row>
        <row r="2992">
          <cell r="B2992" t="str">
            <v>Mafeteng</v>
          </cell>
          <cell r="C2992" t="str">
            <v>LSMafeteng</v>
          </cell>
        </row>
        <row r="2993">
          <cell r="B2993" t="str">
            <v>Mohale's Hoek</v>
          </cell>
          <cell r="C2993" t="str">
            <v>LSMohale's Hoek</v>
          </cell>
        </row>
        <row r="2994">
          <cell r="B2994" t="str">
            <v>Mohale's Hoek</v>
          </cell>
          <cell r="C2994" t="str">
            <v>LSMohale's Hoek</v>
          </cell>
        </row>
        <row r="2995">
          <cell r="B2995" t="str">
            <v>Quthing</v>
          </cell>
          <cell r="C2995" t="str">
            <v>LSQuthing</v>
          </cell>
        </row>
        <row r="2996">
          <cell r="B2996" t="str">
            <v>Quthing</v>
          </cell>
          <cell r="C2996" t="str">
            <v>LSQuthing</v>
          </cell>
        </row>
        <row r="2997">
          <cell r="B2997" t="str">
            <v>Qacha's Nek</v>
          </cell>
          <cell r="C2997" t="str">
            <v>LSQacha's Nek</v>
          </cell>
        </row>
        <row r="2998">
          <cell r="B2998" t="str">
            <v>Qacha's Nek</v>
          </cell>
          <cell r="C2998" t="str">
            <v>LSQacha's Nek</v>
          </cell>
        </row>
        <row r="2999">
          <cell r="B2999" t="str">
            <v>Mokhotlong</v>
          </cell>
          <cell r="C2999" t="str">
            <v>LSMokhotlong</v>
          </cell>
        </row>
        <row r="3000">
          <cell r="B3000" t="str">
            <v>Mokhotlong</v>
          </cell>
          <cell r="C3000" t="str">
            <v>LSMokhotlong</v>
          </cell>
        </row>
        <row r="3001">
          <cell r="B3001" t="str">
            <v>Thaba-Tseka</v>
          </cell>
          <cell r="C3001" t="str">
            <v>LSThaba-Tseka</v>
          </cell>
        </row>
        <row r="3002">
          <cell r="B3002" t="str">
            <v>Thaba-Tseka</v>
          </cell>
          <cell r="C3002" t="str">
            <v>LSThaba-Tseka</v>
          </cell>
        </row>
        <row r="3003">
          <cell r="B3003" t="str">
            <v>Alytaus apskritis</v>
          </cell>
          <cell r="C3003" t="str">
            <v>LTAlytaus apskritis</v>
          </cell>
        </row>
        <row r="3004">
          <cell r="B3004" t="str">
            <v>Klaipėdos apskritis</v>
          </cell>
          <cell r="C3004" t="str">
            <v>LTKlaipėdos apskritis</v>
          </cell>
        </row>
        <row r="3005">
          <cell r="B3005" t="str">
            <v>Kauno apskritis</v>
          </cell>
          <cell r="C3005" t="str">
            <v>LTKauno apskritis</v>
          </cell>
        </row>
        <row r="3006">
          <cell r="B3006" t="str">
            <v>Marijampolės apskritis</v>
          </cell>
          <cell r="C3006" t="str">
            <v>LTMarijampolės apskritis</v>
          </cell>
        </row>
        <row r="3007">
          <cell r="B3007" t="str">
            <v>Panevėžio apskritis</v>
          </cell>
          <cell r="C3007" t="str">
            <v>LTPanevėžio apskritis</v>
          </cell>
        </row>
        <row r="3008">
          <cell r="B3008" t="str">
            <v>Šiaulių apskritis</v>
          </cell>
          <cell r="C3008" t="str">
            <v>LTŠiaulių apskritis</v>
          </cell>
        </row>
        <row r="3009">
          <cell r="B3009" t="str">
            <v>Tauragės apskritis</v>
          </cell>
          <cell r="C3009" t="str">
            <v>LTTauragės apskritis</v>
          </cell>
        </row>
        <row r="3010">
          <cell r="B3010" t="str">
            <v>Telšių apskritis</v>
          </cell>
          <cell r="C3010" t="str">
            <v>LTTelšių apskritis</v>
          </cell>
        </row>
        <row r="3011">
          <cell r="B3011" t="str">
            <v>Utenos apskritis</v>
          </cell>
          <cell r="C3011" t="str">
            <v>LTUtenos apskritis</v>
          </cell>
        </row>
        <row r="3012">
          <cell r="B3012" t="str">
            <v>Vilniaus apskritis</v>
          </cell>
          <cell r="C3012" t="str">
            <v>LTVilniaus apskritis</v>
          </cell>
        </row>
        <row r="3013">
          <cell r="B3013" t="str">
            <v>Alytaus miestas</v>
          </cell>
          <cell r="C3013" t="str">
            <v>LTAlytaus miestas</v>
          </cell>
        </row>
        <row r="3014">
          <cell r="B3014" t="str">
            <v>Kauno miestas</v>
          </cell>
          <cell r="C3014" t="str">
            <v>LTKauno miestas</v>
          </cell>
        </row>
        <row r="3015">
          <cell r="B3015" t="str">
            <v>Klaipėdos miestas</v>
          </cell>
          <cell r="C3015" t="str">
            <v>LTKlaipėdos miestas</v>
          </cell>
        </row>
        <row r="3016">
          <cell r="B3016" t="str">
            <v>Palangos miestas</v>
          </cell>
          <cell r="C3016" t="str">
            <v>LTPalangos miestas</v>
          </cell>
        </row>
        <row r="3017">
          <cell r="B3017" t="str">
            <v>Panevėžio miestas</v>
          </cell>
          <cell r="C3017" t="str">
            <v>LTPanevėžio miestas</v>
          </cell>
        </row>
        <row r="3018">
          <cell r="B3018" t="str">
            <v>Šiaulių miestas</v>
          </cell>
          <cell r="C3018" t="str">
            <v>LTŠiaulių miestas</v>
          </cell>
        </row>
        <row r="3019">
          <cell r="B3019" t="str">
            <v>Vilniaus miestas</v>
          </cell>
          <cell r="C3019" t="str">
            <v>LTVilniaus miestas</v>
          </cell>
        </row>
        <row r="3020">
          <cell r="B3020" t="str">
            <v>Akmenė</v>
          </cell>
          <cell r="C3020" t="str">
            <v>LTAkmenė</v>
          </cell>
        </row>
        <row r="3021">
          <cell r="B3021" t="str">
            <v>Alytus</v>
          </cell>
          <cell r="C3021" t="str">
            <v>LTAlytus</v>
          </cell>
        </row>
        <row r="3022">
          <cell r="B3022" t="str">
            <v>Anykščiai</v>
          </cell>
          <cell r="C3022" t="str">
            <v>LTAnykščiai</v>
          </cell>
        </row>
        <row r="3023">
          <cell r="B3023" t="str">
            <v>Biržai</v>
          </cell>
          <cell r="C3023" t="str">
            <v>LTBiržai</v>
          </cell>
        </row>
        <row r="3024">
          <cell r="B3024" t="str">
            <v>Ignalina</v>
          </cell>
          <cell r="C3024" t="str">
            <v>LTIgnalina</v>
          </cell>
        </row>
        <row r="3025">
          <cell r="B3025" t="str">
            <v>Jonava</v>
          </cell>
          <cell r="C3025" t="str">
            <v>LTJonava</v>
          </cell>
        </row>
        <row r="3026">
          <cell r="B3026" t="str">
            <v>Joniškis</v>
          </cell>
          <cell r="C3026" t="str">
            <v>LTJoniškis</v>
          </cell>
        </row>
        <row r="3027">
          <cell r="B3027" t="str">
            <v>Jurbarkas</v>
          </cell>
          <cell r="C3027" t="str">
            <v>LTJurbarkas</v>
          </cell>
        </row>
        <row r="3028">
          <cell r="B3028" t="str">
            <v>Kaišiadorys</v>
          </cell>
          <cell r="C3028" t="str">
            <v>LTKaišiadorys</v>
          </cell>
        </row>
        <row r="3029">
          <cell r="B3029" t="str">
            <v>Kaunas</v>
          </cell>
          <cell r="C3029" t="str">
            <v>LTKaunas</v>
          </cell>
        </row>
        <row r="3030">
          <cell r="B3030" t="str">
            <v>Kėdainiai</v>
          </cell>
          <cell r="C3030" t="str">
            <v>LTKėdainiai</v>
          </cell>
        </row>
        <row r="3031">
          <cell r="B3031" t="str">
            <v>Kelmė</v>
          </cell>
          <cell r="C3031" t="str">
            <v>LTKelmė</v>
          </cell>
        </row>
        <row r="3032">
          <cell r="B3032" t="str">
            <v>Klaipėda</v>
          </cell>
          <cell r="C3032" t="str">
            <v>LTKlaipėda</v>
          </cell>
        </row>
        <row r="3033">
          <cell r="B3033" t="str">
            <v>Kretinga</v>
          </cell>
          <cell r="C3033" t="str">
            <v>LTKretinga</v>
          </cell>
        </row>
        <row r="3034">
          <cell r="B3034" t="str">
            <v>Kupiškis</v>
          </cell>
          <cell r="C3034" t="str">
            <v>LTKupiškis</v>
          </cell>
        </row>
        <row r="3035">
          <cell r="B3035" t="str">
            <v>Lazdijai</v>
          </cell>
          <cell r="C3035" t="str">
            <v>LTLazdijai</v>
          </cell>
        </row>
        <row r="3036">
          <cell r="B3036" t="str">
            <v>Marijampolė</v>
          </cell>
          <cell r="C3036" t="str">
            <v>LTMarijampolė</v>
          </cell>
        </row>
        <row r="3037">
          <cell r="B3037" t="str">
            <v>Mažeikiai</v>
          </cell>
          <cell r="C3037" t="str">
            <v>LTMažeikiai</v>
          </cell>
        </row>
        <row r="3038">
          <cell r="B3038" t="str">
            <v>Molėtai</v>
          </cell>
          <cell r="C3038" t="str">
            <v>LTMolėtai</v>
          </cell>
        </row>
        <row r="3039">
          <cell r="B3039" t="str">
            <v>Pakruojis</v>
          </cell>
          <cell r="C3039" t="str">
            <v>LTPakruojis</v>
          </cell>
        </row>
        <row r="3040">
          <cell r="B3040" t="str">
            <v>Panevėžys</v>
          </cell>
          <cell r="C3040" t="str">
            <v>LTPanevėžys</v>
          </cell>
        </row>
        <row r="3041">
          <cell r="B3041" t="str">
            <v>Pasvalys</v>
          </cell>
          <cell r="C3041" t="str">
            <v>LTPasvalys</v>
          </cell>
        </row>
        <row r="3042">
          <cell r="B3042" t="str">
            <v>Plungė</v>
          </cell>
          <cell r="C3042" t="str">
            <v>LTPlungė</v>
          </cell>
        </row>
        <row r="3043">
          <cell r="B3043" t="str">
            <v>Prienai</v>
          </cell>
          <cell r="C3043" t="str">
            <v>LTPrienai</v>
          </cell>
        </row>
        <row r="3044">
          <cell r="B3044" t="str">
            <v>Radviliškis</v>
          </cell>
          <cell r="C3044" t="str">
            <v>LTRadviliškis</v>
          </cell>
        </row>
        <row r="3045">
          <cell r="B3045" t="str">
            <v>Raseiniai</v>
          </cell>
          <cell r="C3045" t="str">
            <v>LTRaseiniai</v>
          </cell>
        </row>
        <row r="3046">
          <cell r="B3046" t="str">
            <v>Rokiškis</v>
          </cell>
          <cell r="C3046" t="str">
            <v>LTRokiškis</v>
          </cell>
        </row>
        <row r="3047">
          <cell r="B3047" t="str">
            <v>Šakiai</v>
          </cell>
          <cell r="C3047" t="str">
            <v>LTŠakiai</v>
          </cell>
        </row>
        <row r="3048">
          <cell r="B3048" t="str">
            <v>Šalčininkai</v>
          </cell>
          <cell r="C3048" t="str">
            <v>LTŠalčininkai</v>
          </cell>
        </row>
        <row r="3049">
          <cell r="B3049" t="str">
            <v>Šiauliai</v>
          </cell>
          <cell r="C3049" t="str">
            <v>LTŠiauliai</v>
          </cell>
        </row>
        <row r="3050">
          <cell r="B3050" t="str">
            <v>Šilalė</v>
          </cell>
          <cell r="C3050" t="str">
            <v>LTŠilalė</v>
          </cell>
        </row>
        <row r="3051">
          <cell r="B3051" t="str">
            <v>Šilutė</v>
          </cell>
          <cell r="C3051" t="str">
            <v>LTŠilutė</v>
          </cell>
        </row>
        <row r="3052">
          <cell r="B3052" t="str">
            <v>Širvintos</v>
          </cell>
          <cell r="C3052" t="str">
            <v>LTŠirvintos</v>
          </cell>
        </row>
        <row r="3053">
          <cell r="B3053" t="str">
            <v>Skuodas</v>
          </cell>
          <cell r="C3053" t="str">
            <v>LTSkuodas</v>
          </cell>
        </row>
        <row r="3054">
          <cell r="B3054" t="str">
            <v>Švenčionys</v>
          </cell>
          <cell r="C3054" t="str">
            <v>LTŠvenčionys</v>
          </cell>
        </row>
        <row r="3055">
          <cell r="B3055" t="str">
            <v>Tauragė</v>
          </cell>
          <cell r="C3055" t="str">
            <v>LTTauragė</v>
          </cell>
        </row>
        <row r="3056">
          <cell r="B3056" t="str">
            <v>Telšiai</v>
          </cell>
          <cell r="C3056" t="str">
            <v>LTTelšiai</v>
          </cell>
        </row>
        <row r="3057">
          <cell r="B3057" t="str">
            <v>Trakai</v>
          </cell>
          <cell r="C3057" t="str">
            <v>LTTrakai</v>
          </cell>
        </row>
        <row r="3058">
          <cell r="B3058" t="str">
            <v>Ukmergė</v>
          </cell>
          <cell r="C3058" t="str">
            <v>LTUkmergė</v>
          </cell>
        </row>
        <row r="3059">
          <cell r="B3059" t="str">
            <v>Utena</v>
          </cell>
          <cell r="C3059" t="str">
            <v>LTUtena</v>
          </cell>
        </row>
        <row r="3060">
          <cell r="B3060" t="str">
            <v>Varėna</v>
          </cell>
          <cell r="C3060" t="str">
            <v>LTVarėna</v>
          </cell>
        </row>
        <row r="3061">
          <cell r="B3061" t="str">
            <v>Vilkaviškis</v>
          </cell>
          <cell r="C3061" t="str">
            <v>LTVilkaviškis</v>
          </cell>
        </row>
        <row r="3062">
          <cell r="B3062" t="str">
            <v>Vilnius</v>
          </cell>
          <cell r="C3062" t="str">
            <v>LTVilnius</v>
          </cell>
        </row>
        <row r="3063">
          <cell r="B3063" t="str">
            <v>Zarasai</v>
          </cell>
          <cell r="C3063" t="str">
            <v>LTZarasai</v>
          </cell>
        </row>
        <row r="3064">
          <cell r="B3064" t="str">
            <v>Birštono</v>
          </cell>
          <cell r="C3064" t="str">
            <v>LTBirštono</v>
          </cell>
        </row>
        <row r="3065">
          <cell r="B3065" t="str">
            <v>Druskininkai</v>
          </cell>
          <cell r="C3065" t="str">
            <v>LTDruskininkai</v>
          </cell>
        </row>
        <row r="3066">
          <cell r="B3066" t="str">
            <v>Elektrėnai</v>
          </cell>
          <cell r="C3066" t="str">
            <v>LTElektrėnai</v>
          </cell>
        </row>
        <row r="3067">
          <cell r="B3067" t="str">
            <v>Kalvarijos</v>
          </cell>
          <cell r="C3067" t="str">
            <v>LTKalvarijos</v>
          </cell>
        </row>
        <row r="3068">
          <cell r="B3068" t="str">
            <v>Kazlų Rūdos</v>
          </cell>
          <cell r="C3068" t="str">
            <v>LTKazlų Rūdos</v>
          </cell>
        </row>
        <row r="3069">
          <cell r="B3069" t="str">
            <v>Neringa</v>
          </cell>
          <cell r="C3069" t="str">
            <v>LTNeringa</v>
          </cell>
        </row>
        <row r="3070">
          <cell r="B3070" t="str">
            <v>Pagėgiai</v>
          </cell>
          <cell r="C3070" t="str">
            <v>LTPagėgiai</v>
          </cell>
        </row>
        <row r="3071">
          <cell r="B3071" t="str">
            <v>Rietavo</v>
          </cell>
          <cell r="C3071" t="str">
            <v>LTRietavo</v>
          </cell>
        </row>
        <row r="3072">
          <cell r="B3072" t="str">
            <v>Visaginas</v>
          </cell>
          <cell r="C3072" t="str">
            <v>LTVisaginas</v>
          </cell>
        </row>
        <row r="3073">
          <cell r="B3073" t="str">
            <v>Capellen</v>
          </cell>
          <cell r="C3073" t="str">
            <v>LUCapellen</v>
          </cell>
        </row>
        <row r="3074">
          <cell r="B3074" t="str">
            <v>Capellen</v>
          </cell>
          <cell r="C3074" t="str">
            <v>LUCapellen</v>
          </cell>
        </row>
        <row r="3075">
          <cell r="B3075" t="str">
            <v>Kapellen</v>
          </cell>
          <cell r="C3075" t="str">
            <v>LUKapellen</v>
          </cell>
        </row>
        <row r="3076">
          <cell r="B3076" t="str">
            <v>Clerf</v>
          </cell>
          <cell r="C3076" t="str">
            <v>LUClerf</v>
          </cell>
        </row>
        <row r="3077">
          <cell r="B3077" t="str">
            <v>Clervaux</v>
          </cell>
          <cell r="C3077" t="str">
            <v>LUClervaux</v>
          </cell>
        </row>
        <row r="3078">
          <cell r="B3078" t="str">
            <v>Klierf</v>
          </cell>
          <cell r="C3078" t="str">
            <v>LUKlierf</v>
          </cell>
        </row>
        <row r="3079">
          <cell r="B3079" t="str">
            <v>Diekirch</v>
          </cell>
          <cell r="C3079" t="str">
            <v>LUDiekirch</v>
          </cell>
        </row>
        <row r="3080">
          <cell r="B3080" t="str">
            <v>Diekirch</v>
          </cell>
          <cell r="C3080" t="str">
            <v>LUDiekirch</v>
          </cell>
        </row>
        <row r="3081">
          <cell r="B3081" t="str">
            <v>Diekrech</v>
          </cell>
          <cell r="C3081" t="str">
            <v>LUDiekrech</v>
          </cell>
        </row>
        <row r="3082">
          <cell r="B3082" t="str">
            <v>Echternach</v>
          </cell>
          <cell r="C3082" t="str">
            <v>LUEchternach</v>
          </cell>
        </row>
        <row r="3083">
          <cell r="B3083" t="str">
            <v>Echternach</v>
          </cell>
          <cell r="C3083" t="str">
            <v>LUEchternach</v>
          </cell>
        </row>
        <row r="3084">
          <cell r="B3084" t="str">
            <v>Iechternach</v>
          </cell>
          <cell r="C3084" t="str">
            <v>LUIechternach</v>
          </cell>
        </row>
        <row r="3085">
          <cell r="B3085" t="str">
            <v>Esch an der Alzette</v>
          </cell>
          <cell r="C3085" t="str">
            <v>LUEsch an der Alzette</v>
          </cell>
        </row>
        <row r="3086">
          <cell r="B3086" t="str">
            <v>Esch-sur-Alzette</v>
          </cell>
          <cell r="C3086" t="str">
            <v>LUEsch-sur-Alzette</v>
          </cell>
        </row>
        <row r="3087">
          <cell r="B3087" t="str">
            <v>Esch-Uelzecht</v>
          </cell>
          <cell r="C3087" t="str">
            <v>LUEsch-Uelzecht</v>
          </cell>
        </row>
        <row r="3088">
          <cell r="B3088" t="str">
            <v>Grevenmacher</v>
          </cell>
          <cell r="C3088" t="str">
            <v>LUGrevenmacher</v>
          </cell>
        </row>
        <row r="3089">
          <cell r="B3089" t="str">
            <v>Grevenmacher</v>
          </cell>
          <cell r="C3089" t="str">
            <v>LUGrevenmacher</v>
          </cell>
        </row>
        <row r="3090">
          <cell r="B3090" t="str">
            <v>Gréivemaacher</v>
          </cell>
          <cell r="C3090" t="str">
            <v>LUGréivemaacher</v>
          </cell>
        </row>
        <row r="3091">
          <cell r="B3091" t="str">
            <v>Luxemburg</v>
          </cell>
          <cell r="C3091" t="str">
            <v>LULuxemburg</v>
          </cell>
        </row>
        <row r="3092">
          <cell r="B3092" t="str">
            <v>Luxembourg</v>
          </cell>
          <cell r="C3092" t="str">
            <v>LULuxembourg</v>
          </cell>
        </row>
        <row r="3093">
          <cell r="B3093" t="str">
            <v>Lëtzebuerg</v>
          </cell>
          <cell r="C3093" t="str">
            <v>LULëtzebuerg</v>
          </cell>
        </row>
        <row r="3094">
          <cell r="B3094" t="str">
            <v>Mersch</v>
          </cell>
          <cell r="C3094" t="str">
            <v>LUMersch</v>
          </cell>
        </row>
        <row r="3095">
          <cell r="B3095" t="str">
            <v>Mersch</v>
          </cell>
          <cell r="C3095" t="str">
            <v>LUMersch</v>
          </cell>
        </row>
        <row r="3096">
          <cell r="B3096" t="str">
            <v>Miersch</v>
          </cell>
          <cell r="C3096" t="str">
            <v>LUMiersch</v>
          </cell>
        </row>
        <row r="3097">
          <cell r="B3097" t="str">
            <v>Redingen</v>
          </cell>
          <cell r="C3097" t="str">
            <v>LURedingen</v>
          </cell>
        </row>
        <row r="3098">
          <cell r="B3098" t="str">
            <v>Redange</v>
          </cell>
          <cell r="C3098" t="str">
            <v>LURedange</v>
          </cell>
        </row>
        <row r="3099">
          <cell r="B3099" t="str">
            <v>Réiden-Atert</v>
          </cell>
          <cell r="C3099" t="str">
            <v>LURéiden-Atert</v>
          </cell>
        </row>
        <row r="3100">
          <cell r="B3100" t="str">
            <v>Remich</v>
          </cell>
          <cell r="C3100" t="str">
            <v>LURemich</v>
          </cell>
        </row>
        <row r="3101">
          <cell r="B3101" t="str">
            <v>Remich</v>
          </cell>
          <cell r="C3101" t="str">
            <v>LURemich</v>
          </cell>
        </row>
        <row r="3102">
          <cell r="B3102" t="str">
            <v>Réimech</v>
          </cell>
          <cell r="C3102" t="str">
            <v>LURéimech</v>
          </cell>
        </row>
        <row r="3103">
          <cell r="B3103" t="str">
            <v>Vianden</v>
          </cell>
          <cell r="C3103" t="str">
            <v>LUVianden</v>
          </cell>
        </row>
        <row r="3104">
          <cell r="B3104" t="str">
            <v>Vianden</v>
          </cell>
          <cell r="C3104" t="str">
            <v>LUVianden</v>
          </cell>
        </row>
        <row r="3105">
          <cell r="B3105" t="str">
            <v>Veianen</v>
          </cell>
          <cell r="C3105" t="str">
            <v>LUVeianen</v>
          </cell>
        </row>
        <row r="3106">
          <cell r="B3106" t="str">
            <v>Wiltz</v>
          </cell>
          <cell r="C3106" t="str">
            <v>LUWiltz</v>
          </cell>
        </row>
        <row r="3107">
          <cell r="B3107" t="str">
            <v>Wiltz</v>
          </cell>
          <cell r="C3107" t="str">
            <v>LUWiltz</v>
          </cell>
        </row>
        <row r="3108">
          <cell r="B3108" t="str">
            <v>Wolz</v>
          </cell>
          <cell r="C3108" t="str">
            <v>LUWolz</v>
          </cell>
        </row>
        <row r="3109">
          <cell r="B3109" t="str">
            <v>Aglonas novads</v>
          </cell>
          <cell r="C3109" t="str">
            <v>LVAglonas novads</v>
          </cell>
        </row>
        <row r="3110">
          <cell r="B3110" t="str">
            <v>Aizkraukles novads</v>
          </cell>
          <cell r="C3110" t="str">
            <v>LVAizkraukles novads</v>
          </cell>
        </row>
        <row r="3111">
          <cell r="B3111" t="str">
            <v>Aizputes novads</v>
          </cell>
          <cell r="C3111" t="str">
            <v>LVAizputes novads</v>
          </cell>
        </row>
        <row r="3112">
          <cell r="B3112" t="str">
            <v>Aknīstes novads</v>
          </cell>
          <cell r="C3112" t="str">
            <v>LVAknīstes novads</v>
          </cell>
        </row>
        <row r="3113">
          <cell r="B3113" t="str">
            <v>Alojas novads</v>
          </cell>
          <cell r="C3113" t="str">
            <v>LVAlojas novads</v>
          </cell>
        </row>
        <row r="3114">
          <cell r="B3114" t="str">
            <v>Alsungas novads</v>
          </cell>
          <cell r="C3114" t="str">
            <v>LVAlsungas novads</v>
          </cell>
        </row>
        <row r="3115">
          <cell r="B3115" t="str">
            <v>Alūksnes novads</v>
          </cell>
          <cell r="C3115" t="str">
            <v>LVAlūksnes novads</v>
          </cell>
        </row>
        <row r="3116">
          <cell r="B3116" t="str">
            <v>Amatas novads</v>
          </cell>
          <cell r="C3116" t="str">
            <v>LVAmatas novads</v>
          </cell>
        </row>
        <row r="3117">
          <cell r="B3117" t="str">
            <v>Apes novads</v>
          </cell>
          <cell r="C3117" t="str">
            <v>LVApes novads</v>
          </cell>
        </row>
        <row r="3118">
          <cell r="B3118" t="str">
            <v>Auces novads</v>
          </cell>
          <cell r="C3118" t="str">
            <v>LVAuces novads</v>
          </cell>
        </row>
        <row r="3119">
          <cell r="B3119" t="str">
            <v>Ādažu novads</v>
          </cell>
          <cell r="C3119" t="str">
            <v>LVĀdažu novads</v>
          </cell>
        </row>
        <row r="3120">
          <cell r="B3120" t="str">
            <v>Babītes novads</v>
          </cell>
          <cell r="C3120" t="str">
            <v>LVBabītes novads</v>
          </cell>
        </row>
        <row r="3121">
          <cell r="B3121" t="str">
            <v>Baldones novads</v>
          </cell>
          <cell r="C3121" t="str">
            <v>LVBaldones novads</v>
          </cell>
        </row>
        <row r="3122">
          <cell r="B3122" t="str">
            <v>Baltinavas novads</v>
          </cell>
          <cell r="C3122" t="str">
            <v>LVBaltinavas novads</v>
          </cell>
        </row>
        <row r="3123">
          <cell r="B3123" t="str">
            <v>Balvu novads</v>
          </cell>
          <cell r="C3123" t="str">
            <v>LVBalvu novads</v>
          </cell>
        </row>
        <row r="3124">
          <cell r="B3124" t="str">
            <v>Bauskas novads</v>
          </cell>
          <cell r="C3124" t="str">
            <v>LVBauskas novads</v>
          </cell>
        </row>
        <row r="3125">
          <cell r="B3125" t="str">
            <v>Beverīnas novads</v>
          </cell>
          <cell r="C3125" t="str">
            <v>LVBeverīnas novads</v>
          </cell>
        </row>
        <row r="3126">
          <cell r="B3126" t="str">
            <v>Brocēnu novads</v>
          </cell>
          <cell r="C3126" t="str">
            <v>LVBrocēnu novads</v>
          </cell>
        </row>
        <row r="3127">
          <cell r="B3127" t="str">
            <v>Burtnieku novads</v>
          </cell>
          <cell r="C3127" t="str">
            <v>LVBurtnieku novads</v>
          </cell>
        </row>
        <row r="3128">
          <cell r="B3128" t="str">
            <v>Carnikavas novads</v>
          </cell>
          <cell r="C3128" t="str">
            <v>LVCarnikavas novads</v>
          </cell>
        </row>
        <row r="3129">
          <cell r="B3129" t="str">
            <v>Cesvaines novads</v>
          </cell>
          <cell r="C3129" t="str">
            <v>LVCesvaines novads</v>
          </cell>
        </row>
        <row r="3130">
          <cell r="B3130" t="str">
            <v>Cēsu novads</v>
          </cell>
          <cell r="C3130" t="str">
            <v>LVCēsu novads</v>
          </cell>
        </row>
        <row r="3131">
          <cell r="B3131" t="str">
            <v>Ciblas novads</v>
          </cell>
          <cell r="C3131" t="str">
            <v>LVCiblas novads</v>
          </cell>
        </row>
        <row r="3132">
          <cell r="B3132" t="str">
            <v>Dagdas novads</v>
          </cell>
          <cell r="C3132" t="str">
            <v>LVDagdas novads</v>
          </cell>
        </row>
        <row r="3133">
          <cell r="B3133" t="str">
            <v>Daugavpils novads</v>
          </cell>
          <cell r="C3133" t="str">
            <v>LVDaugavpils novads</v>
          </cell>
        </row>
        <row r="3134">
          <cell r="B3134" t="str">
            <v>Dobeles novads</v>
          </cell>
          <cell r="C3134" t="str">
            <v>LVDobeles novads</v>
          </cell>
        </row>
        <row r="3135">
          <cell r="B3135" t="str">
            <v>Dundagas novads</v>
          </cell>
          <cell r="C3135" t="str">
            <v>LVDundagas novads</v>
          </cell>
        </row>
        <row r="3136">
          <cell r="B3136" t="str">
            <v>Durbes novads</v>
          </cell>
          <cell r="C3136" t="str">
            <v>LVDurbes novads</v>
          </cell>
        </row>
        <row r="3137">
          <cell r="B3137" t="str">
            <v>Engures novads</v>
          </cell>
          <cell r="C3137" t="str">
            <v>LVEngures novads</v>
          </cell>
        </row>
        <row r="3138">
          <cell r="B3138" t="str">
            <v>Ērgļu novads</v>
          </cell>
          <cell r="C3138" t="str">
            <v>LVĒrgļu novads</v>
          </cell>
        </row>
        <row r="3139">
          <cell r="B3139" t="str">
            <v>Garkalnes novads</v>
          </cell>
          <cell r="C3139" t="str">
            <v>LVGarkalnes novads</v>
          </cell>
        </row>
        <row r="3140">
          <cell r="B3140" t="str">
            <v>Grobiņas novads</v>
          </cell>
          <cell r="C3140" t="str">
            <v>LVGrobiņas novads</v>
          </cell>
        </row>
        <row r="3141">
          <cell r="B3141" t="str">
            <v>Gulbenes novads</v>
          </cell>
          <cell r="C3141" t="str">
            <v>LVGulbenes novads</v>
          </cell>
        </row>
        <row r="3142">
          <cell r="B3142" t="str">
            <v>Iecavas novads</v>
          </cell>
          <cell r="C3142" t="str">
            <v>LVIecavas novads</v>
          </cell>
        </row>
        <row r="3143">
          <cell r="B3143" t="str">
            <v>Ikšķiles novads</v>
          </cell>
          <cell r="C3143" t="str">
            <v>LVIkšķiles novads</v>
          </cell>
        </row>
        <row r="3144">
          <cell r="B3144" t="str">
            <v>Ilūkstes novads</v>
          </cell>
          <cell r="C3144" t="str">
            <v>LVIlūkstes novads</v>
          </cell>
        </row>
        <row r="3145">
          <cell r="B3145" t="str">
            <v>Inčukalna novads</v>
          </cell>
          <cell r="C3145" t="str">
            <v>LVInčukalna novads</v>
          </cell>
        </row>
        <row r="3146">
          <cell r="B3146" t="str">
            <v>Jaunjelgavas novads</v>
          </cell>
          <cell r="C3146" t="str">
            <v>LVJaunjelgavas novads</v>
          </cell>
        </row>
        <row r="3147">
          <cell r="B3147" t="str">
            <v>Jaunpiebalgas novads</v>
          </cell>
          <cell r="C3147" t="str">
            <v>LVJaunpiebalgas novads</v>
          </cell>
        </row>
        <row r="3148">
          <cell r="B3148" t="str">
            <v>Jaunpils novads</v>
          </cell>
          <cell r="C3148" t="str">
            <v>LVJaunpils novads</v>
          </cell>
        </row>
        <row r="3149">
          <cell r="B3149" t="str">
            <v>Jelgavas novads</v>
          </cell>
          <cell r="C3149" t="str">
            <v>LVJelgavas novads</v>
          </cell>
        </row>
        <row r="3150">
          <cell r="B3150" t="str">
            <v>Jēkabpils novads</v>
          </cell>
          <cell r="C3150" t="str">
            <v>LVJēkabpils novads</v>
          </cell>
        </row>
        <row r="3151">
          <cell r="B3151" t="str">
            <v>Kandavas novads</v>
          </cell>
          <cell r="C3151" t="str">
            <v>LVKandavas novads</v>
          </cell>
        </row>
        <row r="3152">
          <cell r="B3152" t="str">
            <v>Kārsavas novads</v>
          </cell>
          <cell r="C3152" t="str">
            <v>LVKārsavas novads</v>
          </cell>
        </row>
        <row r="3153">
          <cell r="B3153" t="str">
            <v>Kocēnu novads</v>
          </cell>
          <cell r="C3153" t="str">
            <v>LVKocēnu novads</v>
          </cell>
        </row>
        <row r="3154">
          <cell r="B3154" t="str">
            <v>Kokneses novads</v>
          </cell>
          <cell r="C3154" t="str">
            <v>LVKokneses novads</v>
          </cell>
        </row>
        <row r="3155">
          <cell r="B3155" t="str">
            <v>Krāslavas novads</v>
          </cell>
          <cell r="C3155" t="str">
            <v>LVKrāslavas novads</v>
          </cell>
        </row>
        <row r="3156">
          <cell r="B3156" t="str">
            <v>Krimuldas novads</v>
          </cell>
          <cell r="C3156" t="str">
            <v>LVKrimuldas novads</v>
          </cell>
        </row>
        <row r="3157">
          <cell r="B3157" t="str">
            <v>Krustpils novads</v>
          </cell>
          <cell r="C3157" t="str">
            <v>LVKrustpils novads</v>
          </cell>
        </row>
        <row r="3158">
          <cell r="B3158" t="str">
            <v>Kuldīgas novads</v>
          </cell>
          <cell r="C3158" t="str">
            <v>LVKuldīgas novads</v>
          </cell>
        </row>
        <row r="3159">
          <cell r="B3159" t="str">
            <v>Ķeguma novads</v>
          </cell>
          <cell r="C3159" t="str">
            <v>LVĶeguma novads</v>
          </cell>
        </row>
        <row r="3160">
          <cell r="B3160" t="str">
            <v>Ķekavas novads</v>
          </cell>
          <cell r="C3160" t="str">
            <v>LVĶekavas novads</v>
          </cell>
        </row>
        <row r="3161">
          <cell r="B3161" t="str">
            <v>Lielvārdes novads</v>
          </cell>
          <cell r="C3161" t="str">
            <v>LVLielvārdes novads</v>
          </cell>
        </row>
        <row r="3162">
          <cell r="B3162" t="str">
            <v>Limbažu novads</v>
          </cell>
          <cell r="C3162" t="str">
            <v>LVLimbažu novads</v>
          </cell>
        </row>
        <row r="3163">
          <cell r="B3163" t="str">
            <v>Līgatnes novads</v>
          </cell>
          <cell r="C3163" t="str">
            <v>LVLīgatnes novads</v>
          </cell>
        </row>
        <row r="3164">
          <cell r="B3164" t="str">
            <v>Līvānu novads</v>
          </cell>
          <cell r="C3164" t="str">
            <v>LVLīvānu novads</v>
          </cell>
        </row>
        <row r="3165">
          <cell r="B3165" t="str">
            <v>Lubānas novads</v>
          </cell>
          <cell r="C3165" t="str">
            <v>LVLubānas novads</v>
          </cell>
        </row>
        <row r="3166">
          <cell r="B3166" t="str">
            <v>Ludzas novads</v>
          </cell>
          <cell r="C3166" t="str">
            <v>LVLudzas novads</v>
          </cell>
        </row>
        <row r="3167">
          <cell r="B3167" t="str">
            <v>Madonas novads</v>
          </cell>
          <cell r="C3167" t="str">
            <v>LVMadonas novads</v>
          </cell>
        </row>
        <row r="3168">
          <cell r="B3168" t="str">
            <v>Mazsalacas novads</v>
          </cell>
          <cell r="C3168" t="str">
            <v>LVMazsalacas novads</v>
          </cell>
        </row>
        <row r="3169">
          <cell r="B3169" t="str">
            <v>Mālpils novads</v>
          </cell>
          <cell r="C3169" t="str">
            <v>LVMālpils novads</v>
          </cell>
        </row>
        <row r="3170">
          <cell r="B3170" t="str">
            <v>Mārupes novads</v>
          </cell>
          <cell r="C3170" t="str">
            <v>LVMārupes novads</v>
          </cell>
        </row>
        <row r="3171">
          <cell r="B3171" t="str">
            <v>Mērsraga novads</v>
          </cell>
          <cell r="C3171" t="str">
            <v>LVMērsraga novads</v>
          </cell>
        </row>
        <row r="3172">
          <cell r="B3172" t="str">
            <v>Naukšēnu novads</v>
          </cell>
          <cell r="C3172" t="str">
            <v>LVNaukšēnu novads</v>
          </cell>
        </row>
        <row r="3173">
          <cell r="B3173" t="str">
            <v>Neretas novads</v>
          </cell>
          <cell r="C3173" t="str">
            <v>LVNeretas novads</v>
          </cell>
        </row>
        <row r="3174">
          <cell r="B3174" t="str">
            <v>Nīcas novads</v>
          </cell>
          <cell r="C3174" t="str">
            <v>LVNīcas novads</v>
          </cell>
        </row>
        <row r="3175">
          <cell r="B3175" t="str">
            <v>Ogres novads</v>
          </cell>
          <cell r="C3175" t="str">
            <v>LVOgres novads</v>
          </cell>
        </row>
        <row r="3176">
          <cell r="B3176" t="str">
            <v>Olaines novads</v>
          </cell>
          <cell r="C3176" t="str">
            <v>LVOlaines novads</v>
          </cell>
        </row>
        <row r="3177">
          <cell r="B3177" t="str">
            <v>Ozolnieku novads</v>
          </cell>
          <cell r="C3177" t="str">
            <v>LVOzolnieku novads</v>
          </cell>
        </row>
        <row r="3178">
          <cell r="B3178" t="str">
            <v>Pārgaujas novads</v>
          </cell>
          <cell r="C3178" t="str">
            <v>LVPārgaujas novads</v>
          </cell>
        </row>
        <row r="3179">
          <cell r="B3179" t="str">
            <v>Pāvilostas novads</v>
          </cell>
          <cell r="C3179" t="str">
            <v>LVPāvilostas novads</v>
          </cell>
        </row>
        <row r="3180">
          <cell r="B3180" t="str">
            <v>Pļaviņu novads</v>
          </cell>
          <cell r="C3180" t="str">
            <v>LVPļaviņu novads</v>
          </cell>
        </row>
        <row r="3181">
          <cell r="B3181" t="str">
            <v>Preiļu novads</v>
          </cell>
          <cell r="C3181" t="str">
            <v>LVPreiļu novads</v>
          </cell>
        </row>
        <row r="3182">
          <cell r="B3182" t="str">
            <v>Priekules novads</v>
          </cell>
          <cell r="C3182" t="str">
            <v>LVPriekules novads</v>
          </cell>
        </row>
        <row r="3183">
          <cell r="B3183" t="str">
            <v>Priekuļu novads</v>
          </cell>
          <cell r="C3183" t="str">
            <v>LVPriekuļu novads</v>
          </cell>
        </row>
        <row r="3184">
          <cell r="B3184" t="str">
            <v>Raunas novads</v>
          </cell>
          <cell r="C3184" t="str">
            <v>LVRaunas novads</v>
          </cell>
        </row>
        <row r="3185">
          <cell r="B3185" t="str">
            <v>Rēzeknes novads</v>
          </cell>
          <cell r="C3185" t="str">
            <v>LVRēzeknes novads</v>
          </cell>
        </row>
        <row r="3186">
          <cell r="B3186" t="str">
            <v>Riebiņu novads</v>
          </cell>
          <cell r="C3186" t="str">
            <v>LVRiebiņu novads</v>
          </cell>
        </row>
        <row r="3187">
          <cell r="B3187" t="str">
            <v>Rojas novads</v>
          </cell>
          <cell r="C3187" t="str">
            <v>LVRojas novads</v>
          </cell>
        </row>
        <row r="3188">
          <cell r="B3188" t="str">
            <v>Ropažu novads</v>
          </cell>
          <cell r="C3188" t="str">
            <v>LVRopažu novads</v>
          </cell>
        </row>
        <row r="3189">
          <cell r="B3189" t="str">
            <v>Rucavas novads</v>
          </cell>
          <cell r="C3189" t="str">
            <v>LVRucavas novads</v>
          </cell>
        </row>
        <row r="3190">
          <cell r="B3190" t="str">
            <v>Rugāju novads</v>
          </cell>
          <cell r="C3190" t="str">
            <v>LVRugāju novads</v>
          </cell>
        </row>
        <row r="3191">
          <cell r="B3191" t="str">
            <v>Rundāles novads</v>
          </cell>
          <cell r="C3191" t="str">
            <v>LVRundāles novads</v>
          </cell>
        </row>
        <row r="3192">
          <cell r="B3192" t="str">
            <v>Rūjienas novads</v>
          </cell>
          <cell r="C3192" t="str">
            <v>LVRūjienas novads</v>
          </cell>
        </row>
        <row r="3193">
          <cell r="B3193" t="str">
            <v>Salas novads</v>
          </cell>
          <cell r="C3193" t="str">
            <v>LVSalas novads</v>
          </cell>
        </row>
        <row r="3194">
          <cell r="B3194" t="str">
            <v>Salacgrīvas novads</v>
          </cell>
          <cell r="C3194" t="str">
            <v>LVSalacgrīvas novads</v>
          </cell>
        </row>
        <row r="3195">
          <cell r="B3195" t="str">
            <v>Salaspils novads</v>
          </cell>
          <cell r="C3195" t="str">
            <v>LVSalaspils novads</v>
          </cell>
        </row>
        <row r="3196">
          <cell r="B3196" t="str">
            <v>Saldus novads</v>
          </cell>
          <cell r="C3196" t="str">
            <v>LVSaldus novads</v>
          </cell>
        </row>
        <row r="3197">
          <cell r="B3197" t="str">
            <v>Saulkrastu novads</v>
          </cell>
          <cell r="C3197" t="str">
            <v>LVSaulkrastu novads</v>
          </cell>
        </row>
        <row r="3198">
          <cell r="B3198" t="str">
            <v>Sējas novads</v>
          </cell>
          <cell r="C3198" t="str">
            <v>LVSējas novads</v>
          </cell>
        </row>
        <row r="3199">
          <cell r="B3199" t="str">
            <v>Siguldas novads</v>
          </cell>
          <cell r="C3199" t="str">
            <v>LVSiguldas novads</v>
          </cell>
        </row>
        <row r="3200">
          <cell r="B3200" t="str">
            <v>Skrīveru novads</v>
          </cell>
          <cell r="C3200" t="str">
            <v>LVSkrīveru novads</v>
          </cell>
        </row>
        <row r="3201">
          <cell r="B3201" t="str">
            <v>Skrundas novads</v>
          </cell>
          <cell r="C3201" t="str">
            <v>LVSkrundas novads</v>
          </cell>
        </row>
        <row r="3202">
          <cell r="B3202" t="str">
            <v>Smiltenes novads</v>
          </cell>
          <cell r="C3202" t="str">
            <v>LVSmiltenes novads</v>
          </cell>
        </row>
        <row r="3203">
          <cell r="B3203" t="str">
            <v>Stopiņu novads</v>
          </cell>
          <cell r="C3203" t="str">
            <v>LVStopiņu novads</v>
          </cell>
        </row>
        <row r="3204">
          <cell r="B3204" t="str">
            <v>Strenču novads</v>
          </cell>
          <cell r="C3204" t="str">
            <v>LVStrenču novads</v>
          </cell>
        </row>
        <row r="3205">
          <cell r="B3205" t="str">
            <v>Talsu novads</v>
          </cell>
          <cell r="C3205" t="str">
            <v>LVTalsu novads</v>
          </cell>
        </row>
        <row r="3206">
          <cell r="B3206" t="str">
            <v>Tērvetes novads</v>
          </cell>
          <cell r="C3206" t="str">
            <v>LVTērvetes novads</v>
          </cell>
        </row>
        <row r="3207">
          <cell r="B3207" t="str">
            <v>Tukuma novads</v>
          </cell>
          <cell r="C3207" t="str">
            <v>LVTukuma novads</v>
          </cell>
        </row>
        <row r="3208">
          <cell r="B3208" t="str">
            <v>Vaiņodes novads</v>
          </cell>
          <cell r="C3208" t="str">
            <v>LVVaiņodes novads</v>
          </cell>
        </row>
        <row r="3209">
          <cell r="B3209" t="str">
            <v>Valkas novads</v>
          </cell>
          <cell r="C3209" t="str">
            <v>LVValkas novads</v>
          </cell>
        </row>
        <row r="3210">
          <cell r="B3210" t="str">
            <v>Varakļānu novads</v>
          </cell>
          <cell r="C3210" t="str">
            <v>LVVarakļānu novads</v>
          </cell>
        </row>
        <row r="3211">
          <cell r="B3211" t="str">
            <v>Vārkavas novads</v>
          </cell>
          <cell r="C3211" t="str">
            <v>LVVārkavas novads</v>
          </cell>
        </row>
        <row r="3212">
          <cell r="B3212" t="str">
            <v>Vecpiebalgas novads</v>
          </cell>
          <cell r="C3212" t="str">
            <v>LVVecpiebalgas novads</v>
          </cell>
        </row>
        <row r="3213">
          <cell r="B3213" t="str">
            <v>Vecumnieku novads</v>
          </cell>
          <cell r="C3213" t="str">
            <v>LVVecumnieku novads</v>
          </cell>
        </row>
        <row r="3214">
          <cell r="B3214" t="str">
            <v>Ventspils novads</v>
          </cell>
          <cell r="C3214" t="str">
            <v>LVVentspils novads</v>
          </cell>
        </row>
        <row r="3215">
          <cell r="B3215" t="str">
            <v>Viesītes novads</v>
          </cell>
          <cell r="C3215" t="str">
            <v>LVViesītes novads</v>
          </cell>
        </row>
        <row r="3216">
          <cell r="B3216" t="str">
            <v>Viļakas novads</v>
          </cell>
          <cell r="C3216" t="str">
            <v>LVViļakas novads</v>
          </cell>
        </row>
        <row r="3217">
          <cell r="B3217" t="str">
            <v>Viļānu novads</v>
          </cell>
          <cell r="C3217" t="str">
            <v>LVViļānu novads</v>
          </cell>
        </row>
        <row r="3218">
          <cell r="B3218" t="str">
            <v>Zilupes novads</v>
          </cell>
          <cell r="C3218" t="str">
            <v>LVZilupes novads</v>
          </cell>
        </row>
        <row r="3219">
          <cell r="B3219" t="str">
            <v>Daugavpils</v>
          </cell>
          <cell r="C3219" t="str">
            <v>LVDaugavpils</v>
          </cell>
        </row>
        <row r="3220">
          <cell r="B3220" t="str">
            <v>Jelgava</v>
          </cell>
          <cell r="C3220" t="str">
            <v>LVJelgava</v>
          </cell>
        </row>
        <row r="3221">
          <cell r="B3221" t="str">
            <v>Jēkabpils</v>
          </cell>
          <cell r="C3221" t="str">
            <v>LVJēkabpils</v>
          </cell>
        </row>
        <row r="3222">
          <cell r="B3222" t="str">
            <v>Jūrmala</v>
          </cell>
          <cell r="C3222" t="str">
            <v>LVJūrmala</v>
          </cell>
        </row>
        <row r="3223">
          <cell r="B3223" t="str">
            <v>Liepāja</v>
          </cell>
          <cell r="C3223" t="str">
            <v>LVLiepāja</v>
          </cell>
        </row>
        <row r="3224">
          <cell r="B3224" t="str">
            <v>Rēzekne</v>
          </cell>
          <cell r="C3224" t="str">
            <v>LVRēzekne</v>
          </cell>
        </row>
        <row r="3225">
          <cell r="B3225" t="str">
            <v>Rīga</v>
          </cell>
          <cell r="C3225" t="str">
            <v>LVRīga</v>
          </cell>
        </row>
        <row r="3226">
          <cell r="B3226" t="str">
            <v>Ventspils</v>
          </cell>
          <cell r="C3226" t="str">
            <v>LVVentspils</v>
          </cell>
        </row>
        <row r="3227">
          <cell r="B3227" t="str">
            <v>Valmiera</v>
          </cell>
          <cell r="C3227" t="str">
            <v>LVValmiera</v>
          </cell>
        </row>
        <row r="3228">
          <cell r="B3228" t="str">
            <v>Banghāzī</v>
          </cell>
          <cell r="C3228" t="str">
            <v>LYBanghāzī</v>
          </cell>
        </row>
        <row r="3229">
          <cell r="B3229" t="str">
            <v>Al Buţnān</v>
          </cell>
          <cell r="C3229" t="str">
            <v>LYAl Buţnān</v>
          </cell>
        </row>
        <row r="3230">
          <cell r="B3230" t="str">
            <v>Darnah</v>
          </cell>
          <cell r="C3230" t="str">
            <v>LYDarnah</v>
          </cell>
        </row>
        <row r="3231">
          <cell r="B3231" t="str">
            <v>Ghāt</v>
          </cell>
          <cell r="C3231" t="str">
            <v>LYGhāt</v>
          </cell>
        </row>
        <row r="3232">
          <cell r="B3232" t="str">
            <v>Al Jabal al Akhḑar</v>
          </cell>
          <cell r="C3232" t="str">
            <v>LYAl Jabal al Akhḑar</v>
          </cell>
        </row>
        <row r="3233">
          <cell r="B3233" t="str">
            <v>Al Jabal al Gharbī</v>
          </cell>
          <cell r="C3233" t="str">
            <v>LYAl Jabal al Gharbī</v>
          </cell>
        </row>
        <row r="3234">
          <cell r="B3234" t="str">
            <v>Al Jafārah</v>
          </cell>
          <cell r="C3234" t="str">
            <v>LYAl Jafārah</v>
          </cell>
        </row>
        <row r="3235">
          <cell r="B3235" t="str">
            <v>Al Jufrah</v>
          </cell>
          <cell r="C3235" t="str">
            <v>LYAl Jufrah</v>
          </cell>
        </row>
        <row r="3236">
          <cell r="B3236" t="str">
            <v>Al Kufrah</v>
          </cell>
          <cell r="C3236" t="str">
            <v>LYAl Kufrah</v>
          </cell>
        </row>
        <row r="3237">
          <cell r="B3237" t="str">
            <v>Al Marqab</v>
          </cell>
          <cell r="C3237" t="str">
            <v>LYAl Marqab</v>
          </cell>
        </row>
        <row r="3238">
          <cell r="B3238" t="str">
            <v>Mişrātah</v>
          </cell>
          <cell r="C3238" t="str">
            <v>LYMişrātah</v>
          </cell>
        </row>
        <row r="3239">
          <cell r="B3239" t="str">
            <v>Al Marj</v>
          </cell>
          <cell r="C3239" t="str">
            <v>LYAl Marj</v>
          </cell>
        </row>
        <row r="3240">
          <cell r="B3240" t="str">
            <v>Murzuq</v>
          </cell>
          <cell r="C3240" t="str">
            <v>LYMurzuq</v>
          </cell>
        </row>
        <row r="3241">
          <cell r="B3241" t="str">
            <v>Nālūt</v>
          </cell>
          <cell r="C3241" t="str">
            <v>LYNālūt</v>
          </cell>
        </row>
        <row r="3242">
          <cell r="B3242" t="str">
            <v>An Nuqāţ al Khams</v>
          </cell>
          <cell r="C3242" t="str">
            <v>LYAn Nuqāţ al Khams</v>
          </cell>
        </row>
        <row r="3243">
          <cell r="B3243" t="str">
            <v>Sabhā</v>
          </cell>
          <cell r="C3243" t="str">
            <v>LYSabhā</v>
          </cell>
        </row>
        <row r="3244">
          <cell r="B3244" t="str">
            <v>Surt</v>
          </cell>
          <cell r="C3244" t="str">
            <v>LYSurt</v>
          </cell>
        </row>
        <row r="3245">
          <cell r="B3245" t="str">
            <v>Ţarābulus</v>
          </cell>
          <cell r="C3245" t="str">
            <v>LYŢarābulus</v>
          </cell>
        </row>
        <row r="3246">
          <cell r="B3246" t="str">
            <v>Al Wāḩāt</v>
          </cell>
          <cell r="C3246" t="str">
            <v>LYAl Wāḩāt</v>
          </cell>
        </row>
        <row r="3247">
          <cell r="B3247" t="str">
            <v>Wādī al Ḩayāt</v>
          </cell>
          <cell r="C3247" t="str">
            <v>LYWādī al Ḩayāt</v>
          </cell>
        </row>
        <row r="3248">
          <cell r="B3248" t="str">
            <v>Wādī ash Shāţi’</v>
          </cell>
          <cell r="C3248" t="str">
            <v>LYWādī ash Shāţi’</v>
          </cell>
        </row>
        <row r="3249">
          <cell r="B3249" t="str">
            <v>Az Zāwiyah</v>
          </cell>
          <cell r="C3249" t="str">
            <v>LYAz Zāwiyah</v>
          </cell>
        </row>
        <row r="3250">
          <cell r="B3250" t="str">
            <v>Tanger-Tétouan-Al Hoceïma</v>
          </cell>
          <cell r="C3250" t="str">
            <v>MATanger-Tétouan-Al Hoceïma</v>
          </cell>
        </row>
        <row r="3251">
          <cell r="B3251" t="str">
            <v>M’diq-Fnideq</v>
          </cell>
          <cell r="C3251" t="str">
            <v>MAM’diq-Fnideq</v>
          </cell>
        </row>
        <row r="3252">
          <cell r="B3252" t="str">
            <v>Tanger-Assilah</v>
          </cell>
          <cell r="C3252" t="str">
            <v>MATanger-Assilah</v>
          </cell>
        </row>
        <row r="3253">
          <cell r="B3253" t="str">
            <v>Chefchaouen</v>
          </cell>
          <cell r="C3253" t="str">
            <v>MAChefchaouen</v>
          </cell>
        </row>
        <row r="3254">
          <cell r="B3254" t="str">
            <v>Fahs-Anjra</v>
          </cell>
          <cell r="C3254" t="str">
            <v>MAFahs-Anjra</v>
          </cell>
        </row>
        <row r="3255">
          <cell r="B3255" t="str">
            <v>Al Hoceïma</v>
          </cell>
          <cell r="C3255" t="str">
            <v>MAAl Hoceïma</v>
          </cell>
        </row>
        <row r="3256">
          <cell r="B3256" t="str">
            <v>Larache</v>
          </cell>
          <cell r="C3256" t="str">
            <v>MALarache</v>
          </cell>
        </row>
        <row r="3257">
          <cell r="B3257" t="str">
            <v>Ouezzane</v>
          </cell>
          <cell r="C3257" t="str">
            <v>MAOuezzane</v>
          </cell>
        </row>
        <row r="3258">
          <cell r="B3258" t="str">
            <v>Tétouan</v>
          </cell>
          <cell r="C3258" t="str">
            <v>MATétouan</v>
          </cell>
        </row>
        <row r="3259">
          <cell r="B3259" t="str">
            <v>L'Oriental</v>
          </cell>
          <cell r="C3259" t="str">
            <v>MAL'Oriental</v>
          </cell>
        </row>
        <row r="3260">
          <cell r="B3260" t="str">
            <v>Oujda-Angad</v>
          </cell>
          <cell r="C3260" t="str">
            <v>MAOujda-Angad</v>
          </cell>
        </row>
        <row r="3261">
          <cell r="B3261" t="str">
            <v>Berkane</v>
          </cell>
          <cell r="C3261" t="str">
            <v>MABerkane</v>
          </cell>
        </row>
        <row r="3262">
          <cell r="B3262" t="str">
            <v>Driouch</v>
          </cell>
          <cell r="C3262" t="str">
            <v>MADriouch</v>
          </cell>
        </row>
        <row r="3263">
          <cell r="B3263" t="str">
            <v>Figuig</v>
          </cell>
          <cell r="C3263" t="str">
            <v>MAFiguig</v>
          </cell>
        </row>
        <row r="3264">
          <cell r="B3264" t="str">
            <v>Guercif</v>
          </cell>
          <cell r="C3264" t="str">
            <v>MAGuercif</v>
          </cell>
        </row>
        <row r="3265">
          <cell r="B3265" t="str">
            <v>Jerada</v>
          </cell>
          <cell r="C3265" t="str">
            <v>MAJerada</v>
          </cell>
        </row>
        <row r="3266">
          <cell r="B3266" t="str">
            <v>Nador</v>
          </cell>
          <cell r="C3266" t="str">
            <v>MANador</v>
          </cell>
        </row>
        <row r="3267">
          <cell r="B3267" t="str">
            <v>Taourirt</v>
          </cell>
          <cell r="C3267" t="str">
            <v>MATaourirt</v>
          </cell>
        </row>
        <row r="3268">
          <cell r="B3268" t="str">
            <v>Fès-Meknès</v>
          </cell>
          <cell r="C3268" t="str">
            <v>MAFès-Meknès</v>
          </cell>
        </row>
        <row r="3269">
          <cell r="B3269" t="str">
            <v>Fès</v>
          </cell>
          <cell r="C3269" t="str">
            <v>MAFès</v>
          </cell>
        </row>
        <row r="3270">
          <cell r="B3270" t="str">
            <v>Meknès</v>
          </cell>
          <cell r="C3270" t="str">
            <v>MAMeknès</v>
          </cell>
        </row>
        <row r="3271">
          <cell r="B3271" t="str">
            <v>Boulemane</v>
          </cell>
          <cell r="C3271" t="str">
            <v>MABoulemane</v>
          </cell>
        </row>
        <row r="3272">
          <cell r="B3272" t="str">
            <v>El Hajeb</v>
          </cell>
          <cell r="C3272" t="str">
            <v>MAEl Hajeb</v>
          </cell>
        </row>
        <row r="3273">
          <cell r="B3273" t="str">
            <v>Ifrane</v>
          </cell>
          <cell r="C3273" t="str">
            <v>MAIfrane</v>
          </cell>
        </row>
        <row r="3274">
          <cell r="B3274" t="str">
            <v>Moulay Yacoub</v>
          </cell>
          <cell r="C3274" t="str">
            <v>MAMoulay Yacoub</v>
          </cell>
        </row>
        <row r="3275">
          <cell r="B3275" t="str">
            <v>Sefrou</v>
          </cell>
          <cell r="C3275" t="str">
            <v>MASefrou</v>
          </cell>
        </row>
        <row r="3276">
          <cell r="B3276" t="str">
            <v>Taounate</v>
          </cell>
          <cell r="C3276" t="str">
            <v>MATaounate</v>
          </cell>
        </row>
        <row r="3277">
          <cell r="B3277" t="str">
            <v>Taza</v>
          </cell>
          <cell r="C3277" t="str">
            <v>MATaza</v>
          </cell>
        </row>
        <row r="3278">
          <cell r="B3278" t="str">
            <v>Rabat-Salé-Kénitra</v>
          </cell>
          <cell r="C3278" t="str">
            <v>MARabat-Salé-Kénitra</v>
          </cell>
        </row>
        <row r="3279">
          <cell r="B3279" t="str">
            <v>Rabat</v>
          </cell>
          <cell r="C3279" t="str">
            <v>MARabat</v>
          </cell>
        </row>
        <row r="3280">
          <cell r="B3280" t="str">
            <v>Salé</v>
          </cell>
          <cell r="C3280" t="str">
            <v>MASalé</v>
          </cell>
        </row>
        <row r="3281">
          <cell r="B3281" t="str">
            <v>Skhirate-Témara</v>
          </cell>
          <cell r="C3281" t="str">
            <v>MASkhirate-Témara</v>
          </cell>
        </row>
        <row r="3282">
          <cell r="B3282" t="str">
            <v>Kénitra</v>
          </cell>
          <cell r="C3282" t="str">
            <v>MAKénitra</v>
          </cell>
        </row>
        <row r="3283">
          <cell r="B3283" t="str">
            <v>Khemisset</v>
          </cell>
          <cell r="C3283" t="str">
            <v>MAKhemisset</v>
          </cell>
        </row>
        <row r="3284">
          <cell r="B3284" t="str">
            <v>Nouaceur</v>
          </cell>
          <cell r="C3284" t="str">
            <v>MANouaceur</v>
          </cell>
        </row>
        <row r="3285">
          <cell r="B3285" t="str">
            <v>Sidi Kacem</v>
          </cell>
          <cell r="C3285" t="str">
            <v>MASidi Kacem</v>
          </cell>
        </row>
        <row r="3286">
          <cell r="B3286" t="str">
            <v>Sidi Slimane</v>
          </cell>
          <cell r="C3286" t="str">
            <v>MASidi Slimane</v>
          </cell>
        </row>
        <row r="3287">
          <cell r="B3287" t="str">
            <v>Béni Mellal-Khénifra</v>
          </cell>
          <cell r="C3287" t="str">
            <v>MABéni Mellal-Khénifra</v>
          </cell>
        </row>
        <row r="3288">
          <cell r="B3288" t="str">
            <v>Azilal</v>
          </cell>
          <cell r="C3288" t="str">
            <v>MAAzilal</v>
          </cell>
        </row>
        <row r="3289">
          <cell r="B3289" t="str">
            <v>Béni Mellal</v>
          </cell>
          <cell r="C3289" t="str">
            <v>MABéni Mellal</v>
          </cell>
        </row>
        <row r="3290">
          <cell r="B3290" t="str">
            <v>Fquih Ben Salah</v>
          </cell>
          <cell r="C3290" t="str">
            <v>MAFquih Ben Salah</v>
          </cell>
        </row>
        <row r="3291">
          <cell r="B3291" t="str">
            <v>Khenifra</v>
          </cell>
          <cell r="C3291" t="str">
            <v>MAKhenifra</v>
          </cell>
        </row>
        <row r="3292">
          <cell r="B3292" t="str">
            <v>Khouribga</v>
          </cell>
          <cell r="C3292" t="str">
            <v>MAKhouribga</v>
          </cell>
        </row>
        <row r="3293">
          <cell r="B3293" t="str">
            <v>Casablanca-Settat</v>
          </cell>
          <cell r="C3293" t="str">
            <v>MACasablanca-Settat</v>
          </cell>
        </row>
        <row r="3294">
          <cell r="B3294" t="str">
            <v>Casablanca</v>
          </cell>
          <cell r="C3294" t="str">
            <v>MACasablanca</v>
          </cell>
        </row>
        <row r="3295">
          <cell r="B3295" t="str">
            <v>Mohammadia</v>
          </cell>
          <cell r="C3295" t="str">
            <v>MAMohammadia</v>
          </cell>
        </row>
        <row r="3296">
          <cell r="B3296" t="str">
            <v>Benslimane</v>
          </cell>
          <cell r="C3296" t="str">
            <v>MABenslimane</v>
          </cell>
        </row>
        <row r="3297">
          <cell r="B3297" t="str">
            <v>Berrechid</v>
          </cell>
          <cell r="C3297" t="str">
            <v>MABerrechid</v>
          </cell>
        </row>
        <row r="3298">
          <cell r="B3298" t="str">
            <v>Chtouka-Ait Baha</v>
          </cell>
          <cell r="C3298" t="str">
            <v>MAChtouka-Ait Baha</v>
          </cell>
        </row>
        <row r="3299">
          <cell r="B3299" t="str">
            <v>El Jadida</v>
          </cell>
          <cell r="C3299" t="str">
            <v>MAEl Jadida</v>
          </cell>
        </row>
        <row r="3300">
          <cell r="B3300" t="str">
            <v>Médiouna</v>
          </cell>
          <cell r="C3300" t="str">
            <v>MAMédiouna</v>
          </cell>
        </row>
        <row r="3301">
          <cell r="B3301" t="str">
            <v>Settat</v>
          </cell>
          <cell r="C3301" t="str">
            <v>MASettat</v>
          </cell>
        </row>
        <row r="3302">
          <cell r="B3302" t="str">
            <v>Sidi Bennour</v>
          </cell>
          <cell r="C3302" t="str">
            <v>MASidi Bennour</v>
          </cell>
        </row>
        <row r="3303">
          <cell r="B3303" t="str">
            <v>Marrakech-Safi</v>
          </cell>
          <cell r="C3303" t="str">
            <v>MAMarrakech-Safi</v>
          </cell>
        </row>
        <row r="3304">
          <cell r="B3304" t="str">
            <v>Marrakech</v>
          </cell>
          <cell r="C3304" t="str">
            <v>MAMarrakech</v>
          </cell>
        </row>
        <row r="3305">
          <cell r="B3305" t="str">
            <v>Chichaoua</v>
          </cell>
          <cell r="C3305" t="str">
            <v>MAChichaoua</v>
          </cell>
        </row>
        <row r="3306">
          <cell r="B3306" t="str">
            <v>Essaouira</v>
          </cell>
          <cell r="C3306" t="str">
            <v>MAEssaouira</v>
          </cell>
        </row>
        <row r="3307">
          <cell r="B3307" t="str">
            <v>Al Haouz</v>
          </cell>
          <cell r="C3307" t="str">
            <v>MAAl Haouz</v>
          </cell>
        </row>
        <row r="3308">
          <cell r="B3308" t="str">
            <v>El Kelâa des Sraghna</v>
          </cell>
          <cell r="C3308" t="str">
            <v>MAEl Kelâa des Sraghna</v>
          </cell>
        </row>
        <row r="3309">
          <cell r="B3309" t="str">
            <v>Rehamna</v>
          </cell>
          <cell r="C3309" t="str">
            <v>MARehamna</v>
          </cell>
        </row>
        <row r="3310">
          <cell r="B3310" t="str">
            <v>Safi</v>
          </cell>
          <cell r="C3310" t="str">
            <v>MASafi</v>
          </cell>
        </row>
        <row r="3311">
          <cell r="B3311" t="str">
            <v>Youssoufia</v>
          </cell>
          <cell r="C3311" t="str">
            <v>MAYoussoufia</v>
          </cell>
        </row>
        <row r="3312">
          <cell r="B3312" t="str">
            <v>Drâa-Tafilalet</v>
          </cell>
          <cell r="C3312" t="str">
            <v>MADrâa-Tafilalet</v>
          </cell>
        </row>
        <row r="3313">
          <cell r="B3313" t="str">
            <v>Errachidia</v>
          </cell>
          <cell r="C3313" t="str">
            <v>MAErrachidia</v>
          </cell>
        </row>
        <row r="3314">
          <cell r="B3314" t="str">
            <v>Midelt</v>
          </cell>
          <cell r="C3314" t="str">
            <v>MAMidelt</v>
          </cell>
        </row>
        <row r="3315">
          <cell r="B3315" t="str">
            <v>Ouarzazate</v>
          </cell>
          <cell r="C3315" t="str">
            <v>MAOuarzazate</v>
          </cell>
        </row>
        <row r="3316">
          <cell r="B3316" t="str">
            <v>Tinghir</v>
          </cell>
          <cell r="C3316" t="str">
            <v>MATinghir</v>
          </cell>
        </row>
        <row r="3317">
          <cell r="B3317" t="str">
            <v>Zagora</v>
          </cell>
          <cell r="C3317" t="str">
            <v>MAZagora</v>
          </cell>
        </row>
        <row r="3318">
          <cell r="B3318" t="str">
            <v>Souss-Massa</v>
          </cell>
          <cell r="C3318" t="str">
            <v>MASouss-Massa</v>
          </cell>
        </row>
        <row r="3319">
          <cell r="B3319" t="str">
            <v>Agadir-Ida-Ou-Tanane</v>
          </cell>
          <cell r="C3319" t="str">
            <v>MAAgadir-Ida-Ou-Tanane</v>
          </cell>
        </row>
        <row r="3320">
          <cell r="B3320" t="str">
            <v>Inezgane-Ait Melloul</v>
          </cell>
          <cell r="C3320" t="str">
            <v>MAInezgane-Ait Melloul</v>
          </cell>
        </row>
        <row r="3321">
          <cell r="B3321" t="str">
            <v>Taroudant</v>
          </cell>
          <cell r="C3321" t="str">
            <v>MATaroudant</v>
          </cell>
        </row>
        <row r="3322">
          <cell r="B3322" t="str">
            <v>Tata</v>
          </cell>
          <cell r="C3322" t="str">
            <v>MATata</v>
          </cell>
        </row>
        <row r="3323">
          <cell r="B3323" t="str">
            <v>Tiznit</v>
          </cell>
          <cell r="C3323" t="str">
            <v>MATiznit</v>
          </cell>
        </row>
        <row r="3324">
          <cell r="B3324" t="str">
            <v>Guelmim-Oued Noun (EH-partial)</v>
          </cell>
          <cell r="C3324" t="str">
            <v>MAGuelmim-Oued Noun (EH-partial)</v>
          </cell>
        </row>
        <row r="3325">
          <cell r="B3325" t="str">
            <v>Assa-Zag (EH-partial)</v>
          </cell>
          <cell r="C3325" t="str">
            <v>MAAssa-Zag (EH-partial)</v>
          </cell>
        </row>
        <row r="3326">
          <cell r="B3326" t="str">
            <v>Guelmim</v>
          </cell>
          <cell r="C3326" t="str">
            <v>MAGuelmim</v>
          </cell>
        </row>
        <row r="3327">
          <cell r="B3327" t="str">
            <v>Sidi Ifni</v>
          </cell>
          <cell r="C3327" t="str">
            <v>MASidi Ifni</v>
          </cell>
        </row>
        <row r="3328">
          <cell r="B3328" t="str">
            <v>Tan-Tan (EH-partial)</v>
          </cell>
          <cell r="C3328" t="str">
            <v>MATan-Tan (EH-partial)</v>
          </cell>
        </row>
        <row r="3329">
          <cell r="B3329" t="str">
            <v>Laâyoune-Sakia El Hamra (EH-partial)</v>
          </cell>
          <cell r="C3329" t="str">
            <v>MALaâyoune-Sakia El Hamra (EH-partial)</v>
          </cell>
        </row>
        <row r="3330">
          <cell r="B3330" t="str">
            <v>Boujdour (EH)</v>
          </cell>
          <cell r="C3330" t="str">
            <v>MABoujdour (EH)</v>
          </cell>
        </row>
        <row r="3331">
          <cell r="B3331" t="str">
            <v>Es-Semara (EH-partial)</v>
          </cell>
          <cell r="C3331" t="str">
            <v>MAEs-Semara (EH-partial)</v>
          </cell>
        </row>
        <row r="3332">
          <cell r="B3332" t="str">
            <v>Laâyoune (EH)</v>
          </cell>
          <cell r="C3332" t="str">
            <v>MALaâyoune (EH)</v>
          </cell>
        </row>
        <row r="3333">
          <cell r="B3333" t="str">
            <v>Tarfaya (EH-partial)</v>
          </cell>
          <cell r="C3333" t="str">
            <v>MATarfaya (EH-partial)</v>
          </cell>
        </row>
        <row r="3334">
          <cell r="B3334" t="str">
            <v>Dakhla-Oued Ed-Dahab (EH)</v>
          </cell>
          <cell r="C3334" t="str">
            <v>MADakhla-Oued Ed-Dahab (EH)</v>
          </cell>
        </row>
        <row r="3335">
          <cell r="B3335" t="str">
            <v>Aousserd (EH)</v>
          </cell>
          <cell r="C3335" t="str">
            <v>MAAousserd (EH)</v>
          </cell>
        </row>
        <row r="3336">
          <cell r="B3336" t="str">
            <v>Oued Ed-Dahab (EH)</v>
          </cell>
          <cell r="C3336" t="str">
            <v>MAOued Ed-Dahab (EH)</v>
          </cell>
        </row>
        <row r="3337">
          <cell r="B3337" t="str">
            <v>La Colle</v>
          </cell>
          <cell r="C3337" t="str">
            <v>MCLa Colle</v>
          </cell>
        </row>
        <row r="3338">
          <cell r="B3338" t="str">
            <v>La Condamine</v>
          </cell>
          <cell r="C3338" t="str">
            <v>MCLa Condamine</v>
          </cell>
        </row>
        <row r="3339">
          <cell r="B3339" t="str">
            <v>Fontvieille</v>
          </cell>
          <cell r="C3339" t="str">
            <v>MCFontvieille</v>
          </cell>
        </row>
        <row r="3340">
          <cell r="B3340" t="str">
            <v>La Gare</v>
          </cell>
          <cell r="C3340" t="str">
            <v>MCLa Gare</v>
          </cell>
        </row>
        <row r="3341">
          <cell r="B3341" t="str">
            <v>Jardin Exotique</v>
          </cell>
          <cell r="C3341" t="str">
            <v>MCJardin Exotique</v>
          </cell>
        </row>
        <row r="3342">
          <cell r="B3342" t="str">
            <v>Larvotto</v>
          </cell>
          <cell r="C3342" t="str">
            <v>MCLarvotto</v>
          </cell>
        </row>
        <row r="3343">
          <cell r="B3343" t="str">
            <v>Malbousquet</v>
          </cell>
          <cell r="C3343" t="str">
            <v>MCMalbousquet</v>
          </cell>
        </row>
        <row r="3344">
          <cell r="B3344" t="str">
            <v>Monte-Carlo</v>
          </cell>
          <cell r="C3344" t="str">
            <v>MCMonte-Carlo</v>
          </cell>
        </row>
        <row r="3345">
          <cell r="B3345" t="str">
            <v>Moneghetti</v>
          </cell>
          <cell r="C3345" t="str">
            <v>MCMoneghetti</v>
          </cell>
        </row>
        <row r="3346">
          <cell r="B3346" t="str">
            <v>Monaco-Ville</v>
          </cell>
          <cell r="C3346" t="str">
            <v>MCMonaco-Ville</v>
          </cell>
        </row>
        <row r="3347">
          <cell r="B3347" t="str">
            <v>Moulins</v>
          </cell>
          <cell r="C3347" t="str">
            <v>MCMoulins</v>
          </cell>
        </row>
        <row r="3348">
          <cell r="B3348" t="str">
            <v>Port-Hercule</v>
          </cell>
          <cell r="C3348" t="str">
            <v>MCPort-Hercule</v>
          </cell>
        </row>
        <row r="3349">
          <cell r="B3349" t="str">
            <v>Sainte-Dévote</v>
          </cell>
          <cell r="C3349" t="str">
            <v>MCSainte-Dévote</v>
          </cell>
        </row>
        <row r="3350">
          <cell r="B3350" t="str">
            <v>La Source</v>
          </cell>
          <cell r="C3350" t="str">
            <v>MCLa Source</v>
          </cell>
        </row>
        <row r="3351">
          <cell r="B3351" t="str">
            <v>Spélugues</v>
          </cell>
          <cell r="C3351" t="str">
            <v>MCSpélugues</v>
          </cell>
        </row>
        <row r="3352">
          <cell r="B3352" t="str">
            <v>Saint-Roman</v>
          </cell>
          <cell r="C3352" t="str">
            <v>MCSaint-Roman</v>
          </cell>
        </row>
        <row r="3353">
          <cell r="B3353" t="str">
            <v>Vallon de la Rousse</v>
          </cell>
          <cell r="C3353" t="str">
            <v>MCVallon de la Rousse</v>
          </cell>
        </row>
        <row r="3354">
          <cell r="B3354" t="str">
            <v>Anenii Noi</v>
          </cell>
          <cell r="C3354" t="str">
            <v>MDAnenii Noi</v>
          </cell>
        </row>
        <row r="3355">
          <cell r="B3355" t="str">
            <v>Briceni</v>
          </cell>
          <cell r="C3355" t="str">
            <v>MDBriceni</v>
          </cell>
        </row>
        <row r="3356">
          <cell r="B3356" t="str">
            <v>Basarabeasca</v>
          </cell>
          <cell r="C3356" t="str">
            <v>MDBasarabeasca</v>
          </cell>
        </row>
        <row r="3357">
          <cell r="B3357" t="str">
            <v>Cahul</v>
          </cell>
          <cell r="C3357" t="str">
            <v>MDCahul</v>
          </cell>
        </row>
        <row r="3358">
          <cell r="B3358" t="str">
            <v>Călărași</v>
          </cell>
          <cell r="C3358" t="str">
            <v>MDCălărași</v>
          </cell>
        </row>
        <row r="3359">
          <cell r="B3359" t="str">
            <v>Cimișlia</v>
          </cell>
          <cell r="C3359" t="str">
            <v>MDCimișlia</v>
          </cell>
        </row>
        <row r="3360">
          <cell r="B3360" t="str">
            <v>Criuleni</v>
          </cell>
          <cell r="C3360" t="str">
            <v>MDCriuleni</v>
          </cell>
        </row>
        <row r="3361">
          <cell r="B3361" t="str">
            <v>Căușeni</v>
          </cell>
          <cell r="C3361" t="str">
            <v>MDCăușeni</v>
          </cell>
        </row>
        <row r="3362">
          <cell r="B3362" t="str">
            <v>Cantemir</v>
          </cell>
          <cell r="C3362" t="str">
            <v>MDCantemir</v>
          </cell>
        </row>
        <row r="3363">
          <cell r="B3363" t="str">
            <v>Dondușeni</v>
          </cell>
          <cell r="C3363" t="str">
            <v>MDDondușeni</v>
          </cell>
        </row>
        <row r="3364">
          <cell r="B3364" t="str">
            <v>Drochia</v>
          </cell>
          <cell r="C3364" t="str">
            <v>MDDrochia</v>
          </cell>
        </row>
        <row r="3365">
          <cell r="B3365" t="str">
            <v>Dubăsari</v>
          </cell>
          <cell r="C3365" t="str">
            <v>MDDubăsari</v>
          </cell>
        </row>
        <row r="3366">
          <cell r="B3366" t="str">
            <v>Edineț</v>
          </cell>
          <cell r="C3366" t="str">
            <v>MDEdineț</v>
          </cell>
        </row>
        <row r="3367">
          <cell r="B3367" t="str">
            <v>Fălești</v>
          </cell>
          <cell r="C3367" t="str">
            <v>MDFălești</v>
          </cell>
        </row>
        <row r="3368">
          <cell r="B3368" t="str">
            <v>Florești</v>
          </cell>
          <cell r="C3368" t="str">
            <v>MDFlorești</v>
          </cell>
        </row>
        <row r="3369">
          <cell r="B3369" t="str">
            <v>Glodeni</v>
          </cell>
          <cell r="C3369" t="str">
            <v>MDGlodeni</v>
          </cell>
        </row>
        <row r="3370">
          <cell r="B3370" t="str">
            <v>Hîncești</v>
          </cell>
          <cell r="C3370" t="str">
            <v>MDHîncești</v>
          </cell>
        </row>
        <row r="3371">
          <cell r="B3371" t="str">
            <v>Ialoveni</v>
          </cell>
          <cell r="C3371" t="str">
            <v>MDIaloveni</v>
          </cell>
        </row>
        <row r="3372">
          <cell r="B3372" t="str">
            <v>Leova</v>
          </cell>
          <cell r="C3372" t="str">
            <v>MDLeova</v>
          </cell>
        </row>
        <row r="3373">
          <cell r="B3373" t="str">
            <v>Nisporeni</v>
          </cell>
          <cell r="C3373" t="str">
            <v>MDNisporeni</v>
          </cell>
        </row>
        <row r="3374">
          <cell r="B3374" t="str">
            <v>Ocnița</v>
          </cell>
          <cell r="C3374" t="str">
            <v>MDOcnița</v>
          </cell>
        </row>
        <row r="3375">
          <cell r="B3375" t="str">
            <v>Orhei</v>
          </cell>
          <cell r="C3375" t="str">
            <v>MDOrhei</v>
          </cell>
        </row>
        <row r="3376">
          <cell r="B3376" t="str">
            <v>Rezina</v>
          </cell>
          <cell r="C3376" t="str">
            <v>MDRezina</v>
          </cell>
        </row>
        <row r="3377">
          <cell r="B3377" t="str">
            <v>Rîșcani</v>
          </cell>
          <cell r="C3377" t="str">
            <v>MDRîșcani</v>
          </cell>
        </row>
        <row r="3378">
          <cell r="B3378" t="str">
            <v>Șoldănești</v>
          </cell>
          <cell r="C3378" t="str">
            <v>MDȘoldănești</v>
          </cell>
        </row>
        <row r="3379">
          <cell r="B3379" t="str">
            <v>Sîngerei</v>
          </cell>
          <cell r="C3379" t="str">
            <v>MDSîngerei</v>
          </cell>
        </row>
        <row r="3380">
          <cell r="B3380" t="str">
            <v>Soroca</v>
          </cell>
          <cell r="C3380" t="str">
            <v>MDSoroca</v>
          </cell>
        </row>
        <row r="3381">
          <cell r="B3381" t="str">
            <v>Strășeni</v>
          </cell>
          <cell r="C3381" t="str">
            <v>MDStrășeni</v>
          </cell>
        </row>
        <row r="3382">
          <cell r="B3382" t="str">
            <v>Ștefan Vodă</v>
          </cell>
          <cell r="C3382" t="str">
            <v>MDȘtefan Vodă</v>
          </cell>
        </row>
        <row r="3383">
          <cell r="B3383" t="str">
            <v>Taraclia</v>
          </cell>
          <cell r="C3383" t="str">
            <v>MDTaraclia</v>
          </cell>
        </row>
        <row r="3384">
          <cell r="B3384" t="str">
            <v>Telenești</v>
          </cell>
          <cell r="C3384" t="str">
            <v>MDTelenești</v>
          </cell>
        </row>
        <row r="3385">
          <cell r="B3385" t="str">
            <v>Ungheni</v>
          </cell>
          <cell r="C3385" t="str">
            <v>MDUngheni</v>
          </cell>
        </row>
        <row r="3386">
          <cell r="B3386" t="str">
            <v>Găgăuzia, Unitatea teritorială autonomă (UTAG)</v>
          </cell>
          <cell r="C3386" t="str">
            <v>MDGăgăuzia, Unitatea teritorială autonomă (UTAG)</v>
          </cell>
        </row>
        <row r="3387">
          <cell r="B3387" t="str">
            <v>Stînga Nistrului, unitatea teritorială din</v>
          </cell>
          <cell r="C3387" t="str">
            <v>MDStînga Nistrului, unitatea teritorială din</v>
          </cell>
        </row>
        <row r="3388">
          <cell r="B3388" t="str">
            <v>Bălți</v>
          </cell>
          <cell r="C3388" t="str">
            <v>MDBălți</v>
          </cell>
        </row>
        <row r="3389">
          <cell r="B3389" t="str">
            <v>Bender [Tighina]</v>
          </cell>
          <cell r="C3389" t="str">
            <v>MDBender [Tighina]</v>
          </cell>
        </row>
        <row r="3390">
          <cell r="B3390" t="str">
            <v>Chișinău</v>
          </cell>
          <cell r="C3390" t="str">
            <v>MDChișinău</v>
          </cell>
        </row>
        <row r="3391">
          <cell r="B3391" t="str">
            <v>Andrijevica</v>
          </cell>
          <cell r="C3391" t="str">
            <v>MEAndrijevica</v>
          </cell>
        </row>
        <row r="3392">
          <cell r="B3392" t="str">
            <v>Bar</v>
          </cell>
          <cell r="C3392" t="str">
            <v>MEBar</v>
          </cell>
        </row>
        <row r="3393">
          <cell r="B3393" t="str">
            <v>Berane</v>
          </cell>
          <cell r="C3393" t="str">
            <v>MEBerane</v>
          </cell>
        </row>
        <row r="3394">
          <cell r="B3394" t="str">
            <v>Bijelo Polje</v>
          </cell>
          <cell r="C3394" t="str">
            <v>MEBijelo Polje</v>
          </cell>
        </row>
        <row r="3395">
          <cell r="B3395" t="str">
            <v>Budva</v>
          </cell>
          <cell r="C3395" t="str">
            <v>MEBudva</v>
          </cell>
        </row>
        <row r="3396">
          <cell r="B3396" t="str">
            <v>Cetinje</v>
          </cell>
          <cell r="C3396" t="str">
            <v>MECetinje</v>
          </cell>
        </row>
        <row r="3397">
          <cell r="B3397" t="str">
            <v>Danilovgrad</v>
          </cell>
          <cell r="C3397" t="str">
            <v>MEDanilovgrad</v>
          </cell>
        </row>
        <row r="3398">
          <cell r="B3398" t="str">
            <v>Herceg-Novi</v>
          </cell>
          <cell r="C3398" t="str">
            <v>MEHerceg-Novi</v>
          </cell>
        </row>
        <row r="3399">
          <cell r="B3399" t="str">
            <v>Kolašin</v>
          </cell>
          <cell r="C3399" t="str">
            <v>MEKolašin</v>
          </cell>
        </row>
        <row r="3400">
          <cell r="B3400" t="str">
            <v>Kotor</v>
          </cell>
          <cell r="C3400" t="str">
            <v>MEKotor</v>
          </cell>
        </row>
        <row r="3401">
          <cell r="B3401" t="str">
            <v>Mojkovac</v>
          </cell>
          <cell r="C3401" t="str">
            <v>MEMojkovac</v>
          </cell>
        </row>
        <row r="3402">
          <cell r="B3402" t="str">
            <v>Nikšić</v>
          </cell>
          <cell r="C3402" t="str">
            <v>MENikšić</v>
          </cell>
        </row>
        <row r="3403">
          <cell r="B3403" t="str">
            <v>Plav</v>
          </cell>
          <cell r="C3403" t="str">
            <v>MEPlav</v>
          </cell>
        </row>
        <row r="3404">
          <cell r="B3404" t="str">
            <v>Pljevlja</v>
          </cell>
          <cell r="C3404" t="str">
            <v>MEPljevlja</v>
          </cell>
        </row>
        <row r="3405">
          <cell r="B3405" t="str">
            <v>Plužine</v>
          </cell>
          <cell r="C3405" t="str">
            <v>MEPlužine</v>
          </cell>
        </row>
        <row r="3406">
          <cell r="B3406" t="str">
            <v>Podgorica</v>
          </cell>
          <cell r="C3406" t="str">
            <v>MEPodgorica</v>
          </cell>
        </row>
        <row r="3407">
          <cell r="B3407" t="str">
            <v>Rožaje</v>
          </cell>
          <cell r="C3407" t="str">
            <v>MERožaje</v>
          </cell>
        </row>
        <row r="3408">
          <cell r="B3408" t="str">
            <v>Šavnik</v>
          </cell>
          <cell r="C3408" t="str">
            <v>MEŠavnik</v>
          </cell>
        </row>
        <row r="3409">
          <cell r="B3409" t="str">
            <v>Tivat</v>
          </cell>
          <cell r="C3409" t="str">
            <v>METivat</v>
          </cell>
        </row>
        <row r="3410">
          <cell r="B3410" t="str">
            <v>Ulcinj</v>
          </cell>
          <cell r="C3410" t="str">
            <v>MEUlcinj</v>
          </cell>
        </row>
        <row r="3411">
          <cell r="B3411" t="str">
            <v>Žabljak</v>
          </cell>
          <cell r="C3411" t="str">
            <v>MEŽabljak</v>
          </cell>
        </row>
        <row r="3412">
          <cell r="B3412" t="str">
            <v>Gusinje</v>
          </cell>
          <cell r="C3412" t="str">
            <v>MEGusinje</v>
          </cell>
        </row>
        <row r="3413">
          <cell r="B3413" t="str">
            <v>Petnjica</v>
          </cell>
          <cell r="C3413" t="str">
            <v>MEPetnjica</v>
          </cell>
        </row>
        <row r="3414">
          <cell r="B3414" t="str">
            <v>Tuzi</v>
          </cell>
          <cell r="C3414" t="str">
            <v>METuzi</v>
          </cell>
        </row>
        <row r="3415">
          <cell r="B3415" t="str">
            <v>Toamasina</v>
          </cell>
          <cell r="C3415" t="str">
            <v>MGToamasina</v>
          </cell>
        </row>
        <row r="3416">
          <cell r="B3416" t="str">
            <v>Antsiranana</v>
          </cell>
          <cell r="C3416" t="str">
            <v>MGAntsiranana</v>
          </cell>
        </row>
        <row r="3417">
          <cell r="B3417" t="str">
            <v>Fianarantsoa</v>
          </cell>
          <cell r="C3417" t="str">
            <v>MGFianarantsoa</v>
          </cell>
        </row>
        <row r="3418">
          <cell r="B3418" t="str">
            <v>Mahajanga</v>
          </cell>
          <cell r="C3418" t="str">
            <v>MGMahajanga</v>
          </cell>
        </row>
        <row r="3419">
          <cell r="B3419" t="str">
            <v>Antananarivo</v>
          </cell>
          <cell r="C3419" t="str">
            <v>MGAntananarivo</v>
          </cell>
        </row>
        <row r="3420">
          <cell r="B3420" t="str">
            <v>Toliara</v>
          </cell>
          <cell r="C3420" t="str">
            <v>MGToliara</v>
          </cell>
        </row>
        <row r="3421">
          <cell r="B3421" t="str">
            <v>Ralik chain</v>
          </cell>
          <cell r="C3421" t="str">
            <v>MHRalik chain</v>
          </cell>
        </row>
        <row r="3422">
          <cell r="B3422" t="str">
            <v>Ralik chain</v>
          </cell>
          <cell r="C3422" t="str">
            <v>MHRalik chain</v>
          </cell>
        </row>
        <row r="3423">
          <cell r="B3423" t="str">
            <v>Ailinglaplap</v>
          </cell>
          <cell r="C3423" t="str">
            <v>MHAilinglaplap</v>
          </cell>
        </row>
        <row r="3424">
          <cell r="B3424" t="str">
            <v>Aelōn̄ḷapḷap</v>
          </cell>
          <cell r="C3424" t="str">
            <v>MHAelōn̄ḷapḷap</v>
          </cell>
        </row>
        <row r="3425">
          <cell r="B3425" t="str">
            <v>Ebon</v>
          </cell>
          <cell r="C3425" t="str">
            <v>MHEbon</v>
          </cell>
        </row>
        <row r="3426">
          <cell r="B3426" t="str">
            <v>Epoon</v>
          </cell>
          <cell r="C3426" t="str">
            <v>MHEpoon</v>
          </cell>
        </row>
        <row r="3427">
          <cell r="B3427" t="str">
            <v>Enewetak &amp; Ujelang</v>
          </cell>
          <cell r="C3427" t="str">
            <v>MHEnewetak &amp; Ujelang</v>
          </cell>
        </row>
        <row r="3428">
          <cell r="B3428" t="str">
            <v>Ānewetak &amp; Wūjlan̄</v>
          </cell>
          <cell r="C3428" t="str">
            <v>MHĀnewetak &amp; Wūjlan̄</v>
          </cell>
        </row>
        <row r="3429">
          <cell r="B3429" t="str">
            <v>Jabat</v>
          </cell>
          <cell r="C3429" t="str">
            <v>MHJabat</v>
          </cell>
        </row>
        <row r="3430">
          <cell r="B3430" t="str">
            <v>Jebat</v>
          </cell>
          <cell r="C3430" t="str">
            <v>MHJebat</v>
          </cell>
        </row>
        <row r="3431">
          <cell r="B3431" t="str">
            <v>Jaluit</v>
          </cell>
          <cell r="C3431" t="str">
            <v>MHJaluit</v>
          </cell>
        </row>
        <row r="3432">
          <cell r="B3432" t="str">
            <v>Jālwōj</v>
          </cell>
          <cell r="C3432" t="str">
            <v>MHJālwōj</v>
          </cell>
        </row>
        <row r="3433">
          <cell r="B3433" t="str">
            <v>Bikini &amp; Kili</v>
          </cell>
          <cell r="C3433" t="str">
            <v>MHBikini &amp; Kili</v>
          </cell>
        </row>
        <row r="3434">
          <cell r="B3434" t="str">
            <v>Pikinni &amp; Kōle</v>
          </cell>
          <cell r="C3434" t="str">
            <v>MHPikinni &amp; Kōle</v>
          </cell>
        </row>
        <row r="3435">
          <cell r="B3435" t="str">
            <v>Kwajalein</v>
          </cell>
          <cell r="C3435" t="str">
            <v>MHKwajalein</v>
          </cell>
        </row>
        <row r="3436">
          <cell r="B3436" t="str">
            <v>Kuwajleen</v>
          </cell>
          <cell r="C3436" t="str">
            <v>MHKuwajleen</v>
          </cell>
        </row>
        <row r="3437">
          <cell r="B3437" t="str">
            <v>Lae</v>
          </cell>
          <cell r="C3437" t="str">
            <v>MHLae</v>
          </cell>
        </row>
        <row r="3438">
          <cell r="B3438" t="str">
            <v>Lae</v>
          </cell>
          <cell r="C3438" t="str">
            <v>MHLae</v>
          </cell>
        </row>
        <row r="3439">
          <cell r="B3439" t="str">
            <v>Lib</v>
          </cell>
          <cell r="C3439" t="str">
            <v>MHLib</v>
          </cell>
        </row>
        <row r="3440">
          <cell r="B3440" t="str">
            <v>Ellep</v>
          </cell>
          <cell r="C3440" t="str">
            <v>MHEllep</v>
          </cell>
        </row>
        <row r="3441">
          <cell r="B3441" t="str">
            <v>Namdrik</v>
          </cell>
          <cell r="C3441" t="str">
            <v>MHNamdrik</v>
          </cell>
        </row>
        <row r="3442">
          <cell r="B3442" t="str">
            <v>Naṃdik</v>
          </cell>
          <cell r="C3442" t="str">
            <v>MHNaṃdik</v>
          </cell>
        </row>
        <row r="3443">
          <cell r="B3443" t="str">
            <v>Namu</v>
          </cell>
          <cell r="C3443" t="str">
            <v>MHNamu</v>
          </cell>
        </row>
        <row r="3444">
          <cell r="B3444" t="str">
            <v>Naṃo</v>
          </cell>
          <cell r="C3444" t="str">
            <v>MHNaṃo</v>
          </cell>
        </row>
        <row r="3445">
          <cell r="B3445" t="str">
            <v>Rongelap</v>
          </cell>
          <cell r="C3445" t="str">
            <v>MHRongelap</v>
          </cell>
        </row>
        <row r="3446">
          <cell r="B3446" t="str">
            <v>Ron̄ḷap</v>
          </cell>
          <cell r="C3446" t="str">
            <v>MHRon̄ḷap</v>
          </cell>
        </row>
        <row r="3447">
          <cell r="B3447" t="str">
            <v>Ujae</v>
          </cell>
          <cell r="C3447" t="str">
            <v>MHUjae</v>
          </cell>
        </row>
        <row r="3448">
          <cell r="B3448" t="str">
            <v>Ujae</v>
          </cell>
          <cell r="C3448" t="str">
            <v>MHUjae</v>
          </cell>
        </row>
        <row r="3449">
          <cell r="B3449" t="str">
            <v>Wotho</v>
          </cell>
          <cell r="C3449" t="str">
            <v>MHWotho</v>
          </cell>
        </row>
        <row r="3450">
          <cell r="B3450" t="str">
            <v>Wōtto</v>
          </cell>
          <cell r="C3450" t="str">
            <v>MHWōtto</v>
          </cell>
        </row>
        <row r="3451">
          <cell r="B3451" t="str">
            <v>Ratak chain</v>
          </cell>
          <cell r="C3451" t="str">
            <v>MHRatak chain</v>
          </cell>
        </row>
        <row r="3452">
          <cell r="B3452" t="str">
            <v>Ratak chain</v>
          </cell>
          <cell r="C3452" t="str">
            <v>MHRatak chain</v>
          </cell>
        </row>
        <row r="3453">
          <cell r="B3453" t="str">
            <v>Ailuk</v>
          </cell>
          <cell r="C3453" t="str">
            <v>MHAiluk</v>
          </cell>
        </row>
        <row r="3454">
          <cell r="B3454" t="str">
            <v>Aelok</v>
          </cell>
          <cell r="C3454" t="str">
            <v>MHAelok</v>
          </cell>
        </row>
        <row r="3455">
          <cell r="B3455" t="str">
            <v>Arno</v>
          </cell>
          <cell r="C3455" t="str">
            <v>MHArno</v>
          </cell>
        </row>
        <row r="3456">
          <cell r="B3456" t="str">
            <v>Arṇo</v>
          </cell>
          <cell r="C3456" t="str">
            <v>MHArṇo</v>
          </cell>
        </row>
        <row r="3457">
          <cell r="B3457" t="str">
            <v>Aur</v>
          </cell>
          <cell r="C3457" t="str">
            <v>MHAur</v>
          </cell>
        </row>
        <row r="3458">
          <cell r="B3458" t="str">
            <v>Aur</v>
          </cell>
          <cell r="C3458" t="str">
            <v>MHAur</v>
          </cell>
        </row>
        <row r="3459">
          <cell r="B3459" t="str">
            <v>Likiep</v>
          </cell>
          <cell r="C3459" t="str">
            <v>MHLikiep</v>
          </cell>
        </row>
        <row r="3460">
          <cell r="B3460" t="str">
            <v>Likiep</v>
          </cell>
          <cell r="C3460" t="str">
            <v>MHLikiep</v>
          </cell>
        </row>
        <row r="3461">
          <cell r="B3461" t="str">
            <v>Majuro</v>
          </cell>
          <cell r="C3461" t="str">
            <v>MHMajuro</v>
          </cell>
        </row>
        <row r="3462">
          <cell r="B3462" t="str">
            <v>Mājro</v>
          </cell>
          <cell r="C3462" t="str">
            <v>MHMājro</v>
          </cell>
        </row>
        <row r="3463">
          <cell r="B3463" t="str">
            <v>Maloelap</v>
          </cell>
          <cell r="C3463" t="str">
            <v>MHMaloelap</v>
          </cell>
        </row>
        <row r="3464">
          <cell r="B3464" t="str">
            <v>Ṃaḷoeḷap</v>
          </cell>
          <cell r="C3464" t="str">
            <v>MHṂaḷoeḷap</v>
          </cell>
        </row>
        <row r="3465">
          <cell r="B3465" t="str">
            <v>Mejit</v>
          </cell>
          <cell r="C3465" t="str">
            <v>MHMejit</v>
          </cell>
        </row>
        <row r="3466">
          <cell r="B3466" t="str">
            <v>Mājej</v>
          </cell>
          <cell r="C3466" t="str">
            <v>MHMājej</v>
          </cell>
        </row>
        <row r="3467">
          <cell r="B3467" t="str">
            <v>Mili</v>
          </cell>
          <cell r="C3467" t="str">
            <v>MHMili</v>
          </cell>
        </row>
        <row r="3468">
          <cell r="B3468" t="str">
            <v>Mile</v>
          </cell>
          <cell r="C3468" t="str">
            <v>MHMile</v>
          </cell>
        </row>
        <row r="3469">
          <cell r="B3469" t="str">
            <v>Utrik</v>
          </cell>
          <cell r="C3469" t="str">
            <v>MHUtrik</v>
          </cell>
        </row>
        <row r="3470">
          <cell r="B3470" t="str">
            <v>Utrōk</v>
          </cell>
          <cell r="C3470" t="str">
            <v>MHUtrōk</v>
          </cell>
        </row>
        <row r="3471">
          <cell r="B3471" t="str">
            <v>Wotje</v>
          </cell>
          <cell r="C3471" t="str">
            <v>MHWotje</v>
          </cell>
        </row>
        <row r="3472">
          <cell r="B3472" t="str">
            <v>Wōjjā</v>
          </cell>
          <cell r="C3472" t="str">
            <v>MHWōjjā</v>
          </cell>
        </row>
        <row r="3473">
          <cell r="B3473" t="str">
            <v>Veles</v>
          </cell>
          <cell r="C3473" t="str">
            <v>MKVeles</v>
          </cell>
        </row>
        <row r="3474">
          <cell r="B3474" t="str">
            <v>Gradsko</v>
          </cell>
          <cell r="C3474" t="str">
            <v>MKGradsko</v>
          </cell>
        </row>
        <row r="3475">
          <cell r="B3475" t="str">
            <v>Demir Kapija</v>
          </cell>
          <cell r="C3475" t="str">
            <v>MKDemir Kapija</v>
          </cell>
        </row>
        <row r="3476">
          <cell r="B3476" t="str">
            <v>Kavadarci</v>
          </cell>
          <cell r="C3476" t="str">
            <v>MKKavadarci</v>
          </cell>
        </row>
        <row r="3477">
          <cell r="B3477" t="str">
            <v>Lozovo</v>
          </cell>
          <cell r="C3477" t="str">
            <v>MKLozovo</v>
          </cell>
        </row>
        <row r="3478">
          <cell r="B3478" t="str">
            <v>Negotino</v>
          </cell>
          <cell r="C3478" t="str">
            <v>MKNegotino</v>
          </cell>
        </row>
        <row r="3479">
          <cell r="B3479" t="str">
            <v>Rosoman</v>
          </cell>
          <cell r="C3479" t="str">
            <v>MKRosoman</v>
          </cell>
        </row>
        <row r="3480">
          <cell r="B3480" t="str">
            <v>Sveti Nikole</v>
          </cell>
          <cell r="C3480" t="str">
            <v>MKSveti Nikole</v>
          </cell>
        </row>
        <row r="3481">
          <cell r="B3481" t="str">
            <v>Čaška</v>
          </cell>
          <cell r="C3481" t="str">
            <v>MKČaška</v>
          </cell>
        </row>
        <row r="3482">
          <cell r="B3482" t="str">
            <v>Berovo</v>
          </cell>
          <cell r="C3482" t="str">
            <v>MKBerovo</v>
          </cell>
        </row>
        <row r="3483">
          <cell r="B3483" t="str">
            <v>Vinica</v>
          </cell>
          <cell r="C3483" t="str">
            <v>MKVinica</v>
          </cell>
        </row>
        <row r="3484">
          <cell r="B3484" t="str">
            <v>Delčevo</v>
          </cell>
          <cell r="C3484" t="str">
            <v>MKDelčevo</v>
          </cell>
        </row>
        <row r="3485">
          <cell r="B3485" t="str">
            <v>Zrnovci</v>
          </cell>
          <cell r="C3485" t="str">
            <v>MKZrnovci</v>
          </cell>
        </row>
        <row r="3486">
          <cell r="B3486" t="str">
            <v>Karbinci</v>
          </cell>
          <cell r="C3486" t="str">
            <v>MKKarbinci</v>
          </cell>
        </row>
        <row r="3487">
          <cell r="B3487" t="str">
            <v>Kočani</v>
          </cell>
          <cell r="C3487" t="str">
            <v>MKKočani</v>
          </cell>
        </row>
        <row r="3488">
          <cell r="B3488" t="str">
            <v>Makedonska Kamenica</v>
          </cell>
          <cell r="C3488" t="str">
            <v>MKMakedonska Kamenica</v>
          </cell>
        </row>
        <row r="3489">
          <cell r="B3489" t="str">
            <v>Pehčevo</v>
          </cell>
          <cell r="C3489" t="str">
            <v>MKPehčevo</v>
          </cell>
        </row>
        <row r="3490">
          <cell r="B3490" t="str">
            <v>Probištip</v>
          </cell>
          <cell r="C3490" t="str">
            <v>MKProbištip</v>
          </cell>
        </row>
        <row r="3491">
          <cell r="B3491" t="str">
            <v>Češinovo-Obleševo</v>
          </cell>
          <cell r="C3491" t="str">
            <v>MKČešinovo-Obleševo</v>
          </cell>
        </row>
        <row r="3492">
          <cell r="B3492" t="str">
            <v>Štip</v>
          </cell>
          <cell r="C3492" t="str">
            <v>MKŠtip</v>
          </cell>
        </row>
        <row r="3493">
          <cell r="B3493" t="str">
            <v>Vevčani</v>
          </cell>
          <cell r="C3493" t="str">
            <v>MKVevčani</v>
          </cell>
        </row>
        <row r="3494">
          <cell r="B3494" t="str">
            <v>Debar</v>
          </cell>
          <cell r="C3494" t="str">
            <v>MKDebar</v>
          </cell>
        </row>
        <row r="3495">
          <cell r="B3495" t="str">
            <v>Debrca</v>
          </cell>
          <cell r="C3495" t="str">
            <v>MKDebrca</v>
          </cell>
        </row>
        <row r="3496">
          <cell r="B3496" t="str">
            <v>Kičevo</v>
          </cell>
          <cell r="C3496" t="str">
            <v>MKKičevo</v>
          </cell>
        </row>
        <row r="3497">
          <cell r="B3497" t="str">
            <v>Makedonski Brod</v>
          </cell>
          <cell r="C3497" t="str">
            <v>MKMakedonski Brod</v>
          </cell>
        </row>
        <row r="3498">
          <cell r="B3498" t="str">
            <v>Ohrid</v>
          </cell>
          <cell r="C3498" t="str">
            <v>MKOhrid</v>
          </cell>
        </row>
        <row r="3499">
          <cell r="B3499" t="str">
            <v>Plasnica</v>
          </cell>
          <cell r="C3499" t="str">
            <v>MKPlasnica</v>
          </cell>
        </row>
        <row r="3500">
          <cell r="B3500" t="str">
            <v>Struga</v>
          </cell>
          <cell r="C3500" t="str">
            <v>MKStruga</v>
          </cell>
        </row>
        <row r="3501">
          <cell r="B3501" t="str">
            <v>Centar Župa</v>
          </cell>
          <cell r="C3501" t="str">
            <v>MKCentar Župa</v>
          </cell>
        </row>
        <row r="3502">
          <cell r="B3502" t="str">
            <v>Bogdanci</v>
          </cell>
          <cell r="C3502" t="str">
            <v>MKBogdanci</v>
          </cell>
        </row>
        <row r="3503">
          <cell r="B3503" t="str">
            <v>Bosilovo</v>
          </cell>
          <cell r="C3503" t="str">
            <v>MKBosilovo</v>
          </cell>
        </row>
        <row r="3504">
          <cell r="B3504" t="str">
            <v>Valandovo</v>
          </cell>
          <cell r="C3504" t="str">
            <v>MKValandovo</v>
          </cell>
        </row>
        <row r="3505">
          <cell r="B3505" t="str">
            <v>Vasilevo</v>
          </cell>
          <cell r="C3505" t="str">
            <v>MKVasilevo</v>
          </cell>
        </row>
        <row r="3506">
          <cell r="B3506" t="str">
            <v>Gevgelija</v>
          </cell>
          <cell r="C3506" t="str">
            <v>MKGevgelija</v>
          </cell>
        </row>
        <row r="3507">
          <cell r="B3507" t="str">
            <v>Dojran</v>
          </cell>
          <cell r="C3507" t="str">
            <v>MKDojran</v>
          </cell>
        </row>
        <row r="3508">
          <cell r="B3508" t="str">
            <v>Konče</v>
          </cell>
          <cell r="C3508" t="str">
            <v>MKKonče</v>
          </cell>
        </row>
        <row r="3509">
          <cell r="B3509" t="str">
            <v>Novo Selo</v>
          </cell>
          <cell r="C3509" t="str">
            <v>MKNovo Selo</v>
          </cell>
        </row>
        <row r="3510">
          <cell r="B3510" t="str">
            <v>Radoviš</v>
          </cell>
          <cell r="C3510" t="str">
            <v>MKRadoviš</v>
          </cell>
        </row>
        <row r="3511">
          <cell r="B3511" t="str">
            <v>Strumica</v>
          </cell>
          <cell r="C3511" t="str">
            <v>MKStrumica</v>
          </cell>
        </row>
        <row r="3512">
          <cell r="B3512" t="str">
            <v>Bitola</v>
          </cell>
          <cell r="C3512" t="str">
            <v>MKBitola</v>
          </cell>
        </row>
        <row r="3513">
          <cell r="B3513" t="str">
            <v>Demir Hisar</v>
          </cell>
          <cell r="C3513" t="str">
            <v>MKDemir Hisar</v>
          </cell>
        </row>
        <row r="3514">
          <cell r="B3514" t="str">
            <v>Dolneni</v>
          </cell>
          <cell r="C3514" t="str">
            <v>MKDolneni</v>
          </cell>
        </row>
        <row r="3515">
          <cell r="B3515" t="str">
            <v>Krivogaštani</v>
          </cell>
          <cell r="C3515" t="str">
            <v>MKKrivogaštani</v>
          </cell>
        </row>
        <row r="3516">
          <cell r="B3516" t="str">
            <v>Kruševo</v>
          </cell>
          <cell r="C3516" t="str">
            <v>MKKruševo</v>
          </cell>
        </row>
        <row r="3517">
          <cell r="B3517" t="str">
            <v>Mogila</v>
          </cell>
          <cell r="C3517" t="str">
            <v>MKMogila</v>
          </cell>
        </row>
        <row r="3518">
          <cell r="B3518" t="str">
            <v>Novaci</v>
          </cell>
          <cell r="C3518" t="str">
            <v>MKNovaci</v>
          </cell>
        </row>
        <row r="3519">
          <cell r="B3519" t="str">
            <v>Prilep</v>
          </cell>
          <cell r="C3519" t="str">
            <v>MKPrilep</v>
          </cell>
        </row>
        <row r="3520">
          <cell r="B3520" t="str">
            <v>Resen</v>
          </cell>
          <cell r="C3520" t="str">
            <v>MKResen</v>
          </cell>
        </row>
        <row r="3521">
          <cell r="B3521" t="str">
            <v>Bogovinje</v>
          </cell>
          <cell r="C3521" t="str">
            <v>MKBogovinje</v>
          </cell>
        </row>
        <row r="3522">
          <cell r="B3522" t="str">
            <v>Brvenica</v>
          </cell>
          <cell r="C3522" t="str">
            <v>MKBrvenica</v>
          </cell>
        </row>
        <row r="3523">
          <cell r="B3523" t="str">
            <v>Vrapčište</v>
          </cell>
          <cell r="C3523" t="str">
            <v>MKVrapčište</v>
          </cell>
        </row>
        <row r="3524">
          <cell r="B3524" t="str">
            <v>Gostivar</v>
          </cell>
          <cell r="C3524" t="str">
            <v>MKGostivar</v>
          </cell>
        </row>
        <row r="3525">
          <cell r="B3525" t="str">
            <v>Želino</v>
          </cell>
          <cell r="C3525" t="str">
            <v>MKŽelino</v>
          </cell>
        </row>
        <row r="3526">
          <cell r="B3526" t="str">
            <v>Jegunovce</v>
          </cell>
          <cell r="C3526" t="str">
            <v>MKJegunovce</v>
          </cell>
        </row>
        <row r="3527">
          <cell r="B3527" t="str">
            <v>Mavrovo i Rostuše</v>
          </cell>
          <cell r="C3527" t="str">
            <v>MKMavrovo i Rostuše</v>
          </cell>
        </row>
        <row r="3528">
          <cell r="B3528" t="str">
            <v>Tearce</v>
          </cell>
          <cell r="C3528" t="str">
            <v>MKTearce</v>
          </cell>
        </row>
        <row r="3529">
          <cell r="B3529" t="str">
            <v>Tetovo</v>
          </cell>
          <cell r="C3529" t="str">
            <v>MKTetovo</v>
          </cell>
        </row>
        <row r="3530">
          <cell r="B3530" t="str">
            <v>Kratovo</v>
          </cell>
          <cell r="C3530" t="str">
            <v>MKKratovo</v>
          </cell>
        </row>
        <row r="3531">
          <cell r="B3531" t="str">
            <v>Kriva Palanka</v>
          </cell>
          <cell r="C3531" t="str">
            <v>MKKriva Palanka</v>
          </cell>
        </row>
        <row r="3532">
          <cell r="B3532" t="str">
            <v>Kumanovo</v>
          </cell>
          <cell r="C3532" t="str">
            <v>MKKumanovo</v>
          </cell>
        </row>
        <row r="3533">
          <cell r="B3533" t="str">
            <v>Lipkovo</v>
          </cell>
          <cell r="C3533" t="str">
            <v>MKLipkovo</v>
          </cell>
        </row>
        <row r="3534">
          <cell r="B3534" t="str">
            <v>Rankovce</v>
          </cell>
          <cell r="C3534" t="str">
            <v>MKRankovce</v>
          </cell>
        </row>
        <row r="3535">
          <cell r="B3535" t="str">
            <v>Staro Nagoričane</v>
          </cell>
          <cell r="C3535" t="str">
            <v>MKStaro Nagoričane</v>
          </cell>
        </row>
        <row r="3536">
          <cell r="B3536" t="str">
            <v>Aerodrom †</v>
          </cell>
          <cell r="C3536" t="str">
            <v>MKAerodrom †</v>
          </cell>
        </row>
        <row r="3537">
          <cell r="B3537" t="str">
            <v>Aračinovo</v>
          </cell>
          <cell r="C3537" t="str">
            <v>MKAračinovo</v>
          </cell>
        </row>
        <row r="3538">
          <cell r="B3538" t="str">
            <v>Butel †</v>
          </cell>
          <cell r="C3538" t="str">
            <v>MKButel †</v>
          </cell>
        </row>
        <row r="3539">
          <cell r="B3539" t="str">
            <v>Gazi Baba †</v>
          </cell>
          <cell r="C3539" t="str">
            <v>MKGazi Baba †</v>
          </cell>
        </row>
        <row r="3540">
          <cell r="B3540" t="str">
            <v>Gjorče Petrov †</v>
          </cell>
          <cell r="C3540" t="str">
            <v>MKGjorče Petrov †</v>
          </cell>
        </row>
        <row r="3541">
          <cell r="B3541" t="str">
            <v>Zelenikovo</v>
          </cell>
          <cell r="C3541" t="str">
            <v>MKZelenikovo</v>
          </cell>
        </row>
        <row r="3542">
          <cell r="B3542" t="str">
            <v>Ilinden</v>
          </cell>
          <cell r="C3542" t="str">
            <v>MKIlinden</v>
          </cell>
        </row>
        <row r="3543">
          <cell r="B3543" t="str">
            <v>Karpoš †</v>
          </cell>
          <cell r="C3543" t="str">
            <v>MKKarpoš †</v>
          </cell>
        </row>
        <row r="3544">
          <cell r="B3544" t="str">
            <v>Kisela Voda †</v>
          </cell>
          <cell r="C3544" t="str">
            <v>MKKisela Voda †</v>
          </cell>
        </row>
        <row r="3545">
          <cell r="B3545" t="str">
            <v>Petrovec</v>
          </cell>
          <cell r="C3545" t="str">
            <v>MKPetrovec</v>
          </cell>
        </row>
        <row r="3546">
          <cell r="B3546" t="str">
            <v>Saraj †</v>
          </cell>
          <cell r="C3546" t="str">
            <v>MKSaraj †</v>
          </cell>
        </row>
        <row r="3547">
          <cell r="B3547" t="str">
            <v>Sopište</v>
          </cell>
          <cell r="C3547" t="str">
            <v>MKSopište</v>
          </cell>
        </row>
        <row r="3548">
          <cell r="B3548" t="str">
            <v>Studeničani</v>
          </cell>
          <cell r="C3548" t="str">
            <v>MKStudeničani</v>
          </cell>
        </row>
        <row r="3549">
          <cell r="B3549" t="str">
            <v>Centar †</v>
          </cell>
          <cell r="C3549" t="str">
            <v>MKCentar †</v>
          </cell>
        </row>
        <row r="3550">
          <cell r="B3550" t="str">
            <v>Čair †</v>
          </cell>
          <cell r="C3550" t="str">
            <v>MKČair †</v>
          </cell>
        </row>
        <row r="3551">
          <cell r="B3551" t="str">
            <v>Čučer-Sandevo</v>
          </cell>
          <cell r="C3551" t="str">
            <v>MKČučer-Sandevo</v>
          </cell>
        </row>
        <row r="3552">
          <cell r="B3552" t="str">
            <v>Šuto Orizari †</v>
          </cell>
          <cell r="C3552" t="str">
            <v>MKŠuto Orizari †</v>
          </cell>
        </row>
        <row r="3553">
          <cell r="B3553" t="str">
            <v>Kayes</v>
          </cell>
          <cell r="C3553" t="str">
            <v>MLKayes</v>
          </cell>
        </row>
        <row r="3554">
          <cell r="B3554" t="str">
            <v>Taoudénit</v>
          </cell>
          <cell r="C3554" t="str">
            <v>MLTaoudénit</v>
          </cell>
        </row>
        <row r="3555">
          <cell r="B3555" t="str">
            <v>Koulikoro</v>
          </cell>
          <cell r="C3555" t="str">
            <v>MLKoulikoro</v>
          </cell>
        </row>
        <row r="3556">
          <cell r="B3556" t="str">
            <v>Sikasso</v>
          </cell>
          <cell r="C3556" t="str">
            <v>MLSikasso</v>
          </cell>
        </row>
        <row r="3557">
          <cell r="B3557" t="str">
            <v>Ségou</v>
          </cell>
          <cell r="C3557" t="str">
            <v>MLSégou</v>
          </cell>
        </row>
        <row r="3558">
          <cell r="B3558" t="str">
            <v>Mopti</v>
          </cell>
          <cell r="C3558" t="str">
            <v>MLMopti</v>
          </cell>
        </row>
        <row r="3559">
          <cell r="B3559" t="str">
            <v>Tombouctou</v>
          </cell>
          <cell r="C3559" t="str">
            <v>MLTombouctou</v>
          </cell>
        </row>
        <row r="3560">
          <cell r="B3560" t="str">
            <v>Gao</v>
          </cell>
          <cell r="C3560" t="str">
            <v>MLGao</v>
          </cell>
        </row>
        <row r="3561">
          <cell r="B3561" t="str">
            <v>Kidal</v>
          </cell>
          <cell r="C3561" t="str">
            <v>MLKidal</v>
          </cell>
        </row>
        <row r="3562">
          <cell r="B3562" t="str">
            <v>Ménaka</v>
          </cell>
          <cell r="C3562" t="str">
            <v>MLMénaka</v>
          </cell>
        </row>
        <row r="3563">
          <cell r="B3563" t="str">
            <v>Bamako</v>
          </cell>
          <cell r="C3563" t="str">
            <v>MLBamako</v>
          </cell>
        </row>
        <row r="3564">
          <cell r="B3564" t="str">
            <v>Sagaing</v>
          </cell>
          <cell r="C3564" t="str">
            <v>MMSagaing</v>
          </cell>
        </row>
        <row r="3565">
          <cell r="B3565" t="str">
            <v>Bago</v>
          </cell>
          <cell r="C3565" t="str">
            <v>MMBago</v>
          </cell>
        </row>
        <row r="3566">
          <cell r="B3566" t="str">
            <v>Magway</v>
          </cell>
          <cell r="C3566" t="str">
            <v>MMMagway</v>
          </cell>
        </row>
        <row r="3567">
          <cell r="B3567" t="str">
            <v>Mandalay</v>
          </cell>
          <cell r="C3567" t="str">
            <v>MMMandalay</v>
          </cell>
        </row>
        <row r="3568">
          <cell r="B3568" t="str">
            <v>Tanintharyi</v>
          </cell>
          <cell r="C3568" t="str">
            <v>MMTanintharyi</v>
          </cell>
        </row>
        <row r="3569">
          <cell r="B3569" t="str">
            <v>Yangon</v>
          </cell>
          <cell r="C3569" t="str">
            <v>MMYangon</v>
          </cell>
        </row>
        <row r="3570">
          <cell r="B3570" t="str">
            <v>Ayeyarwady</v>
          </cell>
          <cell r="C3570" t="str">
            <v>MMAyeyarwady</v>
          </cell>
        </row>
        <row r="3571">
          <cell r="B3571" t="str">
            <v>Kachin</v>
          </cell>
          <cell r="C3571" t="str">
            <v>MMKachin</v>
          </cell>
        </row>
        <row r="3572">
          <cell r="B3572" t="str">
            <v>Kayah</v>
          </cell>
          <cell r="C3572" t="str">
            <v>MMKayah</v>
          </cell>
        </row>
        <row r="3573">
          <cell r="B3573" t="str">
            <v>Kayin</v>
          </cell>
          <cell r="C3573" t="str">
            <v>MMKayin</v>
          </cell>
        </row>
        <row r="3574">
          <cell r="B3574" t="str">
            <v>Chin</v>
          </cell>
          <cell r="C3574" t="str">
            <v>MMChin</v>
          </cell>
        </row>
        <row r="3575">
          <cell r="B3575" t="str">
            <v>Mon</v>
          </cell>
          <cell r="C3575" t="str">
            <v>MMMon</v>
          </cell>
        </row>
        <row r="3576">
          <cell r="B3576" t="str">
            <v>Rakhine</v>
          </cell>
          <cell r="C3576" t="str">
            <v>MMRakhine</v>
          </cell>
        </row>
        <row r="3577">
          <cell r="B3577" t="str">
            <v>Shan</v>
          </cell>
          <cell r="C3577" t="str">
            <v>MMShan</v>
          </cell>
        </row>
        <row r="3578">
          <cell r="B3578" t="str">
            <v>Nay Pyi Taw</v>
          </cell>
          <cell r="C3578" t="str">
            <v>MMNay Pyi Taw</v>
          </cell>
        </row>
        <row r="3579">
          <cell r="B3579" t="str">
            <v>Orhon</v>
          </cell>
          <cell r="C3579" t="str">
            <v>MNOrhon</v>
          </cell>
        </row>
        <row r="3580">
          <cell r="B3580" t="str">
            <v>Darhan uul</v>
          </cell>
          <cell r="C3580" t="str">
            <v>MNDarhan uul</v>
          </cell>
        </row>
        <row r="3581">
          <cell r="B3581" t="str">
            <v>Hentiy</v>
          </cell>
          <cell r="C3581" t="str">
            <v>MNHentiy</v>
          </cell>
        </row>
        <row r="3582">
          <cell r="B3582" t="str">
            <v>Hövsgöl</v>
          </cell>
          <cell r="C3582" t="str">
            <v>MNHövsgöl</v>
          </cell>
        </row>
        <row r="3583">
          <cell r="B3583" t="str">
            <v>Hovd</v>
          </cell>
          <cell r="C3583" t="str">
            <v>MNHovd</v>
          </cell>
        </row>
        <row r="3584">
          <cell r="B3584" t="str">
            <v>Uvs</v>
          </cell>
          <cell r="C3584" t="str">
            <v>MNUvs</v>
          </cell>
        </row>
        <row r="3585">
          <cell r="B3585" t="str">
            <v>Töv</v>
          </cell>
          <cell r="C3585" t="str">
            <v>MNTöv</v>
          </cell>
        </row>
        <row r="3586">
          <cell r="B3586" t="str">
            <v>Selenge</v>
          </cell>
          <cell r="C3586" t="str">
            <v>MNSelenge</v>
          </cell>
        </row>
        <row r="3587">
          <cell r="B3587" t="str">
            <v>Sühbaatar</v>
          </cell>
          <cell r="C3587" t="str">
            <v>MNSühbaatar</v>
          </cell>
        </row>
        <row r="3588">
          <cell r="B3588" t="str">
            <v>Ömnögovĭ</v>
          </cell>
          <cell r="C3588" t="str">
            <v>MNÖmnögovĭ</v>
          </cell>
        </row>
        <row r="3589">
          <cell r="B3589" t="str">
            <v>Övörhangay</v>
          </cell>
          <cell r="C3589" t="str">
            <v>MNÖvörhangay</v>
          </cell>
        </row>
        <row r="3590">
          <cell r="B3590" t="str">
            <v>Dzavhan</v>
          </cell>
          <cell r="C3590" t="str">
            <v>MNDzavhan</v>
          </cell>
        </row>
        <row r="3591">
          <cell r="B3591" t="str">
            <v>Dundgovĭ</v>
          </cell>
          <cell r="C3591" t="str">
            <v>MNDundgovĭ</v>
          </cell>
        </row>
        <row r="3592">
          <cell r="B3592" t="str">
            <v>Dornod</v>
          </cell>
          <cell r="C3592" t="str">
            <v>MNDornod</v>
          </cell>
        </row>
        <row r="3593">
          <cell r="B3593" t="str">
            <v>Dornogovĭ</v>
          </cell>
          <cell r="C3593" t="str">
            <v>MNDornogovĭ</v>
          </cell>
        </row>
        <row r="3594">
          <cell r="B3594" t="str">
            <v>Govĭ-Sümber</v>
          </cell>
          <cell r="C3594" t="str">
            <v>MNGovĭ-Sümber</v>
          </cell>
        </row>
        <row r="3595">
          <cell r="B3595" t="str">
            <v>Govĭ-Altay</v>
          </cell>
          <cell r="C3595" t="str">
            <v>MNGovĭ-Altay</v>
          </cell>
        </row>
        <row r="3596">
          <cell r="B3596" t="str">
            <v>Bulgan</v>
          </cell>
          <cell r="C3596" t="str">
            <v>MNBulgan</v>
          </cell>
        </row>
        <row r="3597">
          <cell r="B3597" t="str">
            <v>Bayanhongor</v>
          </cell>
          <cell r="C3597" t="str">
            <v>MNBayanhongor</v>
          </cell>
        </row>
        <row r="3598">
          <cell r="B3598" t="str">
            <v>Bayan-Ölgiy</v>
          </cell>
          <cell r="C3598" t="str">
            <v>MNBayan-Ölgiy</v>
          </cell>
        </row>
        <row r="3599">
          <cell r="B3599" t="str">
            <v>Arhangay</v>
          </cell>
          <cell r="C3599" t="str">
            <v>MNArhangay</v>
          </cell>
        </row>
        <row r="3600">
          <cell r="B3600" t="str">
            <v>Ulaanbaatar</v>
          </cell>
          <cell r="C3600" t="str">
            <v>MNUlaanbaatar</v>
          </cell>
        </row>
        <row r="3601">
          <cell r="B3601" t="str">
            <v>Hodh ech Chargui</v>
          </cell>
          <cell r="C3601" t="str">
            <v>MRHodh ech Chargui</v>
          </cell>
        </row>
        <row r="3602">
          <cell r="B3602" t="str">
            <v>Hodh el Gharbi</v>
          </cell>
          <cell r="C3602" t="str">
            <v>MRHodh el Gharbi</v>
          </cell>
        </row>
        <row r="3603">
          <cell r="B3603" t="str">
            <v>Assaba</v>
          </cell>
          <cell r="C3603" t="str">
            <v>MRAssaba</v>
          </cell>
        </row>
        <row r="3604">
          <cell r="B3604" t="str">
            <v>Gorgol</v>
          </cell>
          <cell r="C3604" t="str">
            <v>MRGorgol</v>
          </cell>
        </row>
        <row r="3605">
          <cell r="B3605" t="str">
            <v>Brakna</v>
          </cell>
          <cell r="C3605" t="str">
            <v>MRBrakna</v>
          </cell>
        </row>
        <row r="3606">
          <cell r="B3606" t="str">
            <v>Trarza</v>
          </cell>
          <cell r="C3606" t="str">
            <v>MRTrarza</v>
          </cell>
        </row>
        <row r="3607">
          <cell r="B3607" t="str">
            <v>Adrar</v>
          </cell>
          <cell r="C3607" t="str">
            <v>MRAdrar</v>
          </cell>
        </row>
        <row r="3608">
          <cell r="B3608" t="str">
            <v>Dakhlet Nouâdhibou</v>
          </cell>
          <cell r="C3608" t="str">
            <v>MRDakhlet Nouâdhibou</v>
          </cell>
        </row>
        <row r="3609">
          <cell r="B3609" t="str">
            <v>Tagant</v>
          </cell>
          <cell r="C3609" t="str">
            <v>MRTagant</v>
          </cell>
        </row>
        <row r="3610">
          <cell r="B3610" t="str">
            <v>Guidimaka</v>
          </cell>
          <cell r="C3610" t="str">
            <v>MRGuidimaka</v>
          </cell>
        </row>
        <row r="3611">
          <cell r="B3611" t="str">
            <v>Tiris Zemmour</v>
          </cell>
          <cell r="C3611" t="str">
            <v>MRTiris Zemmour</v>
          </cell>
        </row>
        <row r="3612">
          <cell r="B3612" t="str">
            <v>Inchiri</v>
          </cell>
          <cell r="C3612" t="str">
            <v>MRInchiri</v>
          </cell>
        </row>
        <row r="3613">
          <cell r="B3613" t="str">
            <v>Nuwākshūţ al Gharbīyah</v>
          </cell>
          <cell r="C3613" t="str">
            <v>MRNuwākshūţ al Gharbīyah</v>
          </cell>
        </row>
        <row r="3614">
          <cell r="B3614" t="str">
            <v>Nouakchott Ouest</v>
          </cell>
          <cell r="C3614" t="str">
            <v>MRNouakchott Ouest</v>
          </cell>
        </row>
        <row r="3615">
          <cell r="B3615" t="str">
            <v>Nuwākshūţ ash Shamālīyah</v>
          </cell>
          <cell r="C3615" t="str">
            <v>MRNuwākshūţ ash Shamālīyah</v>
          </cell>
        </row>
        <row r="3616">
          <cell r="B3616" t="str">
            <v>Nouakchott Nord</v>
          </cell>
          <cell r="C3616" t="str">
            <v>MRNouakchott Nord</v>
          </cell>
        </row>
        <row r="3617">
          <cell r="B3617" t="str">
            <v>Nuwākshūţ al Janūbīyah</v>
          </cell>
          <cell r="C3617" t="str">
            <v>MRNuwākshūţ al Janūbīyah</v>
          </cell>
        </row>
        <row r="3618">
          <cell r="B3618" t="str">
            <v>Nouakchott Sud</v>
          </cell>
          <cell r="C3618" t="str">
            <v>MRNouakchott Sud</v>
          </cell>
        </row>
        <row r="3619">
          <cell r="B3619" t="str">
            <v>Attard</v>
          </cell>
          <cell r="C3619" t="str">
            <v>MTAttard</v>
          </cell>
        </row>
        <row r="3620">
          <cell r="B3620" t="str">
            <v>Attard</v>
          </cell>
          <cell r="C3620" t="str">
            <v>MTAttard</v>
          </cell>
        </row>
        <row r="3621">
          <cell r="B3621" t="str">
            <v>Balzan</v>
          </cell>
          <cell r="C3621" t="str">
            <v>MTBalzan</v>
          </cell>
        </row>
        <row r="3622">
          <cell r="B3622" t="str">
            <v>Balzan</v>
          </cell>
          <cell r="C3622" t="str">
            <v>MTBalzan</v>
          </cell>
        </row>
        <row r="3623">
          <cell r="B3623" t="str">
            <v>Birgu</v>
          </cell>
          <cell r="C3623" t="str">
            <v>MTBirgu</v>
          </cell>
        </row>
        <row r="3624">
          <cell r="B3624" t="str">
            <v>Birgu</v>
          </cell>
          <cell r="C3624" t="str">
            <v>MTBirgu</v>
          </cell>
        </row>
        <row r="3625">
          <cell r="B3625" t="str">
            <v>Birkirkara</v>
          </cell>
          <cell r="C3625" t="str">
            <v>MTBirkirkara</v>
          </cell>
        </row>
        <row r="3626">
          <cell r="B3626" t="str">
            <v>Birkirkara</v>
          </cell>
          <cell r="C3626" t="str">
            <v>MTBirkirkara</v>
          </cell>
        </row>
        <row r="3627">
          <cell r="B3627" t="str">
            <v>Birżebbuġa</v>
          </cell>
          <cell r="C3627" t="str">
            <v>MTBirżebbuġa</v>
          </cell>
        </row>
        <row r="3628">
          <cell r="B3628" t="str">
            <v>Birżebbuġa</v>
          </cell>
          <cell r="C3628" t="str">
            <v>MTBirżebbuġa</v>
          </cell>
        </row>
        <row r="3629">
          <cell r="B3629" t="str">
            <v>Bormla</v>
          </cell>
          <cell r="C3629" t="str">
            <v>MTBormla</v>
          </cell>
        </row>
        <row r="3630">
          <cell r="B3630" t="str">
            <v>Bormla</v>
          </cell>
          <cell r="C3630" t="str">
            <v>MTBormla</v>
          </cell>
        </row>
        <row r="3631">
          <cell r="B3631" t="str">
            <v>Dingli</v>
          </cell>
          <cell r="C3631" t="str">
            <v>MTDingli</v>
          </cell>
        </row>
        <row r="3632">
          <cell r="B3632" t="str">
            <v>Dingli</v>
          </cell>
          <cell r="C3632" t="str">
            <v>MTDingli</v>
          </cell>
        </row>
        <row r="3633">
          <cell r="B3633" t="str">
            <v>Fgura</v>
          </cell>
          <cell r="C3633" t="str">
            <v>MTFgura</v>
          </cell>
        </row>
        <row r="3634">
          <cell r="B3634" t="str">
            <v>Fgura</v>
          </cell>
          <cell r="C3634" t="str">
            <v>MTFgura</v>
          </cell>
        </row>
        <row r="3635">
          <cell r="B3635" t="str">
            <v>Floriana</v>
          </cell>
          <cell r="C3635" t="str">
            <v>MTFloriana</v>
          </cell>
        </row>
        <row r="3636">
          <cell r="B3636" t="str">
            <v>Floriana</v>
          </cell>
          <cell r="C3636" t="str">
            <v>MTFloriana</v>
          </cell>
        </row>
        <row r="3637">
          <cell r="B3637" t="str">
            <v>Fontana</v>
          </cell>
          <cell r="C3637" t="str">
            <v>MTFontana</v>
          </cell>
        </row>
        <row r="3638">
          <cell r="B3638" t="str">
            <v>Fontana</v>
          </cell>
          <cell r="C3638" t="str">
            <v>MTFontana</v>
          </cell>
        </row>
        <row r="3639">
          <cell r="B3639" t="str">
            <v>Gudja</v>
          </cell>
          <cell r="C3639" t="str">
            <v>MTGudja</v>
          </cell>
        </row>
        <row r="3640">
          <cell r="B3640" t="str">
            <v>Gudja</v>
          </cell>
          <cell r="C3640" t="str">
            <v>MTGudja</v>
          </cell>
        </row>
        <row r="3641">
          <cell r="B3641" t="str">
            <v>Gżira</v>
          </cell>
          <cell r="C3641" t="str">
            <v>MTGżira</v>
          </cell>
        </row>
        <row r="3642">
          <cell r="B3642" t="str">
            <v>Gżira</v>
          </cell>
          <cell r="C3642" t="str">
            <v>MTGżira</v>
          </cell>
        </row>
        <row r="3643">
          <cell r="B3643" t="str">
            <v>Għajnsielem</v>
          </cell>
          <cell r="C3643" t="str">
            <v>MTGħajnsielem</v>
          </cell>
        </row>
        <row r="3644">
          <cell r="B3644" t="str">
            <v>Għajnsielem</v>
          </cell>
          <cell r="C3644" t="str">
            <v>MTGħajnsielem</v>
          </cell>
        </row>
        <row r="3645">
          <cell r="B3645" t="str">
            <v>Għarb</v>
          </cell>
          <cell r="C3645" t="str">
            <v>MTGħarb</v>
          </cell>
        </row>
        <row r="3646">
          <cell r="B3646" t="str">
            <v>Għarb</v>
          </cell>
          <cell r="C3646" t="str">
            <v>MTGħarb</v>
          </cell>
        </row>
        <row r="3647">
          <cell r="B3647" t="str">
            <v>Għargħur</v>
          </cell>
          <cell r="C3647" t="str">
            <v>MTGħargħur</v>
          </cell>
        </row>
        <row r="3648">
          <cell r="B3648" t="str">
            <v>Għargħur</v>
          </cell>
          <cell r="C3648" t="str">
            <v>MTGħargħur</v>
          </cell>
        </row>
        <row r="3649">
          <cell r="B3649" t="str">
            <v>Għasri</v>
          </cell>
          <cell r="C3649" t="str">
            <v>MTGħasri</v>
          </cell>
        </row>
        <row r="3650">
          <cell r="B3650" t="str">
            <v>Għasri</v>
          </cell>
          <cell r="C3650" t="str">
            <v>MTGħasri</v>
          </cell>
        </row>
        <row r="3651">
          <cell r="B3651" t="str">
            <v>Għaxaq</v>
          </cell>
          <cell r="C3651" t="str">
            <v>MTGħaxaq</v>
          </cell>
        </row>
        <row r="3652">
          <cell r="B3652" t="str">
            <v>Għaxaq</v>
          </cell>
          <cell r="C3652" t="str">
            <v>MTGħaxaq</v>
          </cell>
        </row>
        <row r="3653">
          <cell r="B3653" t="str">
            <v>Ħamrun</v>
          </cell>
          <cell r="C3653" t="str">
            <v>MTĦamrun</v>
          </cell>
        </row>
        <row r="3654">
          <cell r="B3654" t="str">
            <v>Ħamrun</v>
          </cell>
          <cell r="C3654" t="str">
            <v>MTĦamrun</v>
          </cell>
        </row>
        <row r="3655">
          <cell r="B3655" t="str">
            <v>Iklin</v>
          </cell>
          <cell r="C3655" t="str">
            <v>MTIklin</v>
          </cell>
        </row>
        <row r="3656">
          <cell r="B3656" t="str">
            <v>Iklin</v>
          </cell>
          <cell r="C3656" t="str">
            <v>MTIklin</v>
          </cell>
        </row>
        <row r="3657">
          <cell r="B3657" t="str">
            <v>Isla</v>
          </cell>
          <cell r="C3657" t="str">
            <v>MTIsla</v>
          </cell>
        </row>
        <row r="3658">
          <cell r="B3658" t="str">
            <v>Isla</v>
          </cell>
          <cell r="C3658" t="str">
            <v>MTIsla</v>
          </cell>
        </row>
        <row r="3659">
          <cell r="B3659" t="str">
            <v>Kalkara</v>
          </cell>
          <cell r="C3659" t="str">
            <v>MTKalkara</v>
          </cell>
        </row>
        <row r="3660">
          <cell r="B3660" t="str">
            <v>Kalkara</v>
          </cell>
          <cell r="C3660" t="str">
            <v>MTKalkara</v>
          </cell>
        </row>
        <row r="3661">
          <cell r="B3661" t="str">
            <v>Kerċem</v>
          </cell>
          <cell r="C3661" t="str">
            <v>MTKerċem</v>
          </cell>
        </row>
        <row r="3662">
          <cell r="B3662" t="str">
            <v>Kerċem</v>
          </cell>
          <cell r="C3662" t="str">
            <v>MTKerċem</v>
          </cell>
        </row>
        <row r="3663">
          <cell r="B3663" t="str">
            <v>Kirkop</v>
          </cell>
          <cell r="C3663" t="str">
            <v>MTKirkop</v>
          </cell>
        </row>
        <row r="3664">
          <cell r="B3664" t="str">
            <v>Kirkop</v>
          </cell>
          <cell r="C3664" t="str">
            <v>MTKirkop</v>
          </cell>
        </row>
        <row r="3665">
          <cell r="B3665" t="str">
            <v>Lija</v>
          </cell>
          <cell r="C3665" t="str">
            <v>MTLija</v>
          </cell>
        </row>
        <row r="3666">
          <cell r="B3666" t="str">
            <v>Lija</v>
          </cell>
          <cell r="C3666" t="str">
            <v>MTLija</v>
          </cell>
        </row>
        <row r="3667">
          <cell r="B3667" t="str">
            <v>Luqa</v>
          </cell>
          <cell r="C3667" t="str">
            <v>MTLuqa</v>
          </cell>
        </row>
        <row r="3668">
          <cell r="B3668" t="str">
            <v>Luqa</v>
          </cell>
          <cell r="C3668" t="str">
            <v>MTLuqa</v>
          </cell>
        </row>
        <row r="3669">
          <cell r="B3669" t="str">
            <v>Marsa</v>
          </cell>
          <cell r="C3669" t="str">
            <v>MTMarsa</v>
          </cell>
        </row>
        <row r="3670">
          <cell r="B3670" t="str">
            <v>Marsa</v>
          </cell>
          <cell r="C3670" t="str">
            <v>MTMarsa</v>
          </cell>
        </row>
        <row r="3671">
          <cell r="B3671" t="str">
            <v>Marsaskala</v>
          </cell>
          <cell r="C3671" t="str">
            <v>MTMarsaskala</v>
          </cell>
        </row>
        <row r="3672">
          <cell r="B3672" t="str">
            <v>Marsaskala</v>
          </cell>
          <cell r="C3672" t="str">
            <v>MTMarsaskala</v>
          </cell>
        </row>
        <row r="3673">
          <cell r="B3673" t="str">
            <v>Marsaxlokk</v>
          </cell>
          <cell r="C3673" t="str">
            <v>MTMarsaxlokk</v>
          </cell>
        </row>
        <row r="3674">
          <cell r="B3674" t="str">
            <v>Marsaxlokk</v>
          </cell>
          <cell r="C3674" t="str">
            <v>MTMarsaxlokk</v>
          </cell>
        </row>
        <row r="3675">
          <cell r="B3675" t="str">
            <v>Mdina</v>
          </cell>
          <cell r="C3675" t="str">
            <v>MTMdina</v>
          </cell>
        </row>
        <row r="3676">
          <cell r="B3676" t="str">
            <v>Mdina</v>
          </cell>
          <cell r="C3676" t="str">
            <v>MTMdina</v>
          </cell>
        </row>
        <row r="3677">
          <cell r="B3677" t="str">
            <v>Mellieħa</v>
          </cell>
          <cell r="C3677" t="str">
            <v>MTMellieħa</v>
          </cell>
        </row>
        <row r="3678">
          <cell r="B3678" t="str">
            <v>Mellieħa</v>
          </cell>
          <cell r="C3678" t="str">
            <v>MTMellieħa</v>
          </cell>
        </row>
        <row r="3679">
          <cell r="B3679" t="str">
            <v>Mġarr</v>
          </cell>
          <cell r="C3679" t="str">
            <v>MTMġarr</v>
          </cell>
        </row>
        <row r="3680">
          <cell r="B3680" t="str">
            <v>Mġarr</v>
          </cell>
          <cell r="C3680" t="str">
            <v>MTMġarr</v>
          </cell>
        </row>
        <row r="3681">
          <cell r="B3681" t="str">
            <v>Mosta</v>
          </cell>
          <cell r="C3681" t="str">
            <v>MTMosta</v>
          </cell>
        </row>
        <row r="3682">
          <cell r="B3682" t="str">
            <v>Mosta</v>
          </cell>
          <cell r="C3682" t="str">
            <v>MTMosta</v>
          </cell>
        </row>
        <row r="3683">
          <cell r="B3683" t="str">
            <v>Mqabba</v>
          </cell>
          <cell r="C3683" t="str">
            <v>MTMqabba</v>
          </cell>
        </row>
        <row r="3684">
          <cell r="B3684" t="str">
            <v>Mqabba</v>
          </cell>
          <cell r="C3684" t="str">
            <v>MTMqabba</v>
          </cell>
        </row>
        <row r="3685">
          <cell r="B3685" t="str">
            <v>Msida</v>
          </cell>
          <cell r="C3685" t="str">
            <v>MTMsida</v>
          </cell>
        </row>
        <row r="3686">
          <cell r="B3686" t="str">
            <v>Msida</v>
          </cell>
          <cell r="C3686" t="str">
            <v>MTMsida</v>
          </cell>
        </row>
        <row r="3687">
          <cell r="B3687" t="str">
            <v>Mtarfa</v>
          </cell>
          <cell r="C3687" t="str">
            <v>MTMtarfa</v>
          </cell>
        </row>
        <row r="3688">
          <cell r="B3688" t="str">
            <v>Mtarfa</v>
          </cell>
          <cell r="C3688" t="str">
            <v>MTMtarfa</v>
          </cell>
        </row>
        <row r="3689">
          <cell r="B3689" t="str">
            <v>Munxar</v>
          </cell>
          <cell r="C3689" t="str">
            <v>MTMunxar</v>
          </cell>
        </row>
        <row r="3690">
          <cell r="B3690" t="str">
            <v>Munxar</v>
          </cell>
          <cell r="C3690" t="str">
            <v>MTMunxar</v>
          </cell>
        </row>
        <row r="3691">
          <cell r="B3691" t="str">
            <v>Nadur</v>
          </cell>
          <cell r="C3691" t="str">
            <v>MTNadur</v>
          </cell>
        </row>
        <row r="3692">
          <cell r="B3692" t="str">
            <v>Nadur</v>
          </cell>
          <cell r="C3692" t="str">
            <v>MTNadur</v>
          </cell>
        </row>
        <row r="3693">
          <cell r="B3693" t="str">
            <v>Naxxar</v>
          </cell>
          <cell r="C3693" t="str">
            <v>MTNaxxar</v>
          </cell>
        </row>
        <row r="3694">
          <cell r="B3694" t="str">
            <v>Naxxar</v>
          </cell>
          <cell r="C3694" t="str">
            <v>MTNaxxar</v>
          </cell>
        </row>
        <row r="3695">
          <cell r="B3695" t="str">
            <v>Paola</v>
          </cell>
          <cell r="C3695" t="str">
            <v>MTPaola</v>
          </cell>
        </row>
        <row r="3696">
          <cell r="B3696" t="str">
            <v>Paola</v>
          </cell>
          <cell r="C3696" t="str">
            <v>MTPaola</v>
          </cell>
        </row>
        <row r="3697">
          <cell r="B3697" t="str">
            <v>Pembroke</v>
          </cell>
          <cell r="C3697" t="str">
            <v>MTPembroke</v>
          </cell>
        </row>
        <row r="3698">
          <cell r="B3698" t="str">
            <v>Pembroke</v>
          </cell>
          <cell r="C3698" t="str">
            <v>MTPembroke</v>
          </cell>
        </row>
        <row r="3699">
          <cell r="B3699" t="str">
            <v>Pietà</v>
          </cell>
          <cell r="C3699" t="str">
            <v>MTPietà</v>
          </cell>
        </row>
        <row r="3700">
          <cell r="B3700" t="str">
            <v>Pietà</v>
          </cell>
          <cell r="C3700" t="str">
            <v>MTPietà</v>
          </cell>
        </row>
        <row r="3701">
          <cell r="B3701" t="str">
            <v>Qala</v>
          </cell>
          <cell r="C3701" t="str">
            <v>MTQala</v>
          </cell>
        </row>
        <row r="3702">
          <cell r="B3702" t="str">
            <v>Qala</v>
          </cell>
          <cell r="C3702" t="str">
            <v>MTQala</v>
          </cell>
        </row>
        <row r="3703">
          <cell r="B3703" t="str">
            <v>Qormi</v>
          </cell>
          <cell r="C3703" t="str">
            <v>MTQormi</v>
          </cell>
        </row>
        <row r="3704">
          <cell r="B3704" t="str">
            <v>Qormi</v>
          </cell>
          <cell r="C3704" t="str">
            <v>MTQormi</v>
          </cell>
        </row>
        <row r="3705">
          <cell r="B3705" t="str">
            <v>Qrendi</v>
          </cell>
          <cell r="C3705" t="str">
            <v>MTQrendi</v>
          </cell>
        </row>
        <row r="3706">
          <cell r="B3706" t="str">
            <v>Qrendi</v>
          </cell>
          <cell r="C3706" t="str">
            <v>MTQrendi</v>
          </cell>
        </row>
        <row r="3707">
          <cell r="B3707" t="str">
            <v>Rabat Gozo</v>
          </cell>
          <cell r="C3707" t="str">
            <v>MTRabat Gozo</v>
          </cell>
        </row>
        <row r="3708">
          <cell r="B3708" t="str">
            <v>Rabat Għawdex</v>
          </cell>
          <cell r="C3708" t="str">
            <v>MTRabat Għawdex</v>
          </cell>
        </row>
        <row r="3709">
          <cell r="B3709" t="str">
            <v>Rabat Malta</v>
          </cell>
          <cell r="C3709" t="str">
            <v>MTRabat Malta</v>
          </cell>
        </row>
        <row r="3710">
          <cell r="B3710" t="str">
            <v>Rabat Malta</v>
          </cell>
          <cell r="C3710" t="str">
            <v>MTRabat Malta</v>
          </cell>
        </row>
        <row r="3711">
          <cell r="B3711" t="str">
            <v>Safi</v>
          </cell>
          <cell r="C3711" t="str">
            <v>MTSafi</v>
          </cell>
        </row>
        <row r="3712">
          <cell r="B3712" t="str">
            <v>Safi</v>
          </cell>
          <cell r="C3712" t="str">
            <v>MTSafi</v>
          </cell>
        </row>
        <row r="3713">
          <cell r="B3713" t="str">
            <v>Saint Julian's</v>
          </cell>
          <cell r="C3713" t="str">
            <v>MTSaint Julian's</v>
          </cell>
        </row>
        <row r="3714">
          <cell r="B3714" t="str">
            <v>San Ġiljan</v>
          </cell>
          <cell r="C3714" t="str">
            <v>MTSan Ġiljan</v>
          </cell>
        </row>
        <row r="3715">
          <cell r="B3715" t="str">
            <v>Saint John</v>
          </cell>
          <cell r="C3715" t="str">
            <v>MTSaint John</v>
          </cell>
        </row>
        <row r="3716">
          <cell r="B3716" t="str">
            <v>San Ġwann</v>
          </cell>
          <cell r="C3716" t="str">
            <v>MTSan Ġwann</v>
          </cell>
        </row>
        <row r="3717">
          <cell r="B3717" t="str">
            <v>Saint Lawrence</v>
          </cell>
          <cell r="C3717" t="str">
            <v>MTSaint Lawrence</v>
          </cell>
        </row>
        <row r="3718">
          <cell r="B3718" t="str">
            <v>San Lawrenz</v>
          </cell>
          <cell r="C3718" t="str">
            <v>MTSan Lawrenz</v>
          </cell>
        </row>
        <row r="3719">
          <cell r="B3719" t="str">
            <v>Saint Paul's Bay</v>
          </cell>
          <cell r="C3719" t="str">
            <v>MTSaint Paul's Bay</v>
          </cell>
        </row>
        <row r="3720">
          <cell r="B3720" t="str">
            <v>San Pawl il-Baħar</v>
          </cell>
          <cell r="C3720" t="str">
            <v>MTSan Pawl il-Baħar</v>
          </cell>
        </row>
        <row r="3721">
          <cell r="B3721" t="str">
            <v>Sannat</v>
          </cell>
          <cell r="C3721" t="str">
            <v>MTSannat</v>
          </cell>
        </row>
        <row r="3722">
          <cell r="B3722" t="str">
            <v>Sannat</v>
          </cell>
          <cell r="C3722" t="str">
            <v>MTSannat</v>
          </cell>
        </row>
        <row r="3723">
          <cell r="B3723" t="str">
            <v>Saint Lucia's</v>
          </cell>
          <cell r="C3723" t="str">
            <v>MTSaint Lucia's</v>
          </cell>
        </row>
        <row r="3724">
          <cell r="B3724" t="str">
            <v>Santa Luċija</v>
          </cell>
          <cell r="C3724" t="str">
            <v>MTSanta Luċija</v>
          </cell>
        </row>
        <row r="3725">
          <cell r="B3725" t="str">
            <v>Santa Venera</v>
          </cell>
          <cell r="C3725" t="str">
            <v>MTSanta Venera</v>
          </cell>
        </row>
        <row r="3726">
          <cell r="B3726" t="str">
            <v>Santa Venera</v>
          </cell>
          <cell r="C3726" t="str">
            <v>MTSanta Venera</v>
          </cell>
        </row>
        <row r="3727">
          <cell r="B3727" t="str">
            <v>Siġġiewi</v>
          </cell>
          <cell r="C3727" t="str">
            <v>MTSiġġiewi</v>
          </cell>
        </row>
        <row r="3728">
          <cell r="B3728" t="str">
            <v>Siġġiewi</v>
          </cell>
          <cell r="C3728" t="str">
            <v>MTSiġġiewi</v>
          </cell>
        </row>
        <row r="3729">
          <cell r="B3729" t="str">
            <v>Sliema</v>
          </cell>
          <cell r="C3729" t="str">
            <v>MTSliema</v>
          </cell>
        </row>
        <row r="3730">
          <cell r="B3730" t="str">
            <v>Sliema</v>
          </cell>
          <cell r="C3730" t="str">
            <v>MTSliema</v>
          </cell>
        </row>
        <row r="3731">
          <cell r="B3731" t="str">
            <v>Swieqi</v>
          </cell>
          <cell r="C3731" t="str">
            <v>MTSwieqi</v>
          </cell>
        </row>
        <row r="3732">
          <cell r="B3732" t="str">
            <v>Swieqi</v>
          </cell>
          <cell r="C3732" t="str">
            <v>MTSwieqi</v>
          </cell>
        </row>
        <row r="3733">
          <cell r="B3733" t="str">
            <v>Ta' Xbiex</v>
          </cell>
          <cell r="C3733" t="str">
            <v>MTTa' Xbiex</v>
          </cell>
        </row>
        <row r="3734">
          <cell r="B3734" t="str">
            <v>Ta' Xbiex</v>
          </cell>
          <cell r="C3734" t="str">
            <v>MTTa' Xbiex</v>
          </cell>
        </row>
        <row r="3735">
          <cell r="B3735" t="str">
            <v>Tarxien</v>
          </cell>
          <cell r="C3735" t="str">
            <v>MTTarxien</v>
          </cell>
        </row>
        <row r="3736">
          <cell r="B3736" t="str">
            <v>Tarxien</v>
          </cell>
          <cell r="C3736" t="str">
            <v>MTTarxien</v>
          </cell>
        </row>
        <row r="3737">
          <cell r="B3737" t="str">
            <v>Valletta</v>
          </cell>
          <cell r="C3737" t="str">
            <v>MTValletta</v>
          </cell>
        </row>
        <row r="3738">
          <cell r="B3738" t="str">
            <v>Valletta</v>
          </cell>
          <cell r="C3738" t="str">
            <v>MTValletta</v>
          </cell>
        </row>
        <row r="3739">
          <cell r="B3739" t="str">
            <v>Xagħra</v>
          </cell>
          <cell r="C3739" t="str">
            <v>MTXagħra</v>
          </cell>
        </row>
        <row r="3740">
          <cell r="B3740" t="str">
            <v>Xagħra</v>
          </cell>
          <cell r="C3740" t="str">
            <v>MTXagħra</v>
          </cell>
        </row>
        <row r="3741">
          <cell r="B3741" t="str">
            <v>Xewkija</v>
          </cell>
          <cell r="C3741" t="str">
            <v>MTXewkija</v>
          </cell>
        </row>
        <row r="3742">
          <cell r="B3742" t="str">
            <v>Xewkija</v>
          </cell>
          <cell r="C3742" t="str">
            <v>MTXewkija</v>
          </cell>
        </row>
        <row r="3743">
          <cell r="B3743" t="str">
            <v>Xgħajra</v>
          </cell>
          <cell r="C3743" t="str">
            <v>MTXgħajra</v>
          </cell>
        </row>
        <row r="3744">
          <cell r="B3744" t="str">
            <v>Xgħajra</v>
          </cell>
          <cell r="C3744" t="str">
            <v>MTXgħajra</v>
          </cell>
        </row>
        <row r="3745">
          <cell r="B3745" t="str">
            <v>Żabbar</v>
          </cell>
          <cell r="C3745" t="str">
            <v>MTŻabbar</v>
          </cell>
        </row>
        <row r="3746">
          <cell r="B3746" t="str">
            <v>Żabbar</v>
          </cell>
          <cell r="C3746" t="str">
            <v>MTŻabbar</v>
          </cell>
        </row>
        <row r="3747">
          <cell r="B3747" t="str">
            <v>Żebbuġ Gozo</v>
          </cell>
          <cell r="C3747" t="str">
            <v>MTŻebbuġ Gozo</v>
          </cell>
        </row>
        <row r="3748">
          <cell r="B3748" t="str">
            <v>Żebbuġ Għawdex</v>
          </cell>
          <cell r="C3748" t="str">
            <v>MTŻebbuġ Għawdex</v>
          </cell>
        </row>
        <row r="3749">
          <cell r="B3749" t="str">
            <v>Żebbuġ Malta</v>
          </cell>
          <cell r="C3749" t="str">
            <v>MTŻebbuġ Malta</v>
          </cell>
        </row>
        <row r="3750">
          <cell r="B3750" t="str">
            <v>Żebbuġ Malta</v>
          </cell>
          <cell r="C3750" t="str">
            <v>MTŻebbuġ Malta</v>
          </cell>
        </row>
        <row r="3751">
          <cell r="B3751" t="str">
            <v>Żejtun</v>
          </cell>
          <cell r="C3751" t="str">
            <v>MTŻejtun</v>
          </cell>
        </row>
        <row r="3752">
          <cell r="B3752" t="str">
            <v>Żejtun</v>
          </cell>
          <cell r="C3752" t="str">
            <v>MTŻejtun</v>
          </cell>
        </row>
        <row r="3753">
          <cell r="B3753" t="str">
            <v>Żurrieq</v>
          </cell>
          <cell r="C3753" t="str">
            <v>MTŻurrieq</v>
          </cell>
        </row>
        <row r="3754">
          <cell r="B3754" t="str">
            <v>Żurrieq</v>
          </cell>
          <cell r="C3754" t="str">
            <v>MTŻurrieq</v>
          </cell>
        </row>
        <row r="3755">
          <cell r="B3755" t="str">
            <v>Beau Bassin-Rose Hill</v>
          </cell>
          <cell r="C3755" t="str">
            <v>MUBeau Bassin-Rose Hill</v>
          </cell>
        </row>
        <row r="3756">
          <cell r="B3756" t="str">
            <v>Curepipe</v>
          </cell>
          <cell r="C3756" t="str">
            <v>MUCurepipe</v>
          </cell>
        </row>
        <row r="3757">
          <cell r="B3757" t="str">
            <v>Port Louis</v>
          </cell>
          <cell r="C3757" t="str">
            <v>MUPort Louis</v>
          </cell>
        </row>
        <row r="3758">
          <cell r="B3758" t="str">
            <v>Quatre Bornes</v>
          </cell>
          <cell r="C3758" t="str">
            <v>MUQuatre Bornes</v>
          </cell>
        </row>
        <row r="3759">
          <cell r="B3759" t="str">
            <v>Vacoas-Phoenix</v>
          </cell>
          <cell r="C3759" t="str">
            <v>MUVacoas-Phoenix</v>
          </cell>
        </row>
        <row r="3760">
          <cell r="B3760" t="str">
            <v>Black River</v>
          </cell>
          <cell r="C3760" t="str">
            <v>MUBlack River</v>
          </cell>
        </row>
        <row r="3761">
          <cell r="B3761" t="str">
            <v>Flacq</v>
          </cell>
          <cell r="C3761" t="str">
            <v>MUFlacq</v>
          </cell>
        </row>
        <row r="3762">
          <cell r="B3762" t="str">
            <v>Grand Port</v>
          </cell>
          <cell r="C3762" t="str">
            <v>MUGrand Port</v>
          </cell>
        </row>
        <row r="3763">
          <cell r="B3763" t="str">
            <v>Moka</v>
          </cell>
          <cell r="C3763" t="str">
            <v>MUMoka</v>
          </cell>
        </row>
        <row r="3764">
          <cell r="B3764" t="str">
            <v>Pamplemousses</v>
          </cell>
          <cell r="C3764" t="str">
            <v>MUPamplemousses</v>
          </cell>
        </row>
        <row r="3765">
          <cell r="B3765" t="str">
            <v>Port Louis</v>
          </cell>
          <cell r="C3765" t="str">
            <v>MUPort Louis</v>
          </cell>
        </row>
        <row r="3766">
          <cell r="B3766" t="str">
            <v>Plaines Wilhems</v>
          </cell>
          <cell r="C3766" t="str">
            <v>MUPlaines Wilhems</v>
          </cell>
        </row>
        <row r="3767">
          <cell r="B3767" t="str">
            <v>Rivière du Rempart</v>
          </cell>
          <cell r="C3767" t="str">
            <v>MURivière du Rempart</v>
          </cell>
        </row>
        <row r="3768">
          <cell r="B3768" t="str">
            <v>Savanne</v>
          </cell>
          <cell r="C3768" t="str">
            <v>MUSavanne</v>
          </cell>
        </row>
        <row r="3769">
          <cell r="B3769" t="str">
            <v>Agalega Islands</v>
          </cell>
          <cell r="C3769" t="str">
            <v>MUAgalega Islands</v>
          </cell>
        </row>
        <row r="3770">
          <cell r="B3770" t="str">
            <v>Cargados Carajos Shoals</v>
          </cell>
          <cell r="C3770" t="str">
            <v>MUCargados Carajos Shoals</v>
          </cell>
        </row>
        <row r="3771">
          <cell r="B3771" t="str">
            <v>Rodrigues Island</v>
          </cell>
          <cell r="C3771" t="str">
            <v>MURodrigues Island</v>
          </cell>
        </row>
        <row r="3772">
          <cell r="B3772" t="str">
            <v>Ariatholhu Dhekunuburi</v>
          </cell>
          <cell r="C3772" t="str">
            <v>MVAriatholhu Dhekunuburi</v>
          </cell>
        </row>
        <row r="3773">
          <cell r="B3773" t="str">
            <v>South Ari Atoll</v>
          </cell>
          <cell r="C3773" t="str">
            <v>MVSouth Ari Atoll</v>
          </cell>
        </row>
        <row r="3774">
          <cell r="B3774" t="str">
            <v>Ariatholhu Uthuruburi</v>
          </cell>
          <cell r="C3774" t="str">
            <v>MVAriatholhu Uthuruburi</v>
          </cell>
        </row>
        <row r="3775">
          <cell r="B3775" t="str">
            <v>North Ari Atoll</v>
          </cell>
          <cell r="C3775" t="str">
            <v>MVNorth Ari Atoll</v>
          </cell>
        </row>
        <row r="3776">
          <cell r="B3776" t="str">
            <v>Faadhippolhu</v>
          </cell>
          <cell r="C3776" t="str">
            <v>MVFaadhippolhu</v>
          </cell>
        </row>
        <row r="3777">
          <cell r="B3777" t="str">
            <v>Faadhippolhu</v>
          </cell>
          <cell r="C3777" t="str">
            <v>MVFaadhippolhu</v>
          </cell>
        </row>
        <row r="3778">
          <cell r="B3778" t="str">
            <v>Felidheatholhu</v>
          </cell>
          <cell r="C3778" t="str">
            <v>MVFelidheatholhu</v>
          </cell>
        </row>
        <row r="3779">
          <cell r="B3779" t="str">
            <v>Felidhu Atoll</v>
          </cell>
          <cell r="C3779" t="str">
            <v>MVFelidhu Atoll</v>
          </cell>
        </row>
        <row r="3780">
          <cell r="B3780" t="str">
            <v>Hahdhunmathi</v>
          </cell>
          <cell r="C3780" t="str">
            <v>MVHahdhunmathi</v>
          </cell>
        </row>
        <row r="3781">
          <cell r="B3781" t="str">
            <v>Hahdhunmathi</v>
          </cell>
          <cell r="C3781" t="str">
            <v>MVHahdhunmathi</v>
          </cell>
        </row>
        <row r="3782">
          <cell r="B3782" t="str">
            <v>Thiladhunmathee Uthuruburi</v>
          </cell>
          <cell r="C3782" t="str">
            <v>MVThiladhunmathee Uthuruburi</v>
          </cell>
        </row>
        <row r="3783">
          <cell r="B3783" t="str">
            <v>North Thiladhunmathi</v>
          </cell>
          <cell r="C3783" t="str">
            <v>MVNorth Thiladhunmathi</v>
          </cell>
        </row>
        <row r="3784">
          <cell r="B3784" t="str">
            <v>Kolhumadulu</v>
          </cell>
          <cell r="C3784" t="str">
            <v>MVKolhumadulu</v>
          </cell>
        </row>
        <row r="3785">
          <cell r="B3785" t="str">
            <v>Kolhumadulu</v>
          </cell>
          <cell r="C3785" t="str">
            <v>MVKolhumadulu</v>
          </cell>
        </row>
        <row r="3786">
          <cell r="B3786" t="str">
            <v>Mulakatholhu</v>
          </cell>
          <cell r="C3786" t="str">
            <v>MVMulakatholhu</v>
          </cell>
        </row>
        <row r="3787">
          <cell r="B3787" t="str">
            <v>Mulaku Atoll</v>
          </cell>
          <cell r="C3787" t="str">
            <v>MVMulaku Atoll</v>
          </cell>
        </row>
        <row r="3788">
          <cell r="B3788" t="str">
            <v>Maalhosmadulu Uthuruburi</v>
          </cell>
          <cell r="C3788" t="str">
            <v>MVMaalhosmadulu Uthuruburi</v>
          </cell>
        </row>
        <row r="3789">
          <cell r="B3789" t="str">
            <v>North Maalhosmadulu</v>
          </cell>
          <cell r="C3789" t="str">
            <v>MVNorth Maalhosmadulu</v>
          </cell>
        </row>
        <row r="3790">
          <cell r="B3790" t="str">
            <v>Nilandheatholhu Uthuruburi</v>
          </cell>
          <cell r="C3790" t="str">
            <v>MVNilandheatholhu Uthuruburi</v>
          </cell>
        </row>
        <row r="3791">
          <cell r="B3791" t="str">
            <v>North Nilandhe Atoll</v>
          </cell>
          <cell r="C3791" t="str">
            <v>MVNorth Nilandhe Atoll</v>
          </cell>
        </row>
        <row r="3792">
          <cell r="B3792" t="str">
            <v>Nilandheatholhu Dhekunuburi</v>
          </cell>
          <cell r="C3792" t="str">
            <v>MVNilandheatholhu Dhekunuburi</v>
          </cell>
        </row>
        <row r="3793">
          <cell r="B3793" t="str">
            <v>South Nilandhe Atoll</v>
          </cell>
          <cell r="C3793" t="str">
            <v>MVSouth Nilandhe Atoll</v>
          </cell>
        </row>
        <row r="3794">
          <cell r="B3794" t="str">
            <v>Maalhosmadulu Dhekunuburi</v>
          </cell>
          <cell r="C3794" t="str">
            <v>MVMaalhosmadulu Dhekunuburi</v>
          </cell>
        </row>
        <row r="3795">
          <cell r="B3795" t="str">
            <v>South Maalhosmadulu</v>
          </cell>
          <cell r="C3795" t="str">
            <v>MVSouth Maalhosmadulu</v>
          </cell>
        </row>
        <row r="3796">
          <cell r="B3796" t="str">
            <v>Thiladhunmathee Dhekunuburi</v>
          </cell>
          <cell r="C3796" t="str">
            <v>MVThiladhunmathee Dhekunuburi</v>
          </cell>
        </row>
        <row r="3797">
          <cell r="B3797" t="str">
            <v>South Thiladhunmathi</v>
          </cell>
          <cell r="C3797" t="str">
            <v>MVSouth Thiladhunmathi</v>
          </cell>
        </row>
        <row r="3798">
          <cell r="B3798" t="str">
            <v>Miladhunmadulu Uthuruburi</v>
          </cell>
          <cell r="C3798" t="str">
            <v>MVMiladhunmadulu Uthuruburi</v>
          </cell>
        </row>
        <row r="3799">
          <cell r="B3799" t="str">
            <v>North Miladhunmadulu</v>
          </cell>
          <cell r="C3799" t="str">
            <v>MVNorth Miladhunmadulu</v>
          </cell>
        </row>
        <row r="3800">
          <cell r="B3800" t="str">
            <v>Miladhunmadulu Dhekunuburi</v>
          </cell>
          <cell r="C3800" t="str">
            <v>MVMiladhunmadulu Dhekunuburi</v>
          </cell>
        </row>
        <row r="3801">
          <cell r="B3801" t="str">
            <v>South Miladhunmadulu</v>
          </cell>
          <cell r="C3801" t="str">
            <v>MVSouth Miladhunmadulu</v>
          </cell>
        </row>
        <row r="3802">
          <cell r="B3802" t="str">
            <v>Maaleatholhu</v>
          </cell>
          <cell r="C3802" t="str">
            <v>MVMaaleatholhu</v>
          </cell>
        </row>
        <row r="3803">
          <cell r="B3803" t="str">
            <v>Male Atoll</v>
          </cell>
          <cell r="C3803" t="str">
            <v>MVMale Atoll</v>
          </cell>
        </row>
        <row r="3804">
          <cell r="B3804" t="str">
            <v>Huvadhuatholhu Uthuruburi</v>
          </cell>
          <cell r="C3804" t="str">
            <v>MVHuvadhuatholhu Uthuruburi</v>
          </cell>
        </row>
        <row r="3805">
          <cell r="B3805" t="str">
            <v>North Huvadhu Atoll</v>
          </cell>
          <cell r="C3805" t="str">
            <v>MVNorth Huvadhu Atoll</v>
          </cell>
        </row>
        <row r="3806">
          <cell r="B3806" t="str">
            <v>Huvadhuatholhu Dhekunuburi</v>
          </cell>
          <cell r="C3806" t="str">
            <v>MVHuvadhuatholhu Dhekunuburi</v>
          </cell>
        </row>
        <row r="3807">
          <cell r="B3807" t="str">
            <v>South Huvadhu Atoll</v>
          </cell>
          <cell r="C3807" t="str">
            <v>MVSouth Huvadhu Atoll</v>
          </cell>
        </row>
        <row r="3808">
          <cell r="B3808" t="str">
            <v>Fuvammulah</v>
          </cell>
          <cell r="C3808" t="str">
            <v>MVFuvammulah</v>
          </cell>
        </row>
        <row r="3809">
          <cell r="B3809" t="str">
            <v>Fuvammulah</v>
          </cell>
          <cell r="C3809" t="str">
            <v>MVFuvammulah</v>
          </cell>
        </row>
        <row r="3810">
          <cell r="B3810" t="str">
            <v>Addu</v>
          </cell>
          <cell r="C3810" t="str">
            <v>MVAddu</v>
          </cell>
        </row>
        <row r="3811">
          <cell r="B3811" t="str">
            <v>Addu City</v>
          </cell>
          <cell r="C3811" t="str">
            <v>MVAddu City</v>
          </cell>
        </row>
        <row r="3812">
          <cell r="B3812" t="str">
            <v>Maale</v>
          </cell>
          <cell r="C3812" t="str">
            <v>MVMaale</v>
          </cell>
        </row>
        <row r="3813">
          <cell r="B3813" t="str">
            <v>Male</v>
          </cell>
          <cell r="C3813" t="str">
            <v>MVMale</v>
          </cell>
        </row>
        <row r="3814">
          <cell r="B3814" t="str">
            <v>Central Region</v>
          </cell>
          <cell r="C3814" t="str">
            <v>MWCentral Region</v>
          </cell>
        </row>
        <row r="3815">
          <cell r="B3815" t="str">
            <v>Chapakati</v>
          </cell>
          <cell r="C3815" t="str">
            <v>MWChapakati</v>
          </cell>
        </row>
        <row r="3816">
          <cell r="B3816" t="str">
            <v>Dedza</v>
          </cell>
          <cell r="C3816" t="str">
            <v>MWDedza</v>
          </cell>
        </row>
        <row r="3817">
          <cell r="B3817" t="str">
            <v>Dedza</v>
          </cell>
          <cell r="C3817" t="str">
            <v>MWDedza</v>
          </cell>
        </row>
        <row r="3818">
          <cell r="B3818" t="str">
            <v>Dowa</v>
          </cell>
          <cell r="C3818" t="str">
            <v>MWDowa</v>
          </cell>
        </row>
        <row r="3819">
          <cell r="B3819" t="str">
            <v>Dowa</v>
          </cell>
          <cell r="C3819" t="str">
            <v>MWDowa</v>
          </cell>
        </row>
        <row r="3820">
          <cell r="B3820" t="str">
            <v>Kasungu</v>
          </cell>
          <cell r="C3820" t="str">
            <v>MWKasungu</v>
          </cell>
        </row>
        <row r="3821">
          <cell r="B3821" t="str">
            <v>Kasungu</v>
          </cell>
          <cell r="C3821" t="str">
            <v>MWKasungu</v>
          </cell>
        </row>
        <row r="3822">
          <cell r="B3822" t="str">
            <v>Lilongwe</v>
          </cell>
          <cell r="C3822" t="str">
            <v>MWLilongwe</v>
          </cell>
        </row>
        <row r="3823">
          <cell r="B3823" t="str">
            <v>Lilongwe</v>
          </cell>
          <cell r="C3823" t="str">
            <v>MWLilongwe</v>
          </cell>
        </row>
        <row r="3824">
          <cell r="B3824" t="str">
            <v>Mchinji</v>
          </cell>
          <cell r="C3824" t="str">
            <v>MWMchinji</v>
          </cell>
        </row>
        <row r="3825">
          <cell r="B3825" t="str">
            <v>Mchinji</v>
          </cell>
          <cell r="C3825" t="str">
            <v>MWMchinji</v>
          </cell>
        </row>
        <row r="3826">
          <cell r="B3826" t="str">
            <v>Ntchisi</v>
          </cell>
          <cell r="C3826" t="str">
            <v>MWNtchisi</v>
          </cell>
        </row>
        <row r="3827">
          <cell r="B3827" t="str">
            <v>Ntchisi</v>
          </cell>
          <cell r="C3827" t="str">
            <v>MWNtchisi</v>
          </cell>
        </row>
        <row r="3828">
          <cell r="B3828" t="str">
            <v>Nkhotakota</v>
          </cell>
          <cell r="C3828" t="str">
            <v>MWNkhotakota</v>
          </cell>
        </row>
        <row r="3829">
          <cell r="B3829" t="str">
            <v>Nkhotakota</v>
          </cell>
          <cell r="C3829" t="str">
            <v>MWNkhotakota</v>
          </cell>
        </row>
        <row r="3830">
          <cell r="B3830" t="str">
            <v>Ntcheu</v>
          </cell>
          <cell r="C3830" t="str">
            <v>MWNtcheu</v>
          </cell>
        </row>
        <row r="3831">
          <cell r="B3831" t="str">
            <v>Ntcheu</v>
          </cell>
          <cell r="C3831" t="str">
            <v>MWNtcheu</v>
          </cell>
        </row>
        <row r="3832">
          <cell r="B3832" t="str">
            <v>Salima</v>
          </cell>
          <cell r="C3832" t="str">
            <v>MWSalima</v>
          </cell>
        </row>
        <row r="3833">
          <cell r="B3833" t="str">
            <v>Salima</v>
          </cell>
          <cell r="C3833" t="str">
            <v>MWSalima</v>
          </cell>
        </row>
        <row r="3834">
          <cell r="B3834" t="str">
            <v>Northern Region</v>
          </cell>
          <cell r="C3834" t="str">
            <v>MWNorthern Region</v>
          </cell>
        </row>
        <row r="3835">
          <cell r="B3835" t="str">
            <v>Chakumpoto</v>
          </cell>
          <cell r="C3835" t="str">
            <v>MWChakumpoto</v>
          </cell>
        </row>
        <row r="3836">
          <cell r="B3836" t="str">
            <v>Chitipa</v>
          </cell>
          <cell r="C3836" t="str">
            <v>MWChitipa</v>
          </cell>
        </row>
        <row r="3837">
          <cell r="B3837" t="str">
            <v>Chitipa</v>
          </cell>
          <cell r="C3837" t="str">
            <v>MWChitipa</v>
          </cell>
        </row>
        <row r="3838">
          <cell r="B3838" t="str">
            <v>Karonga</v>
          </cell>
          <cell r="C3838" t="str">
            <v>MWKaronga</v>
          </cell>
        </row>
        <row r="3839">
          <cell r="B3839" t="str">
            <v>Karonga</v>
          </cell>
          <cell r="C3839" t="str">
            <v>MWKaronga</v>
          </cell>
        </row>
        <row r="3840">
          <cell r="B3840" t="str">
            <v>Likoma</v>
          </cell>
          <cell r="C3840" t="str">
            <v>MWLikoma</v>
          </cell>
        </row>
        <row r="3841">
          <cell r="B3841" t="str">
            <v>Likoma</v>
          </cell>
          <cell r="C3841" t="str">
            <v>MWLikoma</v>
          </cell>
        </row>
        <row r="3842">
          <cell r="B3842" t="str">
            <v>Mzimba</v>
          </cell>
          <cell r="C3842" t="str">
            <v>MWMzimba</v>
          </cell>
        </row>
        <row r="3843">
          <cell r="B3843" t="str">
            <v>Mzimba</v>
          </cell>
          <cell r="C3843" t="str">
            <v>MWMzimba</v>
          </cell>
        </row>
        <row r="3844">
          <cell r="B3844" t="str">
            <v>Nkhata Bay</v>
          </cell>
          <cell r="C3844" t="str">
            <v>MWNkhata Bay</v>
          </cell>
        </row>
        <row r="3845">
          <cell r="B3845" t="str">
            <v>Nkhata Bay</v>
          </cell>
          <cell r="C3845" t="str">
            <v>MWNkhata Bay</v>
          </cell>
        </row>
        <row r="3846">
          <cell r="B3846" t="str">
            <v>Rumphi</v>
          </cell>
          <cell r="C3846" t="str">
            <v>MWRumphi</v>
          </cell>
        </row>
        <row r="3847">
          <cell r="B3847" t="str">
            <v>Rumphi</v>
          </cell>
          <cell r="C3847" t="str">
            <v>MWRumphi</v>
          </cell>
        </row>
        <row r="3848">
          <cell r="B3848" t="str">
            <v>Southern Region</v>
          </cell>
          <cell r="C3848" t="str">
            <v>MWSouthern Region</v>
          </cell>
        </row>
        <row r="3849">
          <cell r="B3849" t="str">
            <v>Chakumwera</v>
          </cell>
          <cell r="C3849" t="str">
            <v>MWChakumwera</v>
          </cell>
        </row>
        <row r="3850">
          <cell r="B3850" t="str">
            <v>Balaka</v>
          </cell>
          <cell r="C3850" t="str">
            <v>MWBalaka</v>
          </cell>
        </row>
        <row r="3851">
          <cell r="B3851" t="str">
            <v>Balaka</v>
          </cell>
          <cell r="C3851" t="str">
            <v>MWBalaka</v>
          </cell>
        </row>
        <row r="3852">
          <cell r="B3852" t="str">
            <v>Blantyre</v>
          </cell>
          <cell r="C3852" t="str">
            <v>MWBlantyre</v>
          </cell>
        </row>
        <row r="3853">
          <cell r="B3853" t="str">
            <v>Blantyre</v>
          </cell>
          <cell r="C3853" t="str">
            <v>MWBlantyre</v>
          </cell>
        </row>
        <row r="3854">
          <cell r="B3854" t="str">
            <v>Chikwawa</v>
          </cell>
          <cell r="C3854" t="str">
            <v>MWChikwawa</v>
          </cell>
        </row>
        <row r="3855">
          <cell r="B3855" t="str">
            <v>Chikwawa</v>
          </cell>
          <cell r="C3855" t="str">
            <v>MWChikwawa</v>
          </cell>
        </row>
        <row r="3856">
          <cell r="B3856" t="str">
            <v>Chiradzulu</v>
          </cell>
          <cell r="C3856" t="str">
            <v>MWChiradzulu</v>
          </cell>
        </row>
        <row r="3857">
          <cell r="B3857" t="str">
            <v>Chiradzulu</v>
          </cell>
          <cell r="C3857" t="str">
            <v>MWChiradzulu</v>
          </cell>
        </row>
        <row r="3858">
          <cell r="B3858" t="str">
            <v>Mangochi</v>
          </cell>
          <cell r="C3858" t="str">
            <v>MWMangochi</v>
          </cell>
        </row>
        <row r="3859">
          <cell r="B3859" t="str">
            <v>Mangochi</v>
          </cell>
          <cell r="C3859" t="str">
            <v>MWMangochi</v>
          </cell>
        </row>
        <row r="3860">
          <cell r="B3860" t="str">
            <v>Machinga</v>
          </cell>
          <cell r="C3860" t="str">
            <v>MWMachinga</v>
          </cell>
        </row>
        <row r="3861">
          <cell r="B3861" t="str">
            <v>Machinga</v>
          </cell>
          <cell r="C3861" t="str">
            <v>MWMachinga</v>
          </cell>
        </row>
        <row r="3862">
          <cell r="B3862" t="str">
            <v>Mulanje</v>
          </cell>
          <cell r="C3862" t="str">
            <v>MWMulanje</v>
          </cell>
        </row>
        <row r="3863">
          <cell r="B3863" t="str">
            <v>Mulanje</v>
          </cell>
          <cell r="C3863" t="str">
            <v>MWMulanje</v>
          </cell>
        </row>
        <row r="3864">
          <cell r="B3864" t="str">
            <v>Mwanza</v>
          </cell>
          <cell r="C3864" t="str">
            <v>MWMwanza</v>
          </cell>
        </row>
        <row r="3865">
          <cell r="B3865" t="str">
            <v>Mwanza</v>
          </cell>
          <cell r="C3865" t="str">
            <v>MWMwanza</v>
          </cell>
        </row>
        <row r="3866">
          <cell r="B3866" t="str">
            <v>Neno</v>
          </cell>
          <cell r="C3866" t="str">
            <v>MWNeno</v>
          </cell>
        </row>
        <row r="3867">
          <cell r="B3867" t="str">
            <v>Neno</v>
          </cell>
          <cell r="C3867" t="str">
            <v>MWNeno</v>
          </cell>
        </row>
        <row r="3868">
          <cell r="B3868" t="str">
            <v>Nsanje</v>
          </cell>
          <cell r="C3868" t="str">
            <v>MWNsanje</v>
          </cell>
        </row>
        <row r="3869">
          <cell r="B3869" t="str">
            <v>Nsanje</v>
          </cell>
          <cell r="C3869" t="str">
            <v>MWNsanje</v>
          </cell>
        </row>
        <row r="3870">
          <cell r="B3870" t="str">
            <v>Phalombe</v>
          </cell>
          <cell r="C3870" t="str">
            <v>MWPhalombe</v>
          </cell>
        </row>
        <row r="3871">
          <cell r="B3871" t="str">
            <v>Phalombe</v>
          </cell>
          <cell r="C3871" t="str">
            <v>MWPhalombe</v>
          </cell>
        </row>
        <row r="3872">
          <cell r="B3872" t="str">
            <v>Thyolo</v>
          </cell>
          <cell r="C3872" t="str">
            <v>MWThyolo</v>
          </cell>
        </row>
        <row r="3873">
          <cell r="B3873" t="str">
            <v>Thyolo</v>
          </cell>
          <cell r="C3873" t="str">
            <v>MWThyolo</v>
          </cell>
        </row>
        <row r="3874">
          <cell r="B3874" t="str">
            <v>Zomba</v>
          </cell>
          <cell r="C3874" t="str">
            <v>MWZomba</v>
          </cell>
        </row>
        <row r="3875">
          <cell r="B3875" t="str">
            <v>Zomba</v>
          </cell>
          <cell r="C3875" t="str">
            <v>MWZomba</v>
          </cell>
        </row>
        <row r="3876">
          <cell r="B3876" t="str">
            <v>Aguascalientes</v>
          </cell>
          <cell r="C3876" t="str">
            <v>MXAguascalientes</v>
          </cell>
        </row>
        <row r="3877">
          <cell r="B3877" t="str">
            <v>Baja California</v>
          </cell>
          <cell r="C3877" t="str">
            <v>MXBaja California</v>
          </cell>
        </row>
        <row r="3878">
          <cell r="B3878" t="str">
            <v>Baja California Sur</v>
          </cell>
          <cell r="C3878" t="str">
            <v>MXBaja California Sur</v>
          </cell>
        </row>
        <row r="3879">
          <cell r="B3879" t="str">
            <v>Campeche</v>
          </cell>
          <cell r="C3879" t="str">
            <v>MXCampeche</v>
          </cell>
        </row>
        <row r="3880">
          <cell r="B3880" t="str">
            <v>Chihuahua</v>
          </cell>
          <cell r="C3880" t="str">
            <v>MXChihuahua</v>
          </cell>
        </row>
        <row r="3881">
          <cell r="B3881" t="str">
            <v>Chiapas</v>
          </cell>
          <cell r="C3881" t="str">
            <v>MXChiapas</v>
          </cell>
        </row>
        <row r="3882">
          <cell r="B3882" t="str">
            <v>Coahuila de Zaragoza</v>
          </cell>
          <cell r="C3882" t="str">
            <v>MXCoahuila de Zaragoza</v>
          </cell>
        </row>
        <row r="3883">
          <cell r="B3883" t="str">
            <v>Colima</v>
          </cell>
          <cell r="C3883" t="str">
            <v>MXColima</v>
          </cell>
        </row>
        <row r="3884">
          <cell r="B3884" t="str">
            <v>Durango</v>
          </cell>
          <cell r="C3884" t="str">
            <v>MXDurango</v>
          </cell>
        </row>
        <row r="3885">
          <cell r="B3885" t="str">
            <v>Guerrero</v>
          </cell>
          <cell r="C3885" t="str">
            <v>MXGuerrero</v>
          </cell>
        </row>
        <row r="3886">
          <cell r="B3886" t="str">
            <v>Guanajuato</v>
          </cell>
          <cell r="C3886" t="str">
            <v>MXGuanajuato</v>
          </cell>
        </row>
        <row r="3887">
          <cell r="B3887" t="str">
            <v>Hidalgo</v>
          </cell>
          <cell r="C3887" t="str">
            <v>MXHidalgo</v>
          </cell>
        </row>
        <row r="3888">
          <cell r="B3888" t="str">
            <v>Jalisco</v>
          </cell>
          <cell r="C3888" t="str">
            <v>MXJalisco</v>
          </cell>
        </row>
        <row r="3889">
          <cell r="B3889" t="str">
            <v>México</v>
          </cell>
          <cell r="C3889" t="str">
            <v>MXMéxico</v>
          </cell>
        </row>
        <row r="3890">
          <cell r="B3890" t="str">
            <v>Michoacán de Ocampo</v>
          </cell>
          <cell r="C3890" t="str">
            <v>MXMichoacán de Ocampo</v>
          </cell>
        </row>
        <row r="3891">
          <cell r="B3891" t="str">
            <v>Morelos</v>
          </cell>
          <cell r="C3891" t="str">
            <v>MXMorelos</v>
          </cell>
        </row>
        <row r="3892">
          <cell r="B3892" t="str">
            <v>Nayarit</v>
          </cell>
          <cell r="C3892" t="str">
            <v>MXNayarit</v>
          </cell>
        </row>
        <row r="3893">
          <cell r="B3893" t="str">
            <v>Nuevo León</v>
          </cell>
          <cell r="C3893" t="str">
            <v>MXNuevo León</v>
          </cell>
        </row>
        <row r="3894">
          <cell r="B3894" t="str">
            <v>Oaxaca</v>
          </cell>
          <cell r="C3894" t="str">
            <v>MXOaxaca</v>
          </cell>
        </row>
        <row r="3895">
          <cell r="B3895" t="str">
            <v>Puebla</v>
          </cell>
          <cell r="C3895" t="str">
            <v>MXPuebla</v>
          </cell>
        </row>
        <row r="3896">
          <cell r="B3896" t="str">
            <v>Querétaro</v>
          </cell>
          <cell r="C3896" t="str">
            <v>MXQuerétaro</v>
          </cell>
        </row>
        <row r="3897">
          <cell r="B3897" t="str">
            <v>Quintana Roo</v>
          </cell>
          <cell r="C3897" t="str">
            <v>MXQuintana Roo</v>
          </cell>
        </row>
        <row r="3898">
          <cell r="B3898" t="str">
            <v>Sinaloa</v>
          </cell>
          <cell r="C3898" t="str">
            <v>MXSinaloa</v>
          </cell>
        </row>
        <row r="3899">
          <cell r="B3899" t="str">
            <v>San Luis Potosí</v>
          </cell>
          <cell r="C3899" t="str">
            <v>MXSan Luis Potosí</v>
          </cell>
        </row>
        <row r="3900">
          <cell r="B3900" t="str">
            <v>Sonora</v>
          </cell>
          <cell r="C3900" t="str">
            <v>MXSonora</v>
          </cell>
        </row>
        <row r="3901">
          <cell r="B3901" t="str">
            <v>Tabasco</v>
          </cell>
          <cell r="C3901" t="str">
            <v>MXTabasco</v>
          </cell>
        </row>
        <row r="3902">
          <cell r="B3902" t="str">
            <v>Tamaulipas</v>
          </cell>
          <cell r="C3902" t="str">
            <v>MXTamaulipas</v>
          </cell>
        </row>
        <row r="3903">
          <cell r="B3903" t="str">
            <v>Tlaxcala</v>
          </cell>
          <cell r="C3903" t="str">
            <v>MXTlaxcala</v>
          </cell>
        </row>
        <row r="3904">
          <cell r="B3904" t="str">
            <v>Veracruz de Ignacio de la Llave</v>
          </cell>
          <cell r="C3904" t="str">
            <v>MXVeracruz de Ignacio de la Llave</v>
          </cell>
        </row>
        <row r="3905">
          <cell r="B3905" t="str">
            <v>Yucatán</v>
          </cell>
          <cell r="C3905" t="str">
            <v>MXYucatán</v>
          </cell>
        </row>
        <row r="3906">
          <cell r="B3906" t="str">
            <v>Zacatecas</v>
          </cell>
          <cell r="C3906" t="str">
            <v>MXZacatecas</v>
          </cell>
        </row>
        <row r="3907">
          <cell r="B3907" t="str">
            <v>Ciudad de México</v>
          </cell>
          <cell r="C3907" t="str">
            <v>MXCiudad de México</v>
          </cell>
        </row>
        <row r="3908">
          <cell r="B3908" t="str">
            <v>Wilayah Persekutuan Kuala Lumpur</v>
          </cell>
          <cell r="C3908" t="str">
            <v>MYWilayah Persekutuan Kuala Lumpur</v>
          </cell>
        </row>
        <row r="3909">
          <cell r="B3909" t="str">
            <v>Wilayah Persekutuan Labuan</v>
          </cell>
          <cell r="C3909" t="str">
            <v>MYWilayah Persekutuan Labuan</v>
          </cell>
        </row>
        <row r="3910">
          <cell r="B3910" t="str">
            <v>Wilayah Persekutuan Putrajaya</v>
          </cell>
          <cell r="C3910" t="str">
            <v>MYWilayah Persekutuan Putrajaya</v>
          </cell>
        </row>
        <row r="3911">
          <cell r="B3911" t="str">
            <v>Johor</v>
          </cell>
          <cell r="C3911" t="str">
            <v>MYJohor</v>
          </cell>
        </row>
        <row r="3912">
          <cell r="B3912" t="str">
            <v>Kedah</v>
          </cell>
          <cell r="C3912" t="str">
            <v>MYKedah</v>
          </cell>
        </row>
        <row r="3913">
          <cell r="B3913" t="str">
            <v>Kelantan</v>
          </cell>
          <cell r="C3913" t="str">
            <v>MYKelantan</v>
          </cell>
        </row>
        <row r="3914">
          <cell r="B3914" t="str">
            <v>Melaka</v>
          </cell>
          <cell r="C3914" t="str">
            <v>MYMelaka</v>
          </cell>
        </row>
        <row r="3915">
          <cell r="B3915" t="str">
            <v>Negeri Sembilan</v>
          </cell>
          <cell r="C3915" t="str">
            <v>MYNegeri Sembilan</v>
          </cell>
        </row>
        <row r="3916">
          <cell r="B3916" t="str">
            <v>Pahang</v>
          </cell>
          <cell r="C3916" t="str">
            <v>MYPahang</v>
          </cell>
        </row>
        <row r="3917">
          <cell r="B3917" t="str">
            <v>Pulau Pinang</v>
          </cell>
          <cell r="C3917" t="str">
            <v>MYPulau Pinang</v>
          </cell>
        </row>
        <row r="3918">
          <cell r="B3918" t="str">
            <v>Perak</v>
          </cell>
          <cell r="C3918" t="str">
            <v>MYPerak</v>
          </cell>
        </row>
        <row r="3919">
          <cell r="B3919" t="str">
            <v>Perlis</v>
          </cell>
          <cell r="C3919" t="str">
            <v>MYPerlis</v>
          </cell>
        </row>
        <row r="3920">
          <cell r="B3920" t="str">
            <v>Selangor</v>
          </cell>
          <cell r="C3920" t="str">
            <v>MYSelangor</v>
          </cell>
        </row>
        <row r="3921">
          <cell r="B3921" t="str">
            <v>Terengganu</v>
          </cell>
          <cell r="C3921" t="str">
            <v>MYTerengganu</v>
          </cell>
        </row>
        <row r="3922">
          <cell r="B3922" t="str">
            <v>Sabah</v>
          </cell>
          <cell r="C3922" t="str">
            <v>MYSabah</v>
          </cell>
        </row>
        <row r="3923">
          <cell r="B3923" t="str">
            <v>Sarawak</v>
          </cell>
          <cell r="C3923" t="str">
            <v>MYSarawak</v>
          </cell>
        </row>
        <row r="3924">
          <cell r="B3924" t="str">
            <v>Maputo</v>
          </cell>
          <cell r="C3924" t="str">
            <v>MZMaputo</v>
          </cell>
        </row>
        <row r="3925">
          <cell r="B3925" t="str">
            <v>Niassa</v>
          </cell>
          <cell r="C3925" t="str">
            <v>MZNiassa</v>
          </cell>
        </row>
        <row r="3926">
          <cell r="B3926" t="str">
            <v>Manica</v>
          </cell>
          <cell r="C3926" t="str">
            <v>MZManica</v>
          </cell>
        </row>
        <row r="3927">
          <cell r="B3927" t="str">
            <v>Gaza</v>
          </cell>
          <cell r="C3927" t="str">
            <v>MZGaza</v>
          </cell>
        </row>
        <row r="3928">
          <cell r="B3928" t="str">
            <v>Inhambane</v>
          </cell>
          <cell r="C3928" t="str">
            <v>MZInhambane</v>
          </cell>
        </row>
        <row r="3929">
          <cell r="B3929" t="str">
            <v>Maputo</v>
          </cell>
          <cell r="C3929" t="str">
            <v>MZMaputo</v>
          </cell>
        </row>
        <row r="3930">
          <cell r="B3930" t="str">
            <v>Nampula</v>
          </cell>
          <cell r="C3930" t="str">
            <v>MZNampula</v>
          </cell>
        </row>
        <row r="3931">
          <cell r="B3931" t="str">
            <v>Cabo Delgado</v>
          </cell>
          <cell r="C3931" t="str">
            <v>MZCabo Delgado</v>
          </cell>
        </row>
        <row r="3932">
          <cell r="B3932" t="str">
            <v>Zambézia</v>
          </cell>
          <cell r="C3932" t="str">
            <v>MZZambézia</v>
          </cell>
        </row>
        <row r="3933">
          <cell r="B3933" t="str">
            <v>Sofala</v>
          </cell>
          <cell r="C3933" t="str">
            <v>MZSofala</v>
          </cell>
        </row>
        <row r="3934">
          <cell r="B3934" t="str">
            <v>Tete</v>
          </cell>
          <cell r="C3934" t="str">
            <v>MZTete</v>
          </cell>
        </row>
        <row r="3935">
          <cell r="B3935" t="str">
            <v>Zambezi</v>
          </cell>
          <cell r="C3935" t="str">
            <v>NAZambezi</v>
          </cell>
        </row>
        <row r="3936">
          <cell r="B3936" t="str">
            <v>Erongo</v>
          </cell>
          <cell r="C3936" t="str">
            <v>NAErongo</v>
          </cell>
        </row>
        <row r="3937">
          <cell r="B3937" t="str">
            <v>Hardap</v>
          </cell>
          <cell r="C3937" t="str">
            <v>NAHardap</v>
          </cell>
        </row>
        <row r="3938">
          <cell r="B3938" t="str">
            <v>Karas</v>
          </cell>
          <cell r="C3938" t="str">
            <v>NAKaras</v>
          </cell>
        </row>
        <row r="3939">
          <cell r="B3939" t="str">
            <v>Kavango East</v>
          </cell>
          <cell r="C3939" t="str">
            <v>NAKavango East</v>
          </cell>
        </row>
        <row r="3940">
          <cell r="B3940" t="str">
            <v>Khomas</v>
          </cell>
          <cell r="C3940" t="str">
            <v>NAKhomas</v>
          </cell>
        </row>
        <row r="3941">
          <cell r="B3941" t="str">
            <v>Kunene</v>
          </cell>
          <cell r="C3941" t="str">
            <v>NAKunene</v>
          </cell>
        </row>
        <row r="3942">
          <cell r="B3942" t="str">
            <v>Kavango West</v>
          </cell>
          <cell r="C3942" t="str">
            <v>NAKavango West</v>
          </cell>
        </row>
        <row r="3943">
          <cell r="B3943" t="str">
            <v>Otjozondjupa</v>
          </cell>
          <cell r="C3943" t="str">
            <v>NAOtjozondjupa</v>
          </cell>
        </row>
        <row r="3944">
          <cell r="B3944" t="str">
            <v>Omaheke</v>
          </cell>
          <cell r="C3944" t="str">
            <v>NAOmaheke</v>
          </cell>
        </row>
        <row r="3945">
          <cell r="B3945" t="str">
            <v>Oshana</v>
          </cell>
          <cell r="C3945" t="str">
            <v>NAOshana</v>
          </cell>
        </row>
        <row r="3946">
          <cell r="B3946" t="str">
            <v>Omusati</v>
          </cell>
          <cell r="C3946" t="str">
            <v>NAOmusati</v>
          </cell>
        </row>
        <row r="3947">
          <cell r="B3947" t="str">
            <v>Oshikoto</v>
          </cell>
          <cell r="C3947" t="str">
            <v>NAOshikoto</v>
          </cell>
        </row>
        <row r="3948">
          <cell r="B3948" t="str">
            <v>Ohangwena</v>
          </cell>
          <cell r="C3948" t="str">
            <v>NAOhangwena</v>
          </cell>
        </row>
        <row r="3949">
          <cell r="B3949" t="str">
            <v>Niamey</v>
          </cell>
          <cell r="C3949" t="str">
            <v>NENiamey</v>
          </cell>
        </row>
        <row r="3950">
          <cell r="B3950" t="str">
            <v>Agadez</v>
          </cell>
          <cell r="C3950" t="str">
            <v>NEAgadez</v>
          </cell>
        </row>
        <row r="3951">
          <cell r="B3951" t="str">
            <v>Diffa</v>
          </cell>
          <cell r="C3951" t="str">
            <v>NEDiffa</v>
          </cell>
        </row>
        <row r="3952">
          <cell r="B3952" t="str">
            <v>Dosso</v>
          </cell>
          <cell r="C3952" t="str">
            <v>NEDosso</v>
          </cell>
        </row>
        <row r="3953">
          <cell r="B3953" t="str">
            <v>Maradi</v>
          </cell>
          <cell r="C3953" t="str">
            <v>NEMaradi</v>
          </cell>
        </row>
        <row r="3954">
          <cell r="B3954" t="str">
            <v>Tahoua</v>
          </cell>
          <cell r="C3954" t="str">
            <v>NETahoua</v>
          </cell>
        </row>
        <row r="3955">
          <cell r="B3955" t="str">
            <v>Tillabéri</v>
          </cell>
          <cell r="C3955" t="str">
            <v>NETillabéri</v>
          </cell>
        </row>
        <row r="3956">
          <cell r="B3956" t="str">
            <v>Zinder</v>
          </cell>
          <cell r="C3956" t="str">
            <v>NEZinder</v>
          </cell>
        </row>
        <row r="3957">
          <cell r="B3957" t="str">
            <v>Abia</v>
          </cell>
          <cell r="C3957" t="str">
            <v>NGAbia</v>
          </cell>
        </row>
        <row r="3958">
          <cell r="B3958" t="str">
            <v>Adamawa</v>
          </cell>
          <cell r="C3958" t="str">
            <v>NGAdamawa</v>
          </cell>
        </row>
        <row r="3959">
          <cell r="B3959" t="str">
            <v>Akwa Ibom</v>
          </cell>
          <cell r="C3959" t="str">
            <v>NGAkwa Ibom</v>
          </cell>
        </row>
        <row r="3960">
          <cell r="B3960" t="str">
            <v>Anambra</v>
          </cell>
          <cell r="C3960" t="str">
            <v>NGAnambra</v>
          </cell>
        </row>
        <row r="3961">
          <cell r="B3961" t="str">
            <v>Bauchi</v>
          </cell>
          <cell r="C3961" t="str">
            <v>NGBauchi</v>
          </cell>
        </row>
        <row r="3962">
          <cell r="B3962" t="str">
            <v>Benue</v>
          </cell>
          <cell r="C3962" t="str">
            <v>NGBenue</v>
          </cell>
        </row>
        <row r="3963">
          <cell r="B3963" t="str">
            <v>Borno</v>
          </cell>
          <cell r="C3963" t="str">
            <v>NGBorno</v>
          </cell>
        </row>
        <row r="3964">
          <cell r="B3964" t="str">
            <v>Bayelsa</v>
          </cell>
          <cell r="C3964" t="str">
            <v>NGBayelsa</v>
          </cell>
        </row>
        <row r="3965">
          <cell r="B3965" t="str">
            <v>Cross River</v>
          </cell>
          <cell r="C3965" t="str">
            <v>NGCross River</v>
          </cell>
        </row>
        <row r="3966">
          <cell r="B3966" t="str">
            <v>Delta</v>
          </cell>
          <cell r="C3966" t="str">
            <v>NGDelta</v>
          </cell>
        </row>
        <row r="3967">
          <cell r="B3967" t="str">
            <v>Ebonyi</v>
          </cell>
          <cell r="C3967" t="str">
            <v>NGEbonyi</v>
          </cell>
        </row>
        <row r="3968">
          <cell r="B3968" t="str">
            <v>Edo</v>
          </cell>
          <cell r="C3968" t="str">
            <v>NGEdo</v>
          </cell>
        </row>
        <row r="3969">
          <cell r="B3969" t="str">
            <v>Ekiti</v>
          </cell>
          <cell r="C3969" t="str">
            <v>NGEkiti</v>
          </cell>
        </row>
        <row r="3970">
          <cell r="B3970" t="str">
            <v>Enugu</v>
          </cell>
          <cell r="C3970" t="str">
            <v>NGEnugu</v>
          </cell>
        </row>
        <row r="3971">
          <cell r="B3971" t="str">
            <v>Gombe</v>
          </cell>
          <cell r="C3971" t="str">
            <v>NGGombe</v>
          </cell>
        </row>
        <row r="3972">
          <cell r="B3972" t="str">
            <v>Imo</v>
          </cell>
          <cell r="C3972" t="str">
            <v>NGImo</v>
          </cell>
        </row>
        <row r="3973">
          <cell r="B3973" t="str">
            <v>Jigawa</v>
          </cell>
          <cell r="C3973" t="str">
            <v>NGJigawa</v>
          </cell>
        </row>
        <row r="3974">
          <cell r="B3974" t="str">
            <v>Kaduna</v>
          </cell>
          <cell r="C3974" t="str">
            <v>NGKaduna</v>
          </cell>
        </row>
        <row r="3975">
          <cell r="B3975" t="str">
            <v>Kebbi</v>
          </cell>
          <cell r="C3975" t="str">
            <v>NGKebbi</v>
          </cell>
        </row>
        <row r="3976">
          <cell r="B3976" t="str">
            <v>Kano</v>
          </cell>
          <cell r="C3976" t="str">
            <v>NGKano</v>
          </cell>
        </row>
        <row r="3977">
          <cell r="B3977" t="str">
            <v>Kogi</v>
          </cell>
          <cell r="C3977" t="str">
            <v>NGKogi</v>
          </cell>
        </row>
        <row r="3978">
          <cell r="B3978" t="str">
            <v>Katsina</v>
          </cell>
          <cell r="C3978" t="str">
            <v>NGKatsina</v>
          </cell>
        </row>
        <row r="3979">
          <cell r="B3979" t="str">
            <v>Kwara</v>
          </cell>
          <cell r="C3979" t="str">
            <v>NGKwara</v>
          </cell>
        </row>
        <row r="3980">
          <cell r="B3980" t="str">
            <v>Lagos</v>
          </cell>
          <cell r="C3980" t="str">
            <v>NGLagos</v>
          </cell>
        </row>
        <row r="3981">
          <cell r="B3981" t="str">
            <v>Nasarawa</v>
          </cell>
          <cell r="C3981" t="str">
            <v>NGNasarawa</v>
          </cell>
        </row>
        <row r="3982">
          <cell r="B3982" t="str">
            <v>Niger</v>
          </cell>
          <cell r="C3982" t="str">
            <v>NGNiger</v>
          </cell>
        </row>
        <row r="3983">
          <cell r="B3983" t="str">
            <v>Ogun</v>
          </cell>
          <cell r="C3983" t="str">
            <v>NGOgun</v>
          </cell>
        </row>
        <row r="3984">
          <cell r="B3984" t="str">
            <v>Ondo</v>
          </cell>
          <cell r="C3984" t="str">
            <v>NGOndo</v>
          </cell>
        </row>
        <row r="3985">
          <cell r="B3985" t="str">
            <v>Osun</v>
          </cell>
          <cell r="C3985" t="str">
            <v>NGOsun</v>
          </cell>
        </row>
        <row r="3986">
          <cell r="B3986" t="str">
            <v>Oyo</v>
          </cell>
          <cell r="C3986" t="str">
            <v>NGOyo</v>
          </cell>
        </row>
        <row r="3987">
          <cell r="B3987" t="str">
            <v>Plateau</v>
          </cell>
          <cell r="C3987" t="str">
            <v>NGPlateau</v>
          </cell>
        </row>
        <row r="3988">
          <cell r="B3988" t="str">
            <v>Rivers</v>
          </cell>
          <cell r="C3988" t="str">
            <v>NGRivers</v>
          </cell>
        </row>
        <row r="3989">
          <cell r="B3989" t="str">
            <v>Sokoto</v>
          </cell>
          <cell r="C3989" t="str">
            <v>NGSokoto</v>
          </cell>
        </row>
        <row r="3990">
          <cell r="B3990" t="str">
            <v>Taraba</v>
          </cell>
          <cell r="C3990" t="str">
            <v>NGTaraba</v>
          </cell>
        </row>
        <row r="3991">
          <cell r="B3991" t="str">
            <v>Yobe</v>
          </cell>
          <cell r="C3991" t="str">
            <v>NGYobe</v>
          </cell>
        </row>
        <row r="3992">
          <cell r="B3992" t="str">
            <v>Zamfara</v>
          </cell>
          <cell r="C3992" t="str">
            <v>NGZamfara</v>
          </cell>
        </row>
        <row r="3993">
          <cell r="B3993" t="str">
            <v>Abuja Federal Capital Territory</v>
          </cell>
          <cell r="C3993" t="str">
            <v>NGAbuja Federal Capital Territory</v>
          </cell>
        </row>
        <row r="3994">
          <cell r="B3994" t="str">
            <v>Boaco</v>
          </cell>
          <cell r="C3994" t="str">
            <v>NIBoaco</v>
          </cell>
        </row>
        <row r="3995">
          <cell r="B3995" t="str">
            <v>Carazo</v>
          </cell>
          <cell r="C3995" t="str">
            <v>NICarazo</v>
          </cell>
        </row>
        <row r="3996">
          <cell r="B3996" t="str">
            <v>Chinandega</v>
          </cell>
          <cell r="C3996" t="str">
            <v>NIChinandega</v>
          </cell>
        </row>
        <row r="3997">
          <cell r="B3997" t="str">
            <v>Chontales</v>
          </cell>
          <cell r="C3997" t="str">
            <v>NIChontales</v>
          </cell>
        </row>
        <row r="3998">
          <cell r="B3998" t="str">
            <v>Estelí</v>
          </cell>
          <cell r="C3998" t="str">
            <v>NIEstelí</v>
          </cell>
        </row>
        <row r="3999">
          <cell r="B3999" t="str">
            <v>Granada</v>
          </cell>
          <cell r="C3999" t="str">
            <v>NIGranada</v>
          </cell>
        </row>
        <row r="4000">
          <cell r="B4000" t="str">
            <v>Jinotega</v>
          </cell>
          <cell r="C4000" t="str">
            <v>NIJinotega</v>
          </cell>
        </row>
        <row r="4001">
          <cell r="B4001" t="str">
            <v>León</v>
          </cell>
          <cell r="C4001" t="str">
            <v>NILeón</v>
          </cell>
        </row>
        <row r="4002">
          <cell r="B4002" t="str">
            <v>Madriz</v>
          </cell>
          <cell r="C4002" t="str">
            <v>NIMadriz</v>
          </cell>
        </row>
        <row r="4003">
          <cell r="B4003" t="str">
            <v>Managua</v>
          </cell>
          <cell r="C4003" t="str">
            <v>NIManagua</v>
          </cell>
        </row>
        <row r="4004">
          <cell r="B4004" t="str">
            <v>Masaya</v>
          </cell>
          <cell r="C4004" t="str">
            <v>NIMasaya</v>
          </cell>
        </row>
        <row r="4005">
          <cell r="B4005" t="str">
            <v>Matagalpa</v>
          </cell>
          <cell r="C4005" t="str">
            <v>NIMatagalpa</v>
          </cell>
        </row>
        <row r="4006">
          <cell r="B4006" t="str">
            <v>Nueva Segovia</v>
          </cell>
          <cell r="C4006" t="str">
            <v>NINueva Segovia</v>
          </cell>
        </row>
        <row r="4007">
          <cell r="B4007" t="str">
            <v>Rivas</v>
          </cell>
          <cell r="C4007" t="str">
            <v>NIRivas</v>
          </cell>
        </row>
        <row r="4008">
          <cell r="B4008" t="str">
            <v>Río San Juan</v>
          </cell>
          <cell r="C4008" t="str">
            <v>NIRío San Juan</v>
          </cell>
        </row>
        <row r="4009">
          <cell r="B4009" t="str">
            <v>Costa Caribe Norte</v>
          </cell>
          <cell r="C4009" t="str">
            <v>NICosta Caribe Norte</v>
          </cell>
        </row>
        <row r="4010">
          <cell r="B4010" t="str">
            <v>Costa Caribe Sur</v>
          </cell>
          <cell r="C4010" t="str">
            <v>NICosta Caribe Sur</v>
          </cell>
        </row>
        <row r="4011">
          <cell r="B4011" t="str">
            <v>Drenthe</v>
          </cell>
          <cell r="C4011" t="str">
            <v>NLDrenthe</v>
          </cell>
        </row>
        <row r="4012">
          <cell r="B4012" t="str">
            <v>Flevoland</v>
          </cell>
          <cell r="C4012" t="str">
            <v>NLFlevoland</v>
          </cell>
        </row>
        <row r="4013">
          <cell r="B4013" t="str">
            <v>Fryslân</v>
          </cell>
          <cell r="C4013" t="str">
            <v>NLFryslân</v>
          </cell>
        </row>
        <row r="4014">
          <cell r="B4014" t="str">
            <v>Gelderland</v>
          </cell>
          <cell r="C4014" t="str">
            <v>NLGelderland</v>
          </cell>
        </row>
        <row r="4015">
          <cell r="B4015" t="str">
            <v>Groningen</v>
          </cell>
          <cell r="C4015" t="str">
            <v>NLGroningen</v>
          </cell>
        </row>
        <row r="4016">
          <cell r="B4016" t="str">
            <v>Limburg</v>
          </cell>
          <cell r="C4016" t="str">
            <v>NLLimburg</v>
          </cell>
        </row>
        <row r="4017">
          <cell r="B4017" t="str">
            <v>Noord-Brabant</v>
          </cell>
          <cell r="C4017" t="str">
            <v>NLNoord-Brabant</v>
          </cell>
        </row>
        <row r="4018">
          <cell r="B4018" t="str">
            <v>Noord-Holland</v>
          </cell>
          <cell r="C4018" t="str">
            <v>NLNoord-Holland</v>
          </cell>
        </row>
        <row r="4019">
          <cell r="B4019" t="str">
            <v>Overijssel</v>
          </cell>
          <cell r="C4019" t="str">
            <v>NLOverijssel</v>
          </cell>
        </row>
        <row r="4020">
          <cell r="B4020" t="str">
            <v>Utrecht</v>
          </cell>
          <cell r="C4020" t="str">
            <v>NLUtrecht</v>
          </cell>
        </row>
        <row r="4021">
          <cell r="B4021" t="str">
            <v>Zeeland</v>
          </cell>
          <cell r="C4021" t="str">
            <v>NLZeeland</v>
          </cell>
        </row>
        <row r="4022">
          <cell r="B4022" t="str">
            <v>Zuid-Holland</v>
          </cell>
          <cell r="C4022" t="str">
            <v>NLZuid-Holland</v>
          </cell>
        </row>
        <row r="4023">
          <cell r="B4023" t="str">
            <v>Aruba (see also separate country code entry under AW)</v>
          </cell>
          <cell r="C4023" t="str">
            <v>NLAruba (see also separate country code entry under AW)</v>
          </cell>
        </row>
        <row r="4024">
          <cell r="B4024" t="str">
            <v>Curaçao (see also separate country code entry under CW)</v>
          </cell>
          <cell r="C4024" t="str">
            <v>NLCuraçao (see also separate country code entry under CW)</v>
          </cell>
        </row>
        <row r="4025">
          <cell r="B4025" t="str">
            <v>Sint Maarten (see also separate country code entry under SX)</v>
          </cell>
          <cell r="C4025" t="str">
            <v>NLSint Maarten (see also separate country code entry under SX)</v>
          </cell>
        </row>
        <row r="4026">
          <cell r="B4026" t="str">
            <v>Bonaire (see also separate country code entry under BQ)</v>
          </cell>
          <cell r="C4026" t="str">
            <v>NLBonaire (see also separate country code entry under BQ)</v>
          </cell>
        </row>
        <row r="4027">
          <cell r="B4027" t="str">
            <v>Saba (see also separate country code entry under BQ)</v>
          </cell>
          <cell r="C4027" t="str">
            <v>NLSaba (see also separate country code entry under BQ)</v>
          </cell>
        </row>
        <row r="4028">
          <cell r="B4028" t="str">
            <v>Sint Eustatius (see also separate country code entry under BQ)</v>
          </cell>
          <cell r="C4028" t="str">
            <v>NLSint Eustatius (see also separate country code entry under BQ)</v>
          </cell>
        </row>
        <row r="4029">
          <cell r="B4029" t="str">
            <v>Oslo</v>
          </cell>
          <cell r="C4029" t="str">
            <v>NOOslo</v>
          </cell>
        </row>
        <row r="4030">
          <cell r="B4030" t="str">
            <v>Rogaland</v>
          </cell>
          <cell r="C4030" t="str">
            <v>NORogaland</v>
          </cell>
        </row>
        <row r="4031">
          <cell r="B4031" t="str">
            <v>Møre og Romsdal</v>
          </cell>
          <cell r="C4031" t="str">
            <v>NOMøre og Romsdal</v>
          </cell>
        </row>
        <row r="4032">
          <cell r="B4032" t="str">
            <v>Nordland</v>
          </cell>
          <cell r="C4032" t="str">
            <v>NONordland</v>
          </cell>
        </row>
        <row r="4033">
          <cell r="B4033" t="str">
            <v>Viken</v>
          </cell>
          <cell r="C4033" t="str">
            <v>NOViken</v>
          </cell>
        </row>
        <row r="4034">
          <cell r="B4034" t="str">
            <v>Innlandet</v>
          </cell>
          <cell r="C4034" t="str">
            <v>NOInnlandet</v>
          </cell>
        </row>
        <row r="4035">
          <cell r="B4035" t="str">
            <v>Vestfold og Telemark</v>
          </cell>
          <cell r="C4035" t="str">
            <v>NOVestfold og Telemark</v>
          </cell>
        </row>
        <row r="4036">
          <cell r="B4036" t="str">
            <v>Agder</v>
          </cell>
          <cell r="C4036" t="str">
            <v>NOAgder</v>
          </cell>
        </row>
        <row r="4037">
          <cell r="B4037" t="str">
            <v>Vestland</v>
          </cell>
          <cell r="C4037" t="str">
            <v>NOVestland</v>
          </cell>
        </row>
        <row r="4038">
          <cell r="B4038" t="str">
            <v>Trøndelag</v>
          </cell>
          <cell r="C4038" t="str">
            <v>NOTrøndelag</v>
          </cell>
        </row>
        <row r="4039">
          <cell r="B4039" t="str">
            <v>Troms og Finnmark</v>
          </cell>
          <cell r="C4039" t="str">
            <v>NOTroms og Finnmark</v>
          </cell>
        </row>
        <row r="4040">
          <cell r="B4040" t="str">
            <v>Svalbard (Arctic Region) (see also separate country code entry under SJ)</v>
          </cell>
          <cell r="C4040" t="str">
            <v>NOSvalbard (Arctic Region) (see also separate country code entry under SJ)</v>
          </cell>
        </row>
        <row r="4041">
          <cell r="B4041" t="str">
            <v>Jan Mayen (Arctic Region) (see also separate country code entry under SJ)</v>
          </cell>
          <cell r="C4041" t="str">
            <v>NOJan Mayen (Arctic Region) (see also separate country code entry under SJ)</v>
          </cell>
        </row>
        <row r="4042">
          <cell r="B4042" t="str">
            <v>Central</v>
          </cell>
          <cell r="C4042" t="str">
            <v>NPCentral</v>
          </cell>
        </row>
        <row r="4043">
          <cell r="B4043" t="str">
            <v>Madhyamanchal</v>
          </cell>
          <cell r="C4043" t="str">
            <v>NPMadhyamanchal</v>
          </cell>
        </row>
        <row r="4044">
          <cell r="B4044" t="str">
            <v>Bagmati</v>
          </cell>
          <cell r="C4044" t="str">
            <v>NPBagmati</v>
          </cell>
        </row>
        <row r="4045">
          <cell r="B4045" t="str">
            <v>Janakpur</v>
          </cell>
          <cell r="C4045" t="str">
            <v>NPJanakpur</v>
          </cell>
        </row>
        <row r="4046">
          <cell r="B4046" t="str">
            <v>Narayani</v>
          </cell>
          <cell r="C4046" t="str">
            <v>NPNarayani</v>
          </cell>
        </row>
        <row r="4047">
          <cell r="B4047" t="str">
            <v>Mid Western</v>
          </cell>
          <cell r="C4047" t="str">
            <v>NPMid Western</v>
          </cell>
        </row>
        <row r="4048">
          <cell r="B4048" t="str">
            <v>Madhya Pashchimanchal</v>
          </cell>
          <cell r="C4048" t="str">
            <v>NPMadhya Pashchimanchal</v>
          </cell>
        </row>
        <row r="4049">
          <cell r="B4049" t="str">
            <v>Bheri</v>
          </cell>
          <cell r="C4049" t="str">
            <v>NPBheri</v>
          </cell>
        </row>
        <row r="4050">
          <cell r="B4050" t="str">
            <v>Karnali</v>
          </cell>
          <cell r="C4050" t="str">
            <v>NPKarnali</v>
          </cell>
        </row>
        <row r="4051">
          <cell r="B4051" t="str">
            <v>Rapti</v>
          </cell>
          <cell r="C4051" t="str">
            <v>NPRapti</v>
          </cell>
        </row>
        <row r="4052">
          <cell r="B4052" t="str">
            <v>Western</v>
          </cell>
          <cell r="C4052" t="str">
            <v>NPWestern</v>
          </cell>
        </row>
        <row r="4053">
          <cell r="B4053" t="str">
            <v>Pashchimanchal</v>
          </cell>
          <cell r="C4053" t="str">
            <v>NPPashchimanchal</v>
          </cell>
        </row>
        <row r="4054">
          <cell r="B4054" t="str">
            <v>Dhawalagiri</v>
          </cell>
          <cell r="C4054" t="str">
            <v>NPDhawalagiri</v>
          </cell>
        </row>
        <row r="4055">
          <cell r="B4055" t="str">
            <v>Gandaki</v>
          </cell>
          <cell r="C4055" t="str">
            <v>NPGandaki</v>
          </cell>
        </row>
        <row r="4056">
          <cell r="B4056" t="str">
            <v>Lumbini</v>
          </cell>
          <cell r="C4056" t="str">
            <v>NPLumbini</v>
          </cell>
        </row>
        <row r="4057">
          <cell r="B4057" t="str">
            <v>Eastern</v>
          </cell>
          <cell r="C4057" t="str">
            <v>NPEastern</v>
          </cell>
        </row>
        <row r="4058">
          <cell r="B4058" t="str">
            <v>Purwanchal</v>
          </cell>
          <cell r="C4058" t="str">
            <v>NPPurwanchal</v>
          </cell>
        </row>
        <row r="4059">
          <cell r="B4059" t="str">
            <v>Kosi</v>
          </cell>
          <cell r="C4059" t="str">
            <v>NPKosi</v>
          </cell>
        </row>
        <row r="4060">
          <cell r="B4060" t="str">
            <v>Mechi</v>
          </cell>
          <cell r="C4060" t="str">
            <v>NPMechi</v>
          </cell>
        </row>
        <row r="4061">
          <cell r="B4061" t="str">
            <v>Sagarmatha</v>
          </cell>
          <cell r="C4061" t="str">
            <v>NPSagarmatha</v>
          </cell>
        </row>
        <row r="4062">
          <cell r="B4062" t="str">
            <v>Far Western</v>
          </cell>
          <cell r="C4062" t="str">
            <v>NPFar Western</v>
          </cell>
        </row>
        <row r="4063">
          <cell r="B4063" t="str">
            <v>Sudur Pashchimanchal</v>
          </cell>
          <cell r="C4063" t="str">
            <v>NPSudur Pashchimanchal</v>
          </cell>
        </row>
        <row r="4064">
          <cell r="B4064" t="str">
            <v>Mahakali</v>
          </cell>
          <cell r="C4064" t="str">
            <v>NPMahakali</v>
          </cell>
        </row>
        <row r="4065">
          <cell r="B4065" t="str">
            <v>Seti</v>
          </cell>
          <cell r="C4065" t="str">
            <v>NPSeti</v>
          </cell>
        </row>
        <row r="4066">
          <cell r="B4066" t="str">
            <v>Province 1</v>
          </cell>
          <cell r="C4066" t="str">
            <v>NPProvince 1</v>
          </cell>
        </row>
        <row r="4067">
          <cell r="B4067" t="str">
            <v>Pradesh 1</v>
          </cell>
          <cell r="C4067" t="str">
            <v>NPPradesh 1</v>
          </cell>
        </row>
        <row r="4068">
          <cell r="B4068" t="str">
            <v>Province 2</v>
          </cell>
          <cell r="C4068" t="str">
            <v>NPProvince 2</v>
          </cell>
        </row>
        <row r="4069">
          <cell r="B4069" t="str">
            <v>Pradesh 2</v>
          </cell>
          <cell r="C4069" t="str">
            <v>NPPradesh 2</v>
          </cell>
        </row>
        <row r="4070">
          <cell r="B4070" t="str">
            <v>Province 3</v>
          </cell>
          <cell r="C4070" t="str">
            <v>NPProvince 3</v>
          </cell>
        </row>
        <row r="4071">
          <cell r="B4071" t="str">
            <v>Pradesh 3</v>
          </cell>
          <cell r="C4071" t="str">
            <v>NPPradesh 3</v>
          </cell>
        </row>
        <row r="4072">
          <cell r="B4072" t="str">
            <v>Gandaki</v>
          </cell>
          <cell r="C4072" t="str">
            <v>NPGandaki</v>
          </cell>
        </row>
        <row r="4073">
          <cell r="B4073" t="str">
            <v>Gandaki</v>
          </cell>
          <cell r="C4073" t="str">
            <v>NPGandaki</v>
          </cell>
        </row>
        <row r="4074">
          <cell r="B4074" t="str">
            <v>Province 5</v>
          </cell>
          <cell r="C4074" t="str">
            <v>NPProvince 5</v>
          </cell>
        </row>
        <row r="4075">
          <cell r="B4075" t="str">
            <v>Pradesh 5</v>
          </cell>
          <cell r="C4075" t="str">
            <v>NPPradesh 5</v>
          </cell>
        </row>
        <row r="4076">
          <cell r="B4076" t="str">
            <v>Karnali</v>
          </cell>
          <cell r="C4076" t="str">
            <v>NPKarnali</v>
          </cell>
        </row>
        <row r="4077">
          <cell r="B4077" t="str">
            <v>Karnali</v>
          </cell>
          <cell r="C4077" t="str">
            <v>NPKarnali</v>
          </cell>
        </row>
        <row r="4078">
          <cell r="B4078" t="str">
            <v>Province 7</v>
          </cell>
          <cell r="C4078" t="str">
            <v>NPProvince 7</v>
          </cell>
        </row>
        <row r="4079">
          <cell r="B4079" t="str">
            <v>Pradesh 7</v>
          </cell>
          <cell r="C4079" t="str">
            <v>NPPradesh 7</v>
          </cell>
        </row>
        <row r="4080">
          <cell r="B4080" t="str">
            <v>Aiwo</v>
          </cell>
          <cell r="C4080" t="str">
            <v>NRAiwo</v>
          </cell>
        </row>
        <row r="4081">
          <cell r="B4081" t="str">
            <v>Aiwo</v>
          </cell>
          <cell r="C4081" t="str">
            <v>NRAiwo</v>
          </cell>
        </row>
        <row r="4082">
          <cell r="B4082" t="str">
            <v>Anabar</v>
          </cell>
          <cell r="C4082" t="str">
            <v>NRAnabar</v>
          </cell>
        </row>
        <row r="4083">
          <cell r="B4083" t="str">
            <v>Anabar</v>
          </cell>
          <cell r="C4083" t="str">
            <v>NRAnabar</v>
          </cell>
        </row>
        <row r="4084">
          <cell r="B4084" t="str">
            <v>Anetan</v>
          </cell>
          <cell r="C4084" t="str">
            <v>NRAnetan</v>
          </cell>
        </row>
        <row r="4085">
          <cell r="B4085" t="str">
            <v>Anetan</v>
          </cell>
          <cell r="C4085" t="str">
            <v>NRAnetan</v>
          </cell>
        </row>
        <row r="4086">
          <cell r="B4086" t="str">
            <v>Anibare</v>
          </cell>
          <cell r="C4086" t="str">
            <v>NRAnibare</v>
          </cell>
        </row>
        <row r="4087">
          <cell r="B4087" t="str">
            <v>Anibare</v>
          </cell>
          <cell r="C4087" t="str">
            <v>NRAnibare</v>
          </cell>
        </row>
        <row r="4088">
          <cell r="B4088" t="str">
            <v>Baitsi</v>
          </cell>
          <cell r="C4088" t="str">
            <v>NRBaitsi</v>
          </cell>
        </row>
        <row r="4089">
          <cell r="B4089" t="str">
            <v>Baitsi</v>
          </cell>
          <cell r="C4089" t="str">
            <v>NRBaitsi</v>
          </cell>
        </row>
        <row r="4090">
          <cell r="B4090" t="str">
            <v>Boe</v>
          </cell>
          <cell r="C4090" t="str">
            <v>NRBoe</v>
          </cell>
        </row>
        <row r="4091">
          <cell r="B4091" t="str">
            <v>Boe</v>
          </cell>
          <cell r="C4091" t="str">
            <v>NRBoe</v>
          </cell>
        </row>
        <row r="4092">
          <cell r="B4092" t="str">
            <v>Buada</v>
          </cell>
          <cell r="C4092" t="str">
            <v>NRBuada</v>
          </cell>
        </row>
        <row r="4093">
          <cell r="B4093" t="str">
            <v>Buada</v>
          </cell>
          <cell r="C4093" t="str">
            <v>NRBuada</v>
          </cell>
        </row>
        <row r="4094">
          <cell r="B4094" t="str">
            <v>Denigomodu</v>
          </cell>
          <cell r="C4094" t="str">
            <v>NRDenigomodu</v>
          </cell>
        </row>
        <row r="4095">
          <cell r="B4095" t="str">
            <v>Denigomodu</v>
          </cell>
          <cell r="C4095" t="str">
            <v>NRDenigomodu</v>
          </cell>
        </row>
        <row r="4096">
          <cell r="B4096" t="str">
            <v>Ewa</v>
          </cell>
          <cell r="C4096" t="str">
            <v>NREwa</v>
          </cell>
        </row>
        <row r="4097">
          <cell r="B4097" t="str">
            <v>Ewa</v>
          </cell>
          <cell r="C4097" t="str">
            <v>NREwa</v>
          </cell>
        </row>
        <row r="4098">
          <cell r="B4098" t="str">
            <v>Ijuw</v>
          </cell>
          <cell r="C4098" t="str">
            <v>NRIjuw</v>
          </cell>
        </row>
        <row r="4099">
          <cell r="B4099" t="str">
            <v>Ijuw</v>
          </cell>
          <cell r="C4099" t="str">
            <v>NRIjuw</v>
          </cell>
        </row>
        <row r="4100">
          <cell r="B4100" t="str">
            <v>Meneng</v>
          </cell>
          <cell r="C4100" t="str">
            <v>NRMeneng</v>
          </cell>
        </row>
        <row r="4101">
          <cell r="B4101" t="str">
            <v>Meneng</v>
          </cell>
          <cell r="C4101" t="str">
            <v>NRMeneng</v>
          </cell>
        </row>
        <row r="4102">
          <cell r="B4102" t="str">
            <v>Nibok</v>
          </cell>
          <cell r="C4102" t="str">
            <v>NRNibok</v>
          </cell>
        </row>
        <row r="4103">
          <cell r="B4103" t="str">
            <v>Nibok</v>
          </cell>
          <cell r="C4103" t="str">
            <v>NRNibok</v>
          </cell>
        </row>
        <row r="4104">
          <cell r="B4104" t="str">
            <v>Uaboe</v>
          </cell>
          <cell r="C4104" t="str">
            <v>NRUaboe</v>
          </cell>
        </row>
        <row r="4105">
          <cell r="B4105" t="str">
            <v>Uaboe</v>
          </cell>
          <cell r="C4105" t="str">
            <v>NRUaboe</v>
          </cell>
        </row>
        <row r="4106">
          <cell r="B4106" t="str">
            <v>Yaren</v>
          </cell>
          <cell r="C4106" t="str">
            <v>NRYaren</v>
          </cell>
        </row>
        <row r="4107">
          <cell r="B4107" t="str">
            <v>Yaren</v>
          </cell>
          <cell r="C4107" t="str">
            <v>NRYaren</v>
          </cell>
        </row>
        <row r="4108">
          <cell r="B4108" t="str">
            <v>Auckland</v>
          </cell>
          <cell r="C4108" t="str">
            <v>NZAuckland</v>
          </cell>
        </row>
        <row r="4109">
          <cell r="B4109" t="str">
            <v>Tāmaki-makau-rau</v>
          </cell>
          <cell r="C4109" t="str">
            <v>NZTāmaki-makau-rau</v>
          </cell>
        </row>
        <row r="4110">
          <cell r="B4110" t="str">
            <v>Bay of Plenty</v>
          </cell>
          <cell r="C4110" t="str">
            <v>NZBay of Plenty</v>
          </cell>
        </row>
        <row r="4111">
          <cell r="B4111" t="str">
            <v>Te Moana a Toi Te Huatahi</v>
          </cell>
          <cell r="C4111" t="str">
            <v>NZTe Moana a Toi Te Huatahi</v>
          </cell>
        </row>
        <row r="4112">
          <cell r="B4112" t="str">
            <v>Canterbury</v>
          </cell>
          <cell r="C4112" t="str">
            <v>NZCanterbury</v>
          </cell>
        </row>
        <row r="4113">
          <cell r="B4113" t="str">
            <v>Waitaha</v>
          </cell>
          <cell r="C4113" t="str">
            <v>NZWaitaha</v>
          </cell>
        </row>
        <row r="4114">
          <cell r="B4114" t="str">
            <v>Gisborne</v>
          </cell>
          <cell r="C4114" t="str">
            <v>NZGisborne</v>
          </cell>
        </row>
        <row r="4115">
          <cell r="B4115" t="str">
            <v>Tūranga nui a Kiwa</v>
          </cell>
          <cell r="C4115" t="str">
            <v>NZTūranga nui a Kiwa</v>
          </cell>
        </row>
        <row r="4116">
          <cell r="B4116" t="str">
            <v>Hawke's Bay</v>
          </cell>
          <cell r="C4116" t="str">
            <v>NZHawke's Bay</v>
          </cell>
        </row>
        <row r="4117">
          <cell r="B4117" t="str">
            <v>Te Matau a Māui</v>
          </cell>
          <cell r="C4117" t="str">
            <v>NZTe Matau a Māui</v>
          </cell>
        </row>
        <row r="4118">
          <cell r="B4118" t="str">
            <v>Marlborough</v>
          </cell>
          <cell r="C4118" t="str">
            <v>NZMarlborough</v>
          </cell>
        </row>
        <row r="4119">
          <cell r="B4119" t="str">
            <v>Manawatu-Wanganui</v>
          </cell>
          <cell r="C4119" t="str">
            <v>NZManawatu-Wanganui</v>
          </cell>
        </row>
        <row r="4120">
          <cell r="B4120" t="str">
            <v>Manawatu Whanganui</v>
          </cell>
          <cell r="C4120" t="str">
            <v>NZManawatu Whanganui</v>
          </cell>
        </row>
        <row r="4121">
          <cell r="B4121" t="str">
            <v>Nelson</v>
          </cell>
          <cell r="C4121" t="str">
            <v>NZNelson</v>
          </cell>
        </row>
        <row r="4122">
          <cell r="B4122" t="str">
            <v>Whakatū</v>
          </cell>
          <cell r="C4122" t="str">
            <v>NZWhakatū</v>
          </cell>
        </row>
        <row r="4123">
          <cell r="B4123" t="str">
            <v>Northland</v>
          </cell>
          <cell r="C4123" t="str">
            <v>NZNorthland</v>
          </cell>
        </row>
        <row r="4124">
          <cell r="B4124" t="str">
            <v>Te Tai tokerau</v>
          </cell>
          <cell r="C4124" t="str">
            <v>NZTe Tai tokerau</v>
          </cell>
        </row>
        <row r="4125">
          <cell r="B4125" t="str">
            <v>Otago</v>
          </cell>
          <cell r="C4125" t="str">
            <v>NZOtago</v>
          </cell>
        </row>
        <row r="4126">
          <cell r="B4126" t="str">
            <v>Ō Tākou</v>
          </cell>
          <cell r="C4126" t="str">
            <v>NZŌ Tākou</v>
          </cell>
        </row>
        <row r="4127">
          <cell r="B4127" t="str">
            <v>Southland</v>
          </cell>
          <cell r="C4127" t="str">
            <v>NZSouthland</v>
          </cell>
        </row>
        <row r="4128">
          <cell r="B4128" t="str">
            <v>Murihiku</v>
          </cell>
          <cell r="C4128" t="str">
            <v>NZMurihiku</v>
          </cell>
        </row>
        <row r="4129">
          <cell r="B4129" t="str">
            <v>Tasman</v>
          </cell>
          <cell r="C4129" t="str">
            <v>NZTasman</v>
          </cell>
        </row>
        <row r="4130">
          <cell r="B4130" t="str">
            <v>Taranaki</v>
          </cell>
          <cell r="C4130" t="str">
            <v>NZTaranaki</v>
          </cell>
        </row>
        <row r="4131">
          <cell r="B4131" t="str">
            <v>Taranaki</v>
          </cell>
          <cell r="C4131" t="str">
            <v>NZTaranaki</v>
          </cell>
        </row>
        <row r="4132">
          <cell r="B4132" t="str">
            <v>Wellington</v>
          </cell>
          <cell r="C4132" t="str">
            <v>NZWellington</v>
          </cell>
        </row>
        <row r="4133">
          <cell r="B4133" t="str">
            <v>Te Whanga-nui-a-Tara</v>
          </cell>
          <cell r="C4133" t="str">
            <v>NZTe Whanga-nui-a-Tara</v>
          </cell>
        </row>
        <row r="4134">
          <cell r="B4134" t="str">
            <v>Waikato</v>
          </cell>
          <cell r="C4134" t="str">
            <v>NZWaikato</v>
          </cell>
        </row>
        <row r="4135">
          <cell r="B4135" t="str">
            <v>West Coast</v>
          </cell>
          <cell r="C4135" t="str">
            <v>NZWest Coast</v>
          </cell>
        </row>
        <row r="4136">
          <cell r="B4136" t="str">
            <v>Te Taihau ā uru</v>
          </cell>
          <cell r="C4136" t="str">
            <v>NZTe Taihau ā uru</v>
          </cell>
        </row>
        <row r="4137">
          <cell r="B4137" t="str">
            <v>Chatham Islands Territory</v>
          </cell>
          <cell r="C4137" t="str">
            <v>NZChatham Islands Territory</v>
          </cell>
        </row>
        <row r="4138">
          <cell r="B4138" t="str">
            <v>Wharekauri</v>
          </cell>
          <cell r="C4138" t="str">
            <v>NZWharekauri</v>
          </cell>
        </row>
        <row r="4139">
          <cell r="B4139" t="str">
            <v>Janūb al Bāţinah</v>
          </cell>
          <cell r="C4139" t="str">
            <v>OMJanūb al Bāţinah</v>
          </cell>
        </row>
        <row r="4140">
          <cell r="B4140" t="str">
            <v>Shamāl al Bāţinah</v>
          </cell>
          <cell r="C4140" t="str">
            <v>OMShamāl al Bāţinah</v>
          </cell>
        </row>
        <row r="4141">
          <cell r="B4141" t="str">
            <v>Al Buraymī</v>
          </cell>
          <cell r="C4141" t="str">
            <v>OMAl Buraymī</v>
          </cell>
        </row>
        <row r="4142">
          <cell r="B4142" t="str">
            <v>Ad Dākhilīyah</v>
          </cell>
          <cell r="C4142" t="str">
            <v>OMAd Dākhilīyah</v>
          </cell>
        </row>
        <row r="4143">
          <cell r="B4143" t="str">
            <v>Masqaţ</v>
          </cell>
          <cell r="C4143" t="str">
            <v>OMMasqaţ</v>
          </cell>
        </row>
        <row r="4144">
          <cell r="B4144" t="str">
            <v>Musandam</v>
          </cell>
          <cell r="C4144" t="str">
            <v>OMMusandam</v>
          </cell>
        </row>
        <row r="4145">
          <cell r="B4145" t="str">
            <v>Janūb ash Sharqīyah</v>
          </cell>
          <cell r="C4145" t="str">
            <v>OMJanūb ash Sharqīyah</v>
          </cell>
        </row>
        <row r="4146">
          <cell r="B4146" t="str">
            <v>Shamāl ash Sharqīyah</v>
          </cell>
          <cell r="C4146" t="str">
            <v>OMShamāl ash Sharqīyah</v>
          </cell>
        </row>
        <row r="4147">
          <cell r="B4147" t="str">
            <v>Al Wusţá</v>
          </cell>
          <cell r="C4147" t="str">
            <v>OMAl Wusţá</v>
          </cell>
        </row>
        <row r="4148">
          <cell r="B4148" t="str">
            <v>Az̧ Z̧āhirah</v>
          </cell>
          <cell r="C4148" t="str">
            <v>OMAz̧ Z̧āhirah</v>
          </cell>
        </row>
        <row r="4149">
          <cell r="B4149" t="str">
            <v>Z̧ufār</v>
          </cell>
          <cell r="C4149" t="str">
            <v>OMZ̧ufār</v>
          </cell>
        </row>
        <row r="4150">
          <cell r="B4150" t="str">
            <v>Emberá</v>
          </cell>
          <cell r="C4150" t="str">
            <v>PAEmberá</v>
          </cell>
        </row>
        <row r="4151">
          <cell r="B4151" t="str">
            <v>Guna Yala</v>
          </cell>
          <cell r="C4151" t="str">
            <v>PAGuna Yala</v>
          </cell>
        </row>
        <row r="4152">
          <cell r="B4152" t="str">
            <v>Ngöbe-Buglé</v>
          </cell>
          <cell r="C4152" t="str">
            <v>PANgöbe-Buglé</v>
          </cell>
        </row>
        <row r="4153">
          <cell r="B4153" t="str">
            <v>Bocas del Toro</v>
          </cell>
          <cell r="C4153" t="str">
            <v>PABocas del Toro</v>
          </cell>
        </row>
        <row r="4154">
          <cell r="B4154" t="str">
            <v>Panamá Oeste</v>
          </cell>
          <cell r="C4154" t="str">
            <v>PAPanamá Oeste</v>
          </cell>
        </row>
        <row r="4155">
          <cell r="B4155" t="str">
            <v>Coclé</v>
          </cell>
          <cell r="C4155" t="str">
            <v>PACoclé</v>
          </cell>
        </row>
        <row r="4156">
          <cell r="B4156" t="str">
            <v>Colón</v>
          </cell>
          <cell r="C4156" t="str">
            <v>PAColón</v>
          </cell>
        </row>
        <row r="4157">
          <cell r="B4157" t="str">
            <v>Chiriquí</v>
          </cell>
          <cell r="C4157" t="str">
            <v>PAChiriquí</v>
          </cell>
        </row>
        <row r="4158">
          <cell r="B4158" t="str">
            <v>Darién</v>
          </cell>
          <cell r="C4158" t="str">
            <v>PADarién</v>
          </cell>
        </row>
        <row r="4159">
          <cell r="B4159" t="str">
            <v>Herrera</v>
          </cell>
          <cell r="C4159" t="str">
            <v>PAHerrera</v>
          </cell>
        </row>
        <row r="4160">
          <cell r="B4160" t="str">
            <v>Los Santos</v>
          </cell>
          <cell r="C4160" t="str">
            <v>PALos Santos</v>
          </cell>
        </row>
        <row r="4161">
          <cell r="B4161" t="str">
            <v>Panamá</v>
          </cell>
          <cell r="C4161" t="str">
            <v>PAPanamá</v>
          </cell>
        </row>
        <row r="4162">
          <cell r="B4162" t="str">
            <v>Veraguas</v>
          </cell>
          <cell r="C4162" t="str">
            <v>PAVeraguas</v>
          </cell>
        </row>
        <row r="4163">
          <cell r="B4163" t="str">
            <v>Amasunu</v>
          </cell>
          <cell r="C4163" t="str">
            <v>PEAmasunu</v>
          </cell>
        </row>
        <row r="4164">
          <cell r="B4164" t="str">
            <v>Amarumayu</v>
          </cell>
          <cell r="C4164" t="str">
            <v>PEAmarumayu</v>
          </cell>
        </row>
        <row r="4165">
          <cell r="B4165" t="str">
            <v>Amazonas</v>
          </cell>
          <cell r="C4165" t="str">
            <v>PEAmazonas</v>
          </cell>
        </row>
        <row r="4166">
          <cell r="B4166" t="str">
            <v>Ankashu</v>
          </cell>
          <cell r="C4166" t="str">
            <v>PEAnkashu</v>
          </cell>
        </row>
        <row r="4167">
          <cell r="B4167" t="str">
            <v>Anqash</v>
          </cell>
          <cell r="C4167" t="str">
            <v>PEAnqash</v>
          </cell>
        </row>
        <row r="4168">
          <cell r="B4168" t="str">
            <v>Ancash</v>
          </cell>
          <cell r="C4168" t="str">
            <v>PEAncash</v>
          </cell>
        </row>
        <row r="4169">
          <cell r="B4169" t="str">
            <v>Apurimaq</v>
          </cell>
          <cell r="C4169" t="str">
            <v>PEApurimaq</v>
          </cell>
        </row>
        <row r="4170">
          <cell r="B4170" t="str">
            <v>Apurimaq</v>
          </cell>
          <cell r="C4170" t="str">
            <v>PEApurimaq</v>
          </cell>
        </row>
        <row r="4171">
          <cell r="B4171" t="str">
            <v>Apurímac</v>
          </cell>
          <cell r="C4171" t="str">
            <v>PEApurímac</v>
          </cell>
        </row>
        <row r="4172">
          <cell r="B4172" t="str">
            <v>Arikipa</v>
          </cell>
          <cell r="C4172" t="str">
            <v>PEArikipa</v>
          </cell>
        </row>
        <row r="4173">
          <cell r="B4173" t="str">
            <v>Ariqipa</v>
          </cell>
          <cell r="C4173" t="str">
            <v>PEAriqipa</v>
          </cell>
        </row>
        <row r="4174">
          <cell r="B4174" t="str">
            <v>Arequipa</v>
          </cell>
          <cell r="C4174" t="str">
            <v>PEArequipa</v>
          </cell>
        </row>
        <row r="4175">
          <cell r="B4175" t="str">
            <v>Ayaquchu</v>
          </cell>
          <cell r="C4175" t="str">
            <v>PEAyaquchu</v>
          </cell>
        </row>
        <row r="4176">
          <cell r="B4176" t="str">
            <v>Ayakuchu</v>
          </cell>
          <cell r="C4176" t="str">
            <v>PEAyakuchu</v>
          </cell>
        </row>
        <row r="4177">
          <cell r="B4177" t="str">
            <v>Ayacucho</v>
          </cell>
          <cell r="C4177" t="str">
            <v>PEAyacucho</v>
          </cell>
        </row>
        <row r="4178">
          <cell r="B4178" t="str">
            <v>Qajamarka</v>
          </cell>
          <cell r="C4178" t="str">
            <v>PEQajamarka</v>
          </cell>
        </row>
        <row r="4179">
          <cell r="B4179" t="str">
            <v>Kashamarka</v>
          </cell>
          <cell r="C4179" t="str">
            <v>PEKashamarka</v>
          </cell>
        </row>
        <row r="4180">
          <cell r="B4180" t="str">
            <v>Cajamarca</v>
          </cell>
          <cell r="C4180" t="str">
            <v>PECajamarca</v>
          </cell>
        </row>
        <row r="4181">
          <cell r="B4181" t="str">
            <v>Kallao</v>
          </cell>
          <cell r="C4181" t="str">
            <v>PEKallao</v>
          </cell>
        </row>
        <row r="4182">
          <cell r="B4182" t="str">
            <v>Qallaw</v>
          </cell>
          <cell r="C4182" t="str">
            <v>PEQallaw</v>
          </cell>
        </row>
        <row r="4183">
          <cell r="B4183" t="str">
            <v>El Callao</v>
          </cell>
          <cell r="C4183" t="str">
            <v>PEEl Callao</v>
          </cell>
        </row>
        <row r="4184">
          <cell r="B4184" t="str">
            <v>Kusku</v>
          </cell>
          <cell r="C4184" t="str">
            <v>PEKusku</v>
          </cell>
        </row>
        <row r="4185">
          <cell r="B4185" t="str">
            <v>Qusqu</v>
          </cell>
          <cell r="C4185" t="str">
            <v>PEQusqu</v>
          </cell>
        </row>
        <row r="4186">
          <cell r="B4186" t="str">
            <v>Cusco</v>
          </cell>
          <cell r="C4186" t="str">
            <v>PECusco</v>
          </cell>
        </row>
        <row r="4187">
          <cell r="B4187" t="str">
            <v>Wanuku</v>
          </cell>
          <cell r="C4187" t="str">
            <v>PEWanuku</v>
          </cell>
        </row>
        <row r="4188">
          <cell r="B4188" t="str">
            <v>Wanuku</v>
          </cell>
          <cell r="C4188" t="str">
            <v>PEWanuku</v>
          </cell>
        </row>
        <row r="4189">
          <cell r="B4189" t="str">
            <v>Huánuco</v>
          </cell>
          <cell r="C4189" t="str">
            <v>PEHuánuco</v>
          </cell>
        </row>
        <row r="4190">
          <cell r="B4190" t="str">
            <v>Wankawelika</v>
          </cell>
          <cell r="C4190" t="str">
            <v>PEWankawelika</v>
          </cell>
        </row>
        <row r="4191">
          <cell r="B4191" t="str">
            <v>Wankawillka</v>
          </cell>
          <cell r="C4191" t="str">
            <v>PEWankawillka</v>
          </cell>
        </row>
        <row r="4192">
          <cell r="B4192" t="str">
            <v>Huancavelica</v>
          </cell>
          <cell r="C4192" t="str">
            <v>PEHuancavelica</v>
          </cell>
        </row>
        <row r="4193">
          <cell r="B4193" t="str">
            <v>Ika</v>
          </cell>
          <cell r="C4193" t="str">
            <v>PEIka</v>
          </cell>
        </row>
        <row r="4194">
          <cell r="B4194" t="str">
            <v>Ika</v>
          </cell>
          <cell r="C4194" t="str">
            <v>PEIka</v>
          </cell>
        </row>
        <row r="4195">
          <cell r="B4195" t="str">
            <v>Ica</v>
          </cell>
          <cell r="C4195" t="str">
            <v>PEIca</v>
          </cell>
        </row>
        <row r="4196">
          <cell r="B4196" t="str">
            <v>Junin</v>
          </cell>
          <cell r="C4196" t="str">
            <v>PEJunin</v>
          </cell>
        </row>
        <row r="4197">
          <cell r="B4197" t="str">
            <v>Hunin</v>
          </cell>
          <cell r="C4197" t="str">
            <v>PEHunin</v>
          </cell>
        </row>
        <row r="4198">
          <cell r="B4198" t="str">
            <v>Junín</v>
          </cell>
          <cell r="C4198" t="str">
            <v>PEJunín</v>
          </cell>
        </row>
        <row r="4199">
          <cell r="B4199" t="str">
            <v>La Libertad</v>
          </cell>
          <cell r="C4199" t="str">
            <v>PELa Libertad</v>
          </cell>
        </row>
        <row r="4200">
          <cell r="B4200" t="str">
            <v>Qispi kay</v>
          </cell>
          <cell r="C4200" t="str">
            <v>PEQispi kay</v>
          </cell>
        </row>
        <row r="4201">
          <cell r="B4201" t="str">
            <v>La Libertad</v>
          </cell>
          <cell r="C4201" t="str">
            <v>PELa Libertad</v>
          </cell>
        </row>
        <row r="4202">
          <cell r="B4202" t="str">
            <v>Lambayeque</v>
          </cell>
          <cell r="C4202" t="str">
            <v>PELambayeque</v>
          </cell>
        </row>
        <row r="4203">
          <cell r="B4203" t="str">
            <v>Lampalliqi</v>
          </cell>
          <cell r="C4203" t="str">
            <v>PELampalliqi</v>
          </cell>
        </row>
        <row r="4204">
          <cell r="B4204" t="str">
            <v>Lambayeque</v>
          </cell>
          <cell r="C4204" t="str">
            <v>PELambayeque</v>
          </cell>
        </row>
        <row r="4205">
          <cell r="B4205" t="str">
            <v>Lima</v>
          </cell>
          <cell r="C4205" t="str">
            <v>PELima</v>
          </cell>
        </row>
        <row r="4206">
          <cell r="B4206" t="str">
            <v>Lima</v>
          </cell>
          <cell r="C4206" t="str">
            <v>PELima</v>
          </cell>
        </row>
        <row r="4207">
          <cell r="B4207" t="str">
            <v>Lima</v>
          </cell>
          <cell r="C4207" t="str">
            <v>PELima</v>
          </cell>
        </row>
        <row r="4208">
          <cell r="B4208" t="str">
            <v>Luritu</v>
          </cell>
          <cell r="C4208" t="str">
            <v>PELuritu</v>
          </cell>
        </row>
        <row r="4209">
          <cell r="B4209" t="str">
            <v>Luritu</v>
          </cell>
          <cell r="C4209" t="str">
            <v>PELuritu</v>
          </cell>
        </row>
        <row r="4210">
          <cell r="B4210" t="str">
            <v>Loreto</v>
          </cell>
          <cell r="C4210" t="str">
            <v>PELoreto</v>
          </cell>
        </row>
        <row r="4211">
          <cell r="B4211" t="str">
            <v>Madre de Dios</v>
          </cell>
          <cell r="C4211" t="str">
            <v>PEMadre de Dios</v>
          </cell>
        </row>
        <row r="4212">
          <cell r="B4212" t="str">
            <v>Mayutata</v>
          </cell>
          <cell r="C4212" t="str">
            <v>PEMayutata</v>
          </cell>
        </row>
        <row r="4213">
          <cell r="B4213" t="str">
            <v>Madre de Dios</v>
          </cell>
          <cell r="C4213" t="str">
            <v>PEMadre de Dios</v>
          </cell>
        </row>
        <row r="4214">
          <cell r="B4214" t="str">
            <v>Moqwegwa</v>
          </cell>
          <cell r="C4214" t="str">
            <v>PEMoqwegwa</v>
          </cell>
        </row>
        <row r="4215">
          <cell r="B4215" t="str">
            <v>Muqiwa</v>
          </cell>
          <cell r="C4215" t="str">
            <v>PEMuqiwa</v>
          </cell>
        </row>
        <row r="4216">
          <cell r="B4216" t="str">
            <v>Moquegua</v>
          </cell>
          <cell r="C4216" t="str">
            <v>PEMoquegua</v>
          </cell>
        </row>
        <row r="4217">
          <cell r="B4217" t="str">
            <v>Pasqu</v>
          </cell>
          <cell r="C4217" t="str">
            <v>PEPasqu</v>
          </cell>
        </row>
        <row r="4218">
          <cell r="B4218" t="str">
            <v>Pasqu</v>
          </cell>
          <cell r="C4218" t="str">
            <v>PEPasqu</v>
          </cell>
        </row>
        <row r="4219">
          <cell r="B4219" t="str">
            <v>Pasco</v>
          </cell>
          <cell r="C4219" t="str">
            <v>PEPasco</v>
          </cell>
        </row>
        <row r="4220">
          <cell r="B4220" t="str">
            <v>Piura</v>
          </cell>
          <cell r="C4220" t="str">
            <v>PEPiura</v>
          </cell>
        </row>
        <row r="4221">
          <cell r="B4221" t="str">
            <v>Piwra</v>
          </cell>
          <cell r="C4221" t="str">
            <v>PEPiwra</v>
          </cell>
        </row>
        <row r="4222">
          <cell r="B4222" t="str">
            <v>Piura</v>
          </cell>
          <cell r="C4222" t="str">
            <v>PEPiura</v>
          </cell>
        </row>
        <row r="4223">
          <cell r="B4223" t="str">
            <v>Puno</v>
          </cell>
          <cell r="C4223" t="str">
            <v>PEPuno</v>
          </cell>
        </row>
        <row r="4224">
          <cell r="B4224" t="str">
            <v>Punu</v>
          </cell>
          <cell r="C4224" t="str">
            <v>PEPunu</v>
          </cell>
        </row>
        <row r="4225">
          <cell r="B4225" t="str">
            <v>Puno</v>
          </cell>
          <cell r="C4225" t="str">
            <v>PEPuno</v>
          </cell>
        </row>
        <row r="4226">
          <cell r="B4226" t="str">
            <v>San Martín</v>
          </cell>
          <cell r="C4226" t="str">
            <v>PESan Martín</v>
          </cell>
        </row>
        <row r="4227">
          <cell r="B4227" t="str">
            <v>San Martin</v>
          </cell>
          <cell r="C4227" t="str">
            <v>PESan Martin</v>
          </cell>
        </row>
        <row r="4228">
          <cell r="B4228" t="str">
            <v>San Martín</v>
          </cell>
          <cell r="C4228" t="str">
            <v>PESan Martín</v>
          </cell>
        </row>
        <row r="4229">
          <cell r="B4229" t="str">
            <v>Takna</v>
          </cell>
          <cell r="C4229" t="str">
            <v>PETakna</v>
          </cell>
        </row>
        <row r="4230">
          <cell r="B4230" t="str">
            <v>Taqna</v>
          </cell>
          <cell r="C4230" t="str">
            <v>PETaqna</v>
          </cell>
        </row>
        <row r="4231">
          <cell r="B4231" t="str">
            <v>Tacna</v>
          </cell>
          <cell r="C4231" t="str">
            <v>PETacna</v>
          </cell>
        </row>
        <row r="4232">
          <cell r="B4232" t="str">
            <v>Tumbes</v>
          </cell>
          <cell r="C4232" t="str">
            <v>PETumbes</v>
          </cell>
        </row>
        <row r="4233">
          <cell r="B4233" t="str">
            <v>Tumpis</v>
          </cell>
          <cell r="C4233" t="str">
            <v>PETumpis</v>
          </cell>
        </row>
        <row r="4234">
          <cell r="B4234" t="str">
            <v>Tumbes</v>
          </cell>
          <cell r="C4234" t="str">
            <v>PETumbes</v>
          </cell>
        </row>
        <row r="4235">
          <cell r="B4235" t="str">
            <v>Ukayali</v>
          </cell>
          <cell r="C4235" t="str">
            <v>PEUkayali</v>
          </cell>
        </row>
        <row r="4236">
          <cell r="B4236" t="str">
            <v>Ukayali</v>
          </cell>
          <cell r="C4236" t="str">
            <v>PEUkayali</v>
          </cell>
        </row>
        <row r="4237">
          <cell r="B4237" t="str">
            <v>Ucayali</v>
          </cell>
          <cell r="C4237" t="str">
            <v>PEUcayali</v>
          </cell>
        </row>
        <row r="4238">
          <cell r="B4238" t="str">
            <v>Lima hatun llaqta</v>
          </cell>
          <cell r="C4238" t="str">
            <v>PELima hatun llaqta</v>
          </cell>
        </row>
        <row r="4239">
          <cell r="B4239" t="str">
            <v>Lima llaqta suyu</v>
          </cell>
          <cell r="C4239" t="str">
            <v>PELima llaqta suyu</v>
          </cell>
        </row>
        <row r="4240">
          <cell r="B4240" t="str">
            <v>Municipalidad Metropolitana de Lima</v>
          </cell>
          <cell r="C4240" t="str">
            <v>PEMunicipalidad Metropolitana de Lima</v>
          </cell>
        </row>
        <row r="4241">
          <cell r="B4241" t="str">
            <v>National Capital District (Port Moresby)</v>
          </cell>
          <cell r="C4241" t="str">
            <v>PGNational Capital District (Port Moresby)</v>
          </cell>
        </row>
        <row r="4242">
          <cell r="B4242" t="str">
            <v>Chimbu</v>
          </cell>
          <cell r="C4242" t="str">
            <v>PGChimbu</v>
          </cell>
        </row>
        <row r="4243">
          <cell r="B4243" t="str">
            <v>Central</v>
          </cell>
          <cell r="C4243" t="str">
            <v>PGCentral</v>
          </cell>
        </row>
        <row r="4244">
          <cell r="B4244" t="str">
            <v>East New Britain</v>
          </cell>
          <cell r="C4244" t="str">
            <v>PGEast New Britain</v>
          </cell>
        </row>
        <row r="4245">
          <cell r="B4245" t="str">
            <v>Eastern Highlands</v>
          </cell>
          <cell r="C4245" t="str">
            <v>PGEastern Highlands</v>
          </cell>
        </row>
        <row r="4246">
          <cell r="B4246" t="str">
            <v>Enga</v>
          </cell>
          <cell r="C4246" t="str">
            <v>PGEnga</v>
          </cell>
        </row>
        <row r="4247">
          <cell r="B4247" t="str">
            <v>East Sepik</v>
          </cell>
          <cell r="C4247" t="str">
            <v>PGEast Sepik</v>
          </cell>
        </row>
        <row r="4248">
          <cell r="B4248" t="str">
            <v>Gulf</v>
          </cell>
          <cell r="C4248" t="str">
            <v>PGGulf</v>
          </cell>
        </row>
        <row r="4249">
          <cell r="B4249" t="str">
            <v>Hela</v>
          </cell>
          <cell r="C4249" t="str">
            <v>PGHela</v>
          </cell>
        </row>
        <row r="4250">
          <cell r="B4250" t="str">
            <v>Jiwaka</v>
          </cell>
          <cell r="C4250" t="str">
            <v>PGJiwaka</v>
          </cell>
        </row>
        <row r="4251">
          <cell r="B4251" t="str">
            <v>Milne Bay</v>
          </cell>
          <cell r="C4251" t="str">
            <v>PGMilne Bay</v>
          </cell>
        </row>
        <row r="4252">
          <cell r="B4252" t="str">
            <v>Morobe</v>
          </cell>
          <cell r="C4252" t="str">
            <v>PGMorobe</v>
          </cell>
        </row>
        <row r="4253">
          <cell r="B4253" t="str">
            <v>Madang</v>
          </cell>
          <cell r="C4253" t="str">
            <v>PGMadang</v>
          </cell>
        </row>
        <row r="4254">
          <cell r="B4254" t="str">
            <v>Manus</v>
          </cell>
          <cell r="C4254" t="str">
            <v>PGManus</v>
          </cell>
        </row>
        <row r="4255">
          <cell r="B4255" t="str">
            <v>New Ireland</v>
          </cell>
          <cell r="C4255" t="str">
            <v>PGNew Ireland</v>
          </cell>
        </row>
        <row r="4256">
          <cell r="B4256" t="str">
            <v>Northern</v>
          </cell>
          <cell r="C4256" t="str">
            <v>PGNorthern</v>
          </cell>
        </row>
        <row r="4257">
          <cell r="B4257" t="str">
            <v>West Sepik</v>
          </cell>
          <cell r="C4257" t="str">
            <v>PGWest Sepik</v>
          </cell>
        </row>
        <row r="4258">
          <cell r="B4258" t="str">
            <v>Southern Highlands</v>
          </cell>
          <cell r="C4258" t="str">
            <v>PGSouthern Highlands</v>
          </cell>
        </row>
        <row r="4259">
          <cell r="B4259" t="str">
            <v>West New Britain</v>
          </cell>
          <cell r="C4259" t="str">
            <v>PGWest New Britain</v>
          </cell>
        </row>
        <row r="4260">
          <cell r="B4260" t="str">
            <v>Western Highlands</v>
          </cell>
          <cell r="C4260" t="str">
            <v>PGWestern Highlands</v>
          </cell>
        </row>
        <row r="4261">
          <cell r="B4261" t="str">
            <v>Western</v>
          </cell>
          <cell r="C4261" t="str">
            <v>PGWestern</v>
          </cell>
        </row>
        <row r="4262">
          <cell r="B4262" t="str">
            <v>Bougainville</v>
          </cell>
          <cell r="C4262" t="str">
            <v>PGBougainville</v>
          </cell>
        </row>
        <row r="4263">
          <cell r="B4263" t="str">
            <v>National Capital Region</v>
          </cell>
          <cell r="C4263" t="str">
            <v>PHNational Capital Region</v>
          </cell>
        </row>
        <row r="4264">
          <cell r="B4264" t="str">
            <v>Pambansang Punong Rehiyon</v>
          </cell>
          <cell r="C4264" t="str">
            <v>PHPambansang Punong Rehiyon</v>
          </cell>
        </row>
        <row r="4265">
          <cell r="B4265" t="str">
            <v>Ilocos (Region I)</v>
          </cell>
          <cell r="C4265" t="str">
            <v>PHIlocos (Region I)</v>
          </cell>
        </row>
        <row r="4266">
          <cell r="B4266" t="str">
            <v>Rehiyon ng Iloko</v>
          </cell>
          <cell r="C4266" t="str">
            <v>PHRehiyon ng Iloko</v>
          </cell>
        </row>
        <row r="4267">
          <cell r="B4267" t="str">
            <v>Ilocos Norte</v>
          </cell>
          <cell r="C4267" t="str">
            <v>PHIlocos Norte</v>
          </cell>
        </row>
        <row r="4268">
          <cell r="B4268" t="str">
            <v>Hilagang Iloko</v>
          </cell>
          <cell r="C4268" t="str">
            <v>PHHilagang Iloko</v>
          </cell>
        </row>
        <row r="4269">
          <cell r="B4269" t="str">
            <v>Ilocos Sur</v>
          </cell>
          <cell r="C4269" t="str">
            <v>PHIlocos Sur</v>
          </cell>
        </row>
        <row r="4270">
          <cell r="B4270" t="str">
            <v>Timog Iloko</v>
          </cell>
          <cell r="C4270" t="str">
            <v>PHTimog Iloko</v>
          </cell>
        </row>
        <row r="4271">
          <cell r="B4271" t="str">
            <v>La Union</v>
          </cell>
          <cell r="C4271" t="str">
            <v>PHLa Union</v>
          </cell>
        </row>
        <row r="4272">
          <cell r="B4272" t="str">
            <v>La Unyon</v>
          </cell>
          <cell r="C4272" t="str">
            <v>PHLa Unyon</v>
          </cell>
        </row>
        <row r="4273">
          <cell r="B4273" t="str">
            <v>Pangasinan</v>
          </cell>
          <cell r="C4273" t="str">
            <v>PHPangasinan</v>
          </cell>
        </row>
        <row r="4274">
          <cell r="B4274" t="str">
            <v>Pangasinan</v>
          </cell>
          <cell r="C4274" t="str">
            <v>PHPangasinan</v>
          </cell>
        </row>
        <row r="4275">
          <cell r="B4275" t="str">
            <v>Cagayan Valley (Region II)</v>
          </cell>
          <cell r="C4275" t="str">
            <v>PHCagayan Valley (Region II)</v>
          </cell>
        </row>
        <row r="4276">
          <cell r="B4276" t="str">
            <v>Rehiyon ng Lambak ng Kagayan</v>
          </cell>
          <cell r="C4276" t="str">
            <v>PHRehiyon ng Lambak ng Kagayan</v>
          </cell>
        </row>
        <row r="4277">
          <cell r="B4277" t="str">
            <v>Batanes</v>
          </cell>
          <cell r="C4277" t="str">
            <v>PHBatanes</v>
          </cell>
        </row>
        <row r="4278">
          <cell r="B4278" t="str">
            <v>Batanes</v>
          </cell>
          <cell r="C4278" t="str">
            <v>PHBatanes</v>
          </cell>
        </row>
        <row r="4279">
          <cell r="B4279" t="str">
            <v>Cagayan</v>
          </cell>
          <cell r="C4279" t="str">
            <v>PHCagayan</v>
          </cell>
        </row>
        <row r="4280">
          <cell r="B4280" t="str">
            <v>Kagayan</v>
          </cell>
          <cell r="C4280" t="str">
            <v>PHKagayan</v>
          </cell>
        </row>
        <row r="4281">
          <cell r="B4281" t="str">
            <v>Isabela</v>
          </cell>
          <cell r="C4281" t="str">
            <v>PHIsabela</v>
          </cell>
        </row>
        <row r="4282">
          <cell r="B4282" t="str">
            <v>Isabela</v>
          </cell>
          <cell r="C4282" t="str">
            <v>PHIsabela</v>
          </cell>
        </row>
        <row r="4283">
          <cell r="B4283" t="str">
            <v>Nueva Vizcaya</v>
          </cell>
          <cell r="C4283" t="str">
            <v>PHNueva Vizcaya</v>
          </cell>
        </row>
        <row r="4284">
          <cell r="B4284" t="str">
            <v>Nuweva Biskaya</v>
          </cell>
          <cell r="C4284" t="str">
            <v>PHNuweva Biskaya</v>
          </cell>
        </row>
        <row r="4285">
          <cell r="B4285" t="str">
            <v>Quirino</v>
          </cell>
          <cell r="C4285" t="str">
            <v>PHQuirino</v>
          </cell>
        </row>
        <row r="4286">
          <cell r="B4286" t="str">
            <v>Kirino</v>
          </cell>
          <cell r="C4286" t="str">
            <v>PHKirino</v>
          </cell>
        </row>
        <row r="4287">
          <cell r="B4287" t="str">
            <v>Central Luzon (Region III)</v>
          </cell>
          <cell r="C4287" t="str">
            <v>PHCentral Luzon (Region III)</v>
          </cell>
        </row>
        <row r="4288">
          <cell r="B4288" t="str">
            <v>Rehiyon ng Gitnang Luson</v>
          </cell>
          <cell r="C4288" t="str">
            <v>PHRehiyon ng Gitnang Luson</v>
          </cell>
        </row>
        <row r="4289">
          <cell r="B4289" t="str">
            <v>Aurora</v>
          </cell>
          <cell r="C4289" t="str">
            <v>PHAurora</v>
          </cell>
        </row>
        <row r="4290">
          <cell r="B4290" t="str">
            <v>Aurora</v>
          </cell>
          <cell r="C4290" t="str">
            <v>PHAurora</v>
          </cell>
        </row>
        <row r="4291">
          <cell r="B4291" t="str">
            <v>Bataan</v>
          </cell>
          <cell r="C4291" t="str">
            <v>PHBataan</v>
          </cell>
        </row>
        <row r="4292">
          <cell r="B4292" t="str">
            <v>Bataan</v>
          </cell>
          <cell r="C4292" t="str">
            <v>PHBataan</v>
          </cell>
        </row>
        <row r="4293">
          <cell r="B4293" t="str">
            <v>Bulacan</v>
          </cell>
          <cell r="C4293" t="str">
            <v>PHBulacan</v>
          </cell>
        </row>
        <row r="4294">
          <cell r="B4294" t="str">
            <v>Bulakan</v>
          </cell>
          <cell r="C4294" t="str">
            <v>PHBulakan</v>
          </cell>
        </row>
        <row r="4295">
          <cell r="B4295" t="str">
            <v>Nueva Ecija</v>
          </cell>
          <cell r="C4295" t="str">
            <v>PHNueva Ecija</v>
          </cell>
        </row>
        <row r="4296">
          <cell r="B4296" t="str">
            <v>Nuweva Esiha</v>
          </cell>
          <cell r="C4296" t="str">
            <v>PHNuweva Esiha</v>
          </cell>
        </row>
        <row r="4297">
          <cell r="B4297" t="str">
            <v>Pampanga</v>
          </cell>
          <cell r="C4297" t="str">
            <v>PHPampanga</v>
          </cell>
        </row>
        <row r="4298">
          <cell r="B4298" t="str">
            <v>Pampanga</v>
          </cell>
          <cell r="C4298" t="str">
            <v>PHPampanga</v>
          </cell>
        </row>
        <row r="4299">
          <cell r="B4299" t="str">
            <v>Tarlac</v>
          </cell>
          <cell r="C4299" t="str">
            <v>PHTarlac</v>
          </cell>
        </row>
        <row r="4300">
          <cell r="B4300" t="str">
            <v>Tarlak</v>
          </cell>
          <cell r="C4300" t="str">
            <v>PHTarlak</v>
          </cell>
        </row>
        <row r="4301">
          <cell r="B4301" t="str">
            <v>Zambales</v>
          </cell>
          <cell r="C4301" t="str">
            <v>PHZambales</v>
          </cell>
        </row>
        <row r="4302">
          <cell r="B4302" t="str">
            <v>Sambales</v>
          </cell>
          <cell r="C4302" t="str">
            <v>PHSambales</v>
          </cell>
        </row>
        <row r="4303">
          <cell r="B4303" t="str">
            <v>Bicol (Region V)</v>
          </cell>
          <cell r="C4303" t="str">
            <v>PHBicol (Region V)</v>
          </cell>
        </row>
        <row r="4304">
          <cell r="B4304" t="str">
            <v>Rehiyon ng Bikol</v>
          </cell>
          <cell r="C4304" t="str">
            <v>PHRehiyon ng Bikol</v>
          </cell>
        </row>
        <row r="4305">
          <cell r="B4305" t="str">
            <v>Albay</v>
          </cell>
          <cell r="C4305" t="str">
            <v>PHAlbay</v>
          </cell>
        </row>
        <row r="4306">
          <cell r="B4306" t="str">
            <v>Albay</v>
          </cell>
          <cell r="C4306" t="str">
            <v>PHAlbay</v>
          </cell>
        </row>
        <row r="4307">
          <cell r="B4307" t="str">
            <v>Camarines Norte</v>
          </cell>
          <cell r="C4307" t="str">
            <v>PHCamarines Norte</v>
          </cell>
        </row>
        <row r="4308">
          <cell r="B4308" t="str">
            <v>Hilagang Kamarines</v>
          </cell>
          <cell r="C4308" t="str">
            <v>PHHilagang Kamarines</v>
          </cell>
        </row>
        <row r="4309">
          <cell r="B4309" t="str">
            <v>Camarines Sur</v>
          </cell>
          <cell r="C4309" t="str">
            <v>PHCamarines Sur</v>
          </cell>
        </row>
        <row r="4310">
          <cell r="B4310" t="str">
            <v>Timog Kamarines</v>
          </cell>
          <cell r="C4310" t="str">
            <v>PHTimog Kamarines</v>
          </cell>
        </row>
        <row r="4311">
          <cell r="B4311" t="str">
            <v>Catanduanes</v>
          </cell>
          <cell r="C4311" t="str">
            <v>PHCatanduanes</v>
          </cell>
        </row>
        <row r="4312">
          <cell r="B4312" t="str">
            <v>Katanduwanes</v>
          </cell>
          <cell r="C4312" t="str">
            <v>PHKatanduwanes</v>
          </cell>
        </row>
        <row r="4313">
          <cell r="B4313" t="str">
            <v>Masbate</v>
          </cell>
          <cell r="C4313" t="str">
            <v>PHMasbate</v>
          </cell>
        </row>
        <row r="4314">
          <cell r="B4314" t="str">
            <v>Masbate</v>
          </cell>
          <cell r="C4314" t="str">
            <v>PHMasbate</v>
          </cell>
        </row>
        <row r="4315">
          <cell r="B4315" t="str">
            <v>Sorsogon</v>
          </cell>
          <cell r="C4315" t="str">
            <v>PHSorsogon</v>
          </cell>
        </row>
        <row r="4316">
          <cell r="B4316" t="str">
            <v>Sorsogon</v>
          </cell>
          <cell r="C4316" t="str">
            <v>PHSorsogon</v>
          </cell>
        </row>
        <row r="4317">
          <cell r="B4317" t="str">
            <v>Western Visayas (Region VI)</v>
          </cell>
          <cell r="C4317" t="str">
            <v>PHWestern Visayas (Region VI)</v>
          </cell>
        </row>
        <row r="4318">
          <cell r="B4318" t="str">
            <v>Rehiyon ng Kanlurang Bisaya</v>
          </cell>
          <cell r="C4318" t="str">
            <v>PHRehiyon ng Kanlurang Bisaya</v>
          </cell>
        </row>
        <row r="4319">
          <cell r="B4319" t="str">
            <v>Aklan</v>
          </cell>
          <cell r="C4319" t="str">
            <v>PHAklan</v>
          </cell>
        </row>
        <row r="4320">
          <cell r="B4320" t="str">
            <v>Aklan</v>
          </cell>
          <cell r="C4320" t="str">
            <v>PHAklan</v>
          </cell>
        </row>
        <row r="4321">
          <cell r="B4321" t="str">
            <v>Antique</v>
          </cell>
          <cell r="C4321" t="str">
            <v>PHAntique</v>
          </cell>
        </row>
        <row r="4322">
          <cell r="B4322" t="str">
            <v>Antike</v>
          </cell>
          <cell r="C4322" t="str">
            <v>PHAntike</v>
          </cell>
        </row>
        <row r="4323">
          <cell r="B4323" t="str">
            <v>Capiz</v>
          </cell>
          <cell r="C4323" t="str">
            <v>PHCapiz</v>
          </cell>
        </row>
        <row r="4324">
          <cell r="B4324" t="str">
            <v>Kapis</v>
          </cell>
          <cell r="C4324" t="str">
            <v>PHKapis</v>
          </cell>
        </row>
        <row r="4325">
          <cell r="B4325" t="str">
            <v>Guimaras</v>
          </cell>
          <cell r="C4325" t="str">
            <v>PHGuimaras</v>
          </cell>
        </row>
        <row r="4326">
          <cell r="B4326" t="str">
            <v>Gimaras</v>
          </cell>
          <cell r="C4326" t="str">
            <v>PHGimaras</v>
          </cell>
        </row>
        <row r="4327">
          <cell r="B4327" t="str">
            <v>Iloilo</v>
          </cell>
          <cell r="C4327" t="str">
            <v>PHIloilo</v>
          </cell>
        </row>
        <row r="4328">
          <cell r="B4328" t="str">
            <v>Iloilo</v>
          </cell>
          <cell r="C4328" t="str">
            <v>PHIloilo</v>
          </cell>
        </row>
        <row r="4329">
          <cell r="B4329" t="str">
            <v>Negros Occidental</v>
          </cell>
          <cell r="C4329" t="str">
            <v>PHNegros Occidental</v>
          </cell>
        </row>
        <row r="4330">
          <cell r="B4330" t="str">
            <v>Kanlurang Negros</v>
          </cell>
          <cell r="C4330" t="str">
            <v>PHKanlurang Negros</v>
          </cell>
        </row>
        <row r="4331">
          <cell r="B4331" t="str">
            <v>Central Visayas (Region VII)</v>
          </cell>
          <cell r="C4331" t="str">
            <v>PHCentral Visayas (Region VII)</v>
          </cell>
        </row>
        <row r="4332">
          <cell r="B4332" t="str">
            <v>Rehiyon ng Gitnang Bisaya</v>
          </cell>
          <cell r="C4332" t="str">
            <v>PHRehiyon ng Gitnang Bisaya</v>
          </cell>
        </row>
        <row r="4333">
          <cell r="B4333" t="str">
            <v>Bohol</v>
          </cell>
          <cell r="C4333" t="str">
            <v>PHBohol</v>
          </cell>
        </row>
        <row r="4334">
          <cell r="B4334" t="str">
            <v>Bohol</v>
          </cell>
          <cell r="C4334" t="str">
            <v>PHBohol</v>
          </cell>
        </row>
        <row r="4335">
          <cell r="B4335" t="str">
            <v>Cebu</v>
          </cell>
          <cell r="C4335" t="str">
            <v>PHCebu</v>
          </cell>
        </row>
        <row r="4336">
          <cell r="B4336" t="str">
            <v>Sebu</v>
          </cell>
          <cell r="C4336" t="str">
            <v>PHSebu</v>
          </cell>
        </row>
        <row r="4337">
          <cell r="B4337" t="str">
            <v>Negros Oriental</v>
          </cell>
          <cell r="C4337" t="str">
            <v>PHNegros Oriental</v>
          </cell>
        </row>
        <row r="4338">
          <cell r="B4338" t="str">
            <v>Silangang Negros</v>
          </cell>
          <cell r="C4338" t="str">
            <v>PHSilangang Negros</v>
          </cell>
        </row>
        <row r="4339">
          <cell r="B4339" t="str">
            <v>Siquijor</v>
          </cell>
          <cell r="C4339" t="str">
            <v>PHSiquijor</v>
          </cell>
        </row>
        <row r="4340">
          <cell r="B4340" t="str">
            <v>Sikihor</v>
          </cell>
          <cell r="C4340" t="str">
            <v>PHSikihor</v>
          </cell>
        </row>
        <row r="4341">
          <cell r="B4341" t="str">
            <v>Eastern Visayas (Region VIII)</v>
          </cell>
          <cell r="C4341" t="str">
            <v>PHEastern Visayas (Region VIII)</v>
          </cell>
        </row>
        <row r="4342">
          <cell r="B4342" t="str">
            <v>Rehiyon ng Silangang Bisaya</v>
          </cell>
          <cell r="C4342" t="str">
            <v>PHRehiyon ng Silangang Bisaya</v>
          </cell>
        </row>
        <row r="4343">
          <cell r="B4343" t="str">
            <v>Biliran</v>
          </cell>
          <cell r="C4343" t="str">
            <v>PHBiliran</v>
          </cell>
        </row>
        <row r="4344">
          <cell r="B4344" t="str">
            <v>Biliran</v>
          </cell>
          <cell r="C4344" t="str">
            <v>PHBiliran</v>
          </cell>
        </row>
        <row r="4345">
          <cell r="B4345" t="str">
            <v>Eastern Samar</v>
          </cell>
          <cell r="C4345" t="str">
            <v>PHEastern Samar</v>
          </cell>
        </row>
        <row r="4346">
          <cell r="B4346" t="str">
            <v>Silangang Samar</v>
          </cell>
          <cell r="C4346" t="str">
            <v>PHSilangang Samar</v>
          </cell>
        </row>
        <row r="4347">
          <cell r="B4347" t="str">
            <v>Leyte</v>
          </cell>
          <cell r="C4347" t="str">
            <v>PHLeyte</v>
          </cell>
        </row>
        <row r="4348">
          <cell r="B4348" t="str">
            <v>Leyte</v>
          </cell>
          <cell r="C4348" t="str">
            <v>PHLeyte</v>
          </cell>
        </row>
        <row r="4349">
          <cell r="B4349" t="str">
            <v>Northern Samar</v>
          </cell>
          <cell r="C4349" t="str">
            <v>PHNorthern Samar</v>
          </cell>
        </row>
        <row r="4350">
          <cell r="B4350" t="str">
            <v>Hilagang Samar</v>
          </cell>
          <cell r="C4350" t="str">
            <v>PHHilagang Samar</v>
          </cell>
        </row>
        <row r="4351">
          <cell r="B4351" t="str">
            <v>Southern Leyte</v>
          </cell>
          <cell r="C4351" t="str">
            <v>PHSouthern Leyte</v>
          </cell>
        </row>
        <row r="4352">
          <cell r="B4352" t="str">
            <v>Katimogang Leyte</v>
          </cell>
          <cell r="C4352" t="str">
            <v>PHKatimogang Leyte</v>
          </cell>
        </row>
        <row r="4353">
          <cell r="B4353" t="str">
            <v>Samar</v>
          </cell>
          <cell r="C4353" t="str">
            <v>PHSamar</v>
          </cell>
        </row>
        <row r="4354">
          <cell r="B4354" t="str">
            <v>Samar</v>
          </cell>
          <cell r="C4354" t="str">
            <v>PHSamar</v>
          </cell>
        </row>
        <row r="4355">
          <cell r="B4355" t="str">
            <v>Zamboanga Peninsula (Region IX)</v>
          </cell>
          <cell r="C4355" t="str">
            <v>PHZamboanga Peninsula (Region IX)</v>
          </cell>
        </row>
        <row r="4356">
          <cell r="B4356" t="str">
            <v>Rehiyon ng Tangway ng Sambuwangga</v>
          </cell>
          <cell r="C4356" t="str">
            <v>PHRehiyon ng Tangway ng Sambuwangga</v>
          </cell>
        </row>
        <row r="4357">
          <cell r="B4357" t="str">
            <v>Basilan</v>
          </cell>
          <cell r="C4357" t="str">
            <v>PHBasilan</v>
          </cell>
        </row>
        <row r="4358">
          <cell r="B4358" t="str">
            <v>Basilan</v>
          </cell>
          <cell r="C4358" t="str">
            <v>PHBasilan</v>
          </cell>
        </row>
        <row r="4359">
          <cell r="B4359" t="str">
            <v>Zamboanga del Norte</v>
          </cell>
          <cell r="C4359" t="str">
            <v>PHZamboanga del Norte</v>
          </cell>
        </row>
        <row r="4360">
          <cell r="B4360" t="str">
            <v>Hilagang Sambuwangga</v>
          </cell>
          <cell r="C4360" t="str">
            <v>PHHilagang Sambuwangga</v>
          </cell>
        </row>
        <row r="4361">
          <cell r="B4361" t="str">
            <v>Zamboanga del Sur</v>
          </cell>
          <cell r="C4361" t="str">
            <v>PHZamboanga del Sur</v>
          </cell>
        </row>
        <row r="4362">
          <cell r="B4362" t="str">
            <v>Timog Sambuwangga</v>
          </cell>
          <cell r="C4362" t="str">
            <v>PHTimog Sambuwangga</v>
          </cell>
        </row>
        <row r="4363">
          <cell r="B4363" t="str">
            <v>Zamboanga Sibugay</v>
          </cell>
          <cell r="C4363" t="str">
            <v>PHZamboanga Sibugay</v>
          </cell>
        </row>
        <row r="4364">
          <cell r="B4364" t="str">
            <v>Sambuwangga Sibugay</v>
          </cell>
          <cell r="C4364" t="str">
            <v>PHSambuwangga Sibugay</v>
          </cell>
        </row>
        <row r="4365">
          <cell r="B4365" t="str">
            <v>Northern Mindanao (Region X)</v>
          </cell>
          <cell r="C4365" t="str">
            <v>PHNorthern Mindanao (Region X)</v>
          </cell>
        </row>
        <row r="4366">
          <cell r="B4366" t="str">
            <v>Rehiyon ng Hilagang Mindanaw</v>
          </cell>
          <cell r="C4366" t="str">
            <v>PHRehiyon ng Hilagang Mindanaw</v>
          </cell>
        </row>
        <row r="4367">
          <cell r="B4367" t="str">
            <v>Bukidnon</v>
          </cell>
          <cell r="C4367" t="str">
            <v>PHBukidnon</v>
          </cell>
        </row>
        <row r="4368">
          <cell r="B4368" t="str">
            <v>Bukidnon</v>
          </cell>
          <cell r="C4368" t="str">
            <v>PHBukidnon</v>
          </cell>
        </row>
        <row r="4369">
          <cell r="B4369" t="str">
            <v>Camiguin</v>
          </cell>
          <cell r="C4369" t="str">
            <v>PHCamiguin</v>
          </cell>
        </row>
        <row r="4370">
          <cell r="B4370" t="str">
            <v>Kamigin</v>
          </cell>
          <cell r="C4370" t="str">
            <v>PHKamigin</v>
          </cell>
        </row>
        <row r="4371">
          <cell r="B4371" t="str">
            <v>Misamis Occidental</v>
          </cell>
          <cell r="C4371" t="str">
            <v>PHMisamis Occidental</v>
          </cell>
        </row>
        <row r="4372">
          <cell r="B4372" t="str">
            <v>Kanlurang Misamis</v>
          </cell>
          <cell r="C4372" t="str">
            <v>PHKanlurang Misamis</v>
          </cell>
        </row>
        <row r="4373">
          <cell r="B4373" t="str">
            <v>Misamis Oriental</v>
          </cell>
          <cell r="C4373" t="str">
            <v>PHMisamis Oriental</v>
          </cell>
        </row>
        <row r="4374">
          <cell r="B4374" t="str">
            <v>Silangang Misamis</v>
          </cell>
          <cell r="C4374" t="str">
            <v>PHSilangang Misamis</v>
          </cell>
        </row>
        <row r="4375">
          <cell r="B4375" t="str">
            <v>Davao (Region XI)</v>
          </cell>
          <cell r="C4375" t="str">
            <v>PHDavao (Region XI)</v>
          </cell>
        </row>
        <row r="4376">
          <cell r="B4376" t="str">
            <v>Rehiyon ng Dabaw</v>
          </cell>
          <cell r="C4376" t="str">
            <v>PHRehiyon ng Dabaw</v>
          </cell>
        </row>
        <row r="4377">
          <cell r="B4377" t="str">
            <v>Compostela Valley</v>
          </cell>
          <cell r="C4377" t="str">
            <v>PHCompostela Valley</v>
          </cell>
        </row>
        <row r="4378">
          <cell r="B4378" t="str">
            <v>Lambak ng Kompostela</v>
          </cell>
          <cell r="C4378" t="str">
            <v>PHLambak ng Kompostela</v>
          </cell>
        </row>
        <row r="4379">
          <cell r="B4379" t="str">
            <v>Davao Oriental</v>
          </cell>
          <cell r="C4379" t="str">
            <v>PHDavao Oriental</v>
          </cell>
        </row>
        <row r="4380">
          <cell r="B4380" t="str">
            <v>Silangang Dabaw</v>
          </cell>
          <cell r="C4380" t="str">
            <v>PHSilangang Dabaw</v>
          </cell>
        </row>
        <row r="4381">
          <cell r="B4381" t="str">
            <v>Davao del Sur</v>
          </cell>
          <cell r="C4381" t="str">
            <v>PHDavao del Sur</v>
          </cell>
        </row>
        <row r="4382">
          <cell r="B4382" t="str">
            <v>Timog Dabaw</v>
          </cell>
          <cell r="C4382" t="str">
            <v>PHTimog Dabaw</v>
          </cell>
        </row>
        <row r="4383">
          <cell r="B4383" t="str">
            <v>Davao del Norte</v>
          </cell>
          <cell r="C4383" t="str">
            <v>PHDavao del Norte</v>
          </cell>
        </row>
        <row r="4384">
          <cell r="B4384" t="str">
            <v>Hilagang Dabaw</v>
          </cell>
          <cell r="C4384" t="str">
            <v>PHHilagang Dabaw</v>
          </cell>
        </row>
        <row r="4385">
          <cell r="B4385" t="str">
            <v>Davao Occidental</v>
          </cell>
          <cell r="C4385" t="str">
            <v>PHDavao Occidental</v>
          </cell>
        </row>
        <row r="4386">
          <cell r="B4386" t="str">
            <v>Kanlurang Dabaw</v>
          </cell>
          <cell r="C4386" t="str">
            <v>PHKanlurang Dabaw</v>
          </cell>
        </row>
        <row r="4387">
          <cell r="B4387" t="str">
            <v>Sarangani</v>
          </cell>
          <cell r="C4387" t="str">
            <v>PHSarangani</v>
          </cell>
        </row>
        <row r="4388">
          <cell r="B4388" t="str">
            <v>Sarangani</v>
          </cell>
          <cell r="C4388" t="str">
            <v>PHSarangani</v>
          </cell>
        </row>
        <row r="4389">
          <cell r="B4389" t="str">
            <v>South Cotabato</v>
          </cell>
          <cell r="C4389" t="str">
            <v>PHSouth Cotabato</v>
          </cell>
        </row>
        <row r="4390">
          <cell r="B4390" t="str">
            <v>Timog Kotabato</v>
          </cell>
          <cell r="C4390" t="str">
            <v>PHTimog Kotabato</v>
          </cell>
        </row>
        <row r="4391">
          <cell r="B4391" t="str">
            <v>Soccsksargen (Region XII)</v>
          </cell>
          <cell r="C4391" t="str">
            <v>PHSoccsksargen (Region XII)</v>
          </cell>
        </row>
        <row r="4392">
          <cell r="B4392" t="str">
            <v>Rehiyon ng Soccsksargen</v>
          </cell>
          <cell r="C4392" t="str">
            <v>PHRehiyon ng Soccsksargen</v>
          </cell>
        </row>
        <row r="4393">
          <cell r="B4393" t="str">
            <v>Lanao del Norte</v>
          </cell>
          <cell r="C4393" t="str">
            <v>PHLanao del Norte</v>
          </cell>
        </row>
        <row r="4394">
          <cell r="B4394" t="str">
            <v>Hilagang Lanaw</v>
          </cell>
          <cell r="C4394" t="str">
            <v>PHHilagang Lanaw</v>
          </cell>
        </row>
        <row r="4395">
          <cell r="B4395" t="str">
            <v>Cotabato</v>
          </cell>
          <cell r="C4395" t="str">
            <v>PHCotabato</v>
          </cell>
        </row>
        <row r="4396">
          <cell r="B4396" t="str">
            <v>Kotabato</v>
          </cell>
          <cell r="C4396" t="str">
            <v>PHKotabato</v>
          </cell>
        </row>
        <row r="4397">
          <cell r="B4397" t="str">
            <v>Sultan Kudarat</v>
          </cell>
          <cell r="C4397" t="str">
            <v>PHSultan Kudarat</v>
          </cell>
        </row>
        <row r="4398">
          <cell r="B4398" t="str">
            <v>Sultan Kudarat</v>
          </cell>
          <cell r="C4398" t="str">
            <v>PHSultan Kudarat</v>
          </cell>
        </row>
        <row r="4399">
          <cell r="B4399" t="str">
            <v>Caraga (Region XIII)</v>
          </cell>
          <cell r="C4399" t="str">
            <v>PHCaraga (Region XIII)</v>
          </cell>
        </row>
        <row r="4400">
          <cell r="B4400" t="str">
            <v>Rehiyon ng Karaga</v>
          </cell>
          <cell r="C4400" t="str">
            <v>PHRehiyon ng Karaga</v>
          </cell>
        </row>
        <row r="4401">
          <cell r="B4401" t="str">
            <v>Agusan del Norte</v>
          </cell>
          <cell r="C4401" t="str">
            <v>PHAgusan del Norte</v>
          </cell>
        </row>
        <row r="4402">
          <cell r="B4402" t="str">
            <v>Hilagang Agusan</v>
          </cell>
          <cell r="C4402" t="str">
            <v>PHHilagang Agusan</v>
          </cell>
        </row>
        <row r="4403">
          <cell r="B4403" t="str">
            <v>Agusan del Sur</v>
          </cell>
          <cell r="C4403" t="str">
            <v>PHAgusan del Sur</v>
          </cell>
        </row>
        <row r="4404">
          <cell r="B4404" t="str">
            <v>Timog Agusan</v>
          </cell>
          <cell r="C4404" t="str">
            <v>PHTimog Agusan</v>
          </cell>
        </row>
        <row r="4405">
          <cell r="B4405" t="str">
            <v>Dinagat Islands</v>
          </cell>
          <cell r="C4405" t="str">
            <v>PHDinagat Islands</v>
          </cell>
        </row>
        <row r="4406">
          <cell r="B4406" t="str">
            <v>Pulo ng Dinagat</v>
          </cell>
          <cell r="C4406" t="str">
            <v>PHPulo ng Dinagat</v>
          </cell>
        </row>
        <row r="4407">
          <cell r="B4407" t="str">
            <v>Surigao del Norte</v>
          </cell>
          <cell r="C4407" t="str">
            <v>PHSurigao del Norte</v>
          </cell>
        </row>
        <row r="4408">
          <cell r="B4408" t="str">
            <v>Hilagang Surigaw</v>
          </cell>
          <cell r="C4408" t="str">
            <v>PHHilagang Surigaw</v>
          </cell>
        </row>
        <row r="4409">
          <cell r="B4409" t="str">
            <v>Surigao del Sur</v>
          </cell>
          <cell r="C4409" t="str">
            <v>PHSurigao del Sur</v>
          </cell>
        </row>
        <row r="4410">
          <cell r="B4410" t="str">
            <v>Timog Surigaw</v>
          </cell>
          <cell r="C4410" t="str">
            <v>PHTimog Surigaw</v>
          </cell>
        </row>
        <row r="4411">
          <cell r="B4411" t="str">
            <v>Autonomous Region in Muslim Mindanao (ARMM)</v>
          </cell>
          <cell r="C4411" t="str">
            <v>PHAutonomous Region in Muslim Mindanao (ARMM)</v>
          </cell>
        </row>
        <row r="4412">
          <cell r="B4412" t="str">
            <v>Nagsasariling Rehiyon ng Muslim sa Mindanaw</v>
          </cell>
          <cell r="C4412" t="str">
            <v>PHNagsasariling Rehiyon ng Muslim sa Mindanaw</v>
          </cell>
        </row>
        <row r="4413">
          <cell r="B4413" t="str">
            <v>Lanao del Sur</v>
          </cell>
          <cell r="C4413" t="str">
            <v>PHLanao del Sur</v>
          </cell>
        </row>
        <row r="4414">
          <cell r="B4414" t="str">
            <v>Timog Lanaw</v>
          </cell>
          <cell r="C4414" t="str">
            <v>PHTimog Lanaw</v>
          </cell>
        </row>
        <row r="4415">
          <cell r="B4415" t="str">
            <v>Maguindanao</v>
          </cell>
          <cell r="C4415" t="str">
            <v>PHMaguindanao</v>
          </cell>
        </row>
        <row r="4416">
          <cell r="B4416" t="str">
            <v>Magindanaw</v>
          </cell>
          <cell r="C4416" t="str">
            <v>PHMagindanaw</v>
          </cell>
        </row>
        <row r="4417">
          <cell r="B4417" t="str">
            <v>Sulu</v>
          </cell>
          <cell r="C4417" t="str">
            <v>PHSulu</v>
          </cell>
        </row>
        <row r="4418">
          <cell r="B4418" t="str">
            <v>Sulu</v>
          </cell>
          <cell r="C4418" t="str">
            <v>PHSulu</v>
          </cell>
        </row>
        <row r="4419">
          <cell r="B4419" t="str">
            <v>Tawi-Tawi</v>
          </cell>
          <cell r="C4419" t="str">
            <v>PHTawi-Tawi</v>
          </cell>
        </row>
        <row r="4420">
          <cell r="B4420" t="str">
            <v>Tawi-Tawi</v>
          </cell>
          <cell r="C4420" t="str">
            <v>PHTawi-Tawi</v>
          </cell>
        </row>
        <row r="4421">
          <cell r="B4421" t="str">
            <v>Cordillera Administrative Region (CAR)</v>
          </cell>
          <cell r="C4421" t="str">
            <v>PHCordillera Administrative Region (CAR)</v>
          </cell>
        </row>
        <row r="4422">
          <cell r="B4422" t="str">
            <v>Rehiyon ng Administratibo ng Kordilyera</v>
          </cell>
          <cell r="C4422" t="str">
            <v>PHRehiyon ng Administratibo ng Kordilyera</v>
          </cell>
        </row>
        <row r="4423">
          <cell r="B4423" t="str">
            <v>Abra</v>
          </cell>
          <cell r="C4423" t="str">
            <v>PHAbra</v>
          </cell>
        </row>
        <row r="4424">
          <cell r="B4424" t="str">
            <v>Abra</v>
          </cell>
          <cell r="C4424" t="str">
            <v>PHAbra</v>
          </cell>
        </row>
        <row r="4425">
          <cell r="B4425" t="str">
            <v>Apayao</v>
          </cell>
          <cell r="C4425" t="str">
            <v>PHApayao</v>
          </cell>
        </row>
        <row r="4426">
          <cell r="B4426" t="str">
            <v>Apayaw</v>
          </cell>
          <cell r="C4426" t="str">
            <v>PHApayaw</v>
          </cell>
        </row>
        <row r="4427">
          <cell r="B4427" t="str">
            <v>Benguet</v>
          </cell>
          <cell r="C4427" t="str">
            <v>PHBenguet</v>
          </cell>
        </row>
        <row r="4428">
          <cell r="B4428" t="str">
            <v>Benget</v>
          </cell>
          <cell r="C4428" t="str">
            <v>PHBenget</v>
          </cell>
        </row>
        <row r="4429">
          <cell r="B4429" t="str">
            <v>Ifugao</v>
          </cell>
          <cell r="C4429" t="str">
            <v>PHIfugao</v>
          </cell>
        </row>
        <row r="4430">
          <cell r="B4430" t="str">
            <v>Ipugaw</v>
          </cell>
          <cell r="C4430" t="str">
            <v>PHIpugaw</v>
          </cell>
        </row>
        <row r="4431">
          <cell r="B4431" t="str">
            <v>Kalinga</v>
          </cell>
          <cell r="C4431" t="str">
            <v>PHKalinga</v>
          </cell>
        </row>
        <row r="4432">
          <cell r="B4432" t="str">
            <v>Kalinga</v>
          </cell>
          <cell r="C4432" t="str">
            <v>PHKalinga</v>
          </cell>
        </row>
        <row r="4433">
          <cell r="B4433" t="str">
            <v>Mountain Province</v>
          </cell>
          <cell r="C4433" t="str">
            <v>PHMountain Province</v>
          </cell>
        </row>
        <row r="4434">
          <cell r="B4434" t="str">
            <v>Lalawigang Bulubundukin</v>
          </cell>
          <cell r="C4434" t="str">
            <v>PHLalawigang Bulubundukin</v>
          </cell>
        </row>
        <row r="4435">
          <cell r="B4435" t="str">
            <v>Calabarzon (Region IV-A)</v>
          </cell>
          <cell r="C4435" t="str">
            <v>PHCalabarzon (Region IV-A)</v>
          </cell>
        </row>
        <row r="4436">
          <cell r="B4436" t="str">
            <v>Rehiyon ng Calabarzon</v>
          </cell>
          <cell r="C4436" t="str">
            <v>PHRehiyon ng Calabarzon</v>
          </cell>
        </row>
        <row r="4437">
          <cell r="B4437" t="str">
            <v>Batangas</v>
          </cell>
          <cell r="C4437" t="str">
            <v>PHBatangas</v>
          </cell>
        </row>
        <row r="4438">
          <cell r="B4438" t="str">
            <v>Batangas</v>
          </cell>
          <cell r="C4438" t="str">
            <v>PHBatangas</v>
          </cell>
        </row>
        <row r="4439">
          <cell r="B4439" t="str">
            <v>Cavite</v>
          </cell>
          <cell r="C4439" t="str">
            <v>PHCavite</v>
          </cell>
        </row>
        <row r="4440">
          <cell r="B4440" t="str">
            <v>Kabite</v>
          </cell>
          <cell r="C4440" t="str">
            <v>PHKabite</v>
          </cell>
        </row>
        <row r="4441">
          <cell r="B4441" t="str">
            <v>Laguna</v>
          </cell>
          <cell r="C4441" t="str">
            <v>PHLaguna</v>
          </cell>
        </row>
        <row r="4442">
          <cell r="B4442" t="str">
            <v>Laguna</v>
          </cell>
          <cell r="C4442" t="str">
            <v>PHLaguna</v>
          </cell>
        </row>
        <row r="4443">
          <cell r="B4443" t="str">
            <v>Quezon</v>
          </cell>
          <cell r="C4443" t="str">
            <v>PHQuezon</v>
          </cell>
        </row>
        <row r="4444">
          <cell r="B4444" t="str">
            <v>Keson</v>
          </cell>
          <cell r="C4444" t="str">
            <v>PHKeson</v>
          </cell>
        </row>
        <row r="4445">
          <cell r="B4445" t="str">
            <v>Rizal</v>
          </cell>
          <cell r="C4445" t="str">
            <v>PHRizal</v>
          </cell>
        </row>
        <row r="4446">
          <cell r="B4446" t="str">
            <v>Risal</v>
          </cell>
          <cell r="C4446" t="str">
            <v>PHRisal</v>
          </cell>
        </row>
        <row r="4447">
          <cell r="B4447" t="str">
            <v>Mimaropa (Region IV-B)</v>
          </cell>
          <cell r="C4447" t="str">
            <v>PHMimaropa (Region IV-B)</v>
          </cell>
        </row>
        <row r="4448">
          <cell r="B4448" t="str">
            <v>Rehiyon ng Mimaropa</v>
          </cell>
          <cell r="C4448" t="str">
            <v>PHRehiyon ng Mimaropa</v>
          </cell>
        </row>
        <row r="4449">
          <cell r="B4449" t="str">
            <v>Marinduque</v>
          </cell>
          <cell r="C4449" t="str">
            <v>PHMarinduque</v>
          </cell>
        </row>
        <row r="4450">
          <cell r="B4450" t="str">
            <v>Marinduke</v>
          </cell>
          <cell r="C4450" t="str">
            <v>PHMarinduke</v>
          </cell>
        </row>
        <row r="4451">
          <cell r="B4451" t="str">
            <v>Mindoro Occidental</v>
          </cell>
          <cell r="C4451" t="str">
            <v>PHMindoro Occidental</v>
          </cell>
        </row>
        <row r="4452">
          <cell r="B4452" t="str">
            <v>Kanlurang Mindoro</v>
          </cell>
          <cell r="C4452" t="str">
            <v>PHKanlurang Mindoro</v>
          </cell>
        </row>
        <row r="4453">
          <cell r="B4453" t="str">
            <v>Mindoro Oriental</v>
          </cell>
          <cell r="C4453" t="str">
            <v>PHMindoro Oriental</v>
          </cell>
        </row>
        <row r="4454">
          <cell r="B4454" t="str">
            <v>Silangang Mindoro</v>
          </cell>
          <cell r="C4454" t="str">
            <v>PHSilangang Mindoro</v>
          </cell>
        </row>
        <row r="4455">
          <cell r="B4455" t="str">
            <v>Palawan</v>
          </cell>
          <cell r="C4455" t="str">
            <v>PHPalawan</v>
          </cell>
        </row>
        <row r="4456">
          <cell r="B4456" t="str">
            <v>Palawan</v>
          </cell>
          <cell r="C4456" t="str">
            <v>PHPalawan</v>
          </cell>
        </row>
        <row r="4457">
          <cell r="B4457" t="str">
            <v>Romblon</v>
          </cell>
          <cell r="C4457" t="str">
            <v>PHRomblon</v>
          </cell>
        </row>
        <row r="4458">
          <cell r="B4458" t="str">
            <v>Romblon</v>
          </cell>
          <cell r="C4458" t="str">
            <v>PHRomblon</v>
          </cell>
        </row>
        <row r="4459">
          <cell r="B4459" t="str">
            <v>Gilgit-Baltistan</v>
          </cell>
          <cell r="C4459" t="str">
            <v>PKGilgit-Baltistan</v>
          </cell>
        </row>
        <row r="4460">
          <cell r="B4460" t="str">
            <v>Gilgit-Baltistān</v>
          </cell>
          <cell r="C4460" t="str">
            <v>PKGilgit-Baltistān</v>
          </cell>
        </row>
        <row r="4461">
          <cell r="B4461" t="str">
            <v>Azad Jammu and Kashmir</v>
          </cell>
          <cell r="C4461" t="str">
            <v>PKAzad Jammu and Kashmir</v>
          </cell>
        </row>
        <row r="4462">
          <cell r="B4462" t="str">
            <v>Āzād Jammūñ o Kashmīr</v>
          </cell>
          <cell r="C4462" t="str">
            <v>PKĀzād Jammūñ o Kashmīr</v>
          </cell>
        </row>
        <row r="4463">
          <cell r="B4463" t="str">
            <v>Islamabad</v>
          </cell>
          <cell r="C4463" t="str">
            <v>PKIslamabad</v>
          </cell>
        </row>
        <row r="4464">
          <cell r="B4464" t="str">
            <v>Islāmābād</v>
          </cell>
          <cell r="C4464" t="str">
            <v>PKIslāmābād</v>
          </cell>
        </row>
        <row r="4465">
          <cell r="B4465" t="str">
            <v>Balochistan</v>
          </cell>
          <cell r="C4465" t="str">
            <v>PKBalochistan</v>
          </cell>
        </row>
        <row r="4466">
          <cell r="B4466" t="str">
            <v>Balōchistān</v>
          </cell>
          <cell r="C4466" t="str">
            <v>PKBalōchistān</v>
          </cell>
        </row>
        <row r="4467">
          <cell r="B4467" t="str">
            <v>Khyber Pakhtunkhwa</v>
          </cell>
          <cell r="C4467" t="str">
            <v>PKKhyber Pakhtunkhwa</v>
          </cell>
        </row>
        <row r="4468">
          <cell r="B4468" t="str">
            <v>Khaībar Pakhtūnkhwā</v>
          </cell>
          <cell r="C4468" t="str">
            <v>PKKhaībar Pakhtūnkhwā</v>
          </cell>
        </row>
        <row r="4469">
          <cell r="B4469" t="str">
            <v>Punjab</v>
          </cell>
          <cell r="C4469" t="str">
            <v>PKPunjab</v>
          </cell>
        </row>
        <row r="4470">
          <cell r="B4470" t="str">
            <v>Panjāb</v>
          </cell>
          <cell r="C4470" t="str">
            <v>PKPanjāb</v>
          </cell>
        </row>
        <row r="4471">
          <cell r="B4471" t="str">
            <v>Sindh</v>
          </cell>
          <cell r="C4471" t="str">
            <v>PKSindh</v>
          </cell>
        </row>
        <row r="4472">
          <cell r="B4472" t="str">
            <v>Sindh</v>
          </cell>
          <cell r="C4472" t="str">
            <v>PKSindh</v>
          </cell>
        </row>
        <row r="4473">
          <cell r="B4473" t="str">
            <v>Dolnośląskie</v>
          </cell>
          <cell r="C4473" t="str">
            <v>PLDolnośląskie</v>
          </cell>
        </row>
        <row r="4474">
          <cell r="B4474" t="str">
            <v>Kujawsko-pomorskie</v>
          </cell>
          <cell r="C4474" t="str">
            <v>PLKujawsko-pomorskie</v>
          </cell>
        </row>
        <row r="4475">
          <cell r="B4475" t="str">
            <v>Lubelskie</v>
          </cell>
          <cell r="C4475" t="str">
            <v>PLLubelskie</v>
          </cell>
        </row>
        <row r="4476">
          <cell r="B4476" t="str">
            <v>Lubuskie</v>
          </cell>
          <cell r="C4476" t="str">
            <v>PLLubuskie</v>
          </cell>
        </row>
        <row r="4477">
          <cell r="B4477" t="str">
            <v>Łódzkie</v>
          </cell>
          <cell r="C4477" t="str">
            <v>PLŁódzkie</v>
          </cell>
        </row>
        <row r="4478">
          <cell r="B4478" t="str">
            <v>Małopolskie</v>
          </cell>
          <cell r="C4478" t="str">
            <v>PLMałopolskie</v>
          </cell>
        </row>
        <row r="4479">
          <cell r="B4479" t="str">
            <v>Mazowieckie</v>
          </cell>
          <cell r="C4479" t="str">
            <v>PLMazowieckie</v>
          </cell>
        </row>
        <row r="4480">
          <cell r="B4480" t="str">
            <v>Opolskie</v>
          </cell>
          <cell r="C4480" t="str">
            <v>PLOpolskie</v>
          </cell>
        </row>
        <row r="4481">
          <cell r="B4481" t="str">
            <v>Podkarpackie</v>
          </cell>
          <cell r="C4481" t="str">
            <v>PLPodkarpackie</v>
          </cell>
        </row>
        <row r="4482">
          <cell r="B4482" t="str">
            <v>Podlaskie</v>
          </cell>
          <cell r="C4482" t="str">
            <v>PLPodlaskie</v>
          </cell>
        </row>
        <row r="4483">
          <cell r="B4483" t="str">
            <v>Pomorskie</v>
          </cell>
          <cell r="C4483" t="str">
            <v>PLPomorskie</v>
          </cell>
        </row>
        <row r="4484">
          <cell r="B4484" t="str">
            <v>Śląskie</v>
          </cell>
          <cell r="C4484" t="str">
            <v>PLŚląskie</v>
          </cell>
        </row>
        <row r="4485">
          <cell r="B4485" t="str">
            <v>Świętokrzyskie</v>
          </cell>
          <cell r="C4485" t="str">
            <v>PLŚwiętokrzyskie</v>
          </cell>
        </row>
        <row r="4486">
          <cell r="B4486" t="str">
            <v>Warmińsko-mazurskie</v>
          </cell>
          <cell r="C4486" t="str">
            <v>PLWarmińsko-mazurskie</v>
          </cell>
        </row>
        <row r="4487">
          <cell r="B4487" t="str">
            <v>Wielkopolskie</v>
          </cell>
          <cell r="C4487" t="str">
            <v>PLWielkopolskie</v>
          </cell>
        </row>
        <row r="4488">
          <cell r="B4488" t="str">
            <v>Zachodniopomorskie</v>
          </cell>
          <cell r="C4488" t="str">
            <v>PLZachodniopomorskie</v>
          </cell>
        </row>
        <row r="4489">
          <cell r="B4489" t="str">
            <v>Bayt Laḩm</v>
          </cell>
          <cell r="C4489" t="str">
            <v>PSBayt Laḩm</v>
          </cell>
        </row>
        <row r="4490">
          <cell r="B4490" t="str">
            <v>Bethlehem</v>
          </cell>
          <cell r="C4490" t="str">
            <v>PSBethlehem</v>
          </cell>
        </row>
        <row r="4491">
          <cell r="B4491" t="str">
            <v>Dayr al Balaḩ</v>
          </cell>
          <cell r="C4491" t="str">
            <v>PSDayr al Balaḩ</v>
          </cell>
        </row>
        <row r="4492">
          <cell r="B4492" t="str">
            <v>Deir El Balah</v>
          </cell>
          <cell r="C4492" t="str">
            <v>PSDeir El Balah</v>
          </cell>
        </row>
        <row r="4493">
          <cell r="B4493" t="str">
            <v>Ghazzah</v>
          </cell>
          <cell r="C4493" t="str">
            <v>PSGhazzah</v>
          </cell>
        </row>
        <row r="4494">
          <cell r="B4494" t="str">
            <v>Gaza</v>
          </cell>
          <cell r="C4494" t="str">
            <v>PSGaza</v>
          </cell>
        </row>
        <row r="4495">
          <cell r="B4495" t="str">
            <v>Al Khalīl</v>
          </cell>
          <cell r="C4495" t="str">
            <v>PSAl Khalīl</v>
          </cell>
        </row>
        <row r="4496">
          <cell r="B4496" t="str">
            <v>Hebron</v>
          </cell>
          <cell r="C4496" t="str">
            <v>PSHebron</v>
          </cell>
        </row>
        <row r="4497">
          <cell r="B4497" t="str">
            <v>Al Quds</v>
          </cell>
          <cell r="C4497" t="str">
            <v>PSAl Quds</v>
          </cell>
        </row>
        <row r="4498">
          <cell r="B4498" t="str">
            <v>Jerusalem</v>
          </cell>
          <cell r="C4498" t="str">
            <v>PSJerusalem</v>
          </cell>
        </row>
        <row r="4499">
          <cell r="B4499" t="str">
            <v>Janīn</v>
          </cell>
          <cell r="C4499" t="str">
            <v>PSJanīn</v>
          </cell>
        </row>
        <row r="4500">
          <cell r="B4500" t="str">
            <v>Jenin</v>
          </cell>
          <cell r="C4500" t="str">
            <v>PSJenin</v>
          </cell>
        </row>
        <row r="4501">
          <cell r="B4501" t="str">
            <v>Arīḩā wal Aghwār</v>
          </cell>
          <cell r="C4501" t="str">
            <v>PSArīḩā wal Aghwār</v>
          </cell>
        </row>
        <row r="4502">
          <cell r="B4502" t="str">
            <v>Jericho and Al Aghwar</v>
          </cell>
          <cell r="C4502" t="str">
            <v>PSJericho and Al Aghwar</v>
          </cell>
        </row>
        <row r="4503">
          <cell r="B4503" t="str">
            <v>Khān Yūnis</v>
          </cell>
          <cell r="C4503" t="str">
            <v>PSKhān Yūnis</v>
          </cell>
        </row>
        <row r="4504">
          <cell r="B4504" t="str">
            <v>Khan Yunis</v>
          </cell>
          <cell r="C4504" t="str">
            <v>PSKhan Yunis</v>
          </cell>
        </row>
        <row r="4505">
          <cell r="B4505" t="str">
            <v>Nāblus</v>
          </cell>
          <cell r="C4505" t="str">
            <v>PSNāblus</v>
          </cell>
        </row>
        <row r="4506">
          <cell r="B4506" t="str">
            <v>Nablus</v>
          </cell>
          <cell r="C4506" t="str">
            <v>PSNablus</v>
          </cell>
        </row>
        <row r="4507">
          <cell r="B4507" t="str">
            <v>Shamāl Ghazzah</v>
          </cell>
          <cell r="C4507" t="str">
            <v>PSShamāl Ghazzah</v>
          </cell>
        </row>
        <row r="4508">
          <cell r="B4508" t="str">
            <v>North Gaza</v>
          </cell>
          <cell r="C4508" t="str">
            <v>PSNorth Gaza</v>
          </cell>
        </row>
        <row r="4509">
          <cell r="B4509" t="str">
            <v>Qalqīlyah</v>
          </cell>
          <cell r="C4509" t="str">
            <v>PSQalqīlyah</v>
          </cell>
        </row>
        <row r="4510">
          <cell r="B4510" t="str">
            <v>Qalqilya</v>
          </cell>
          <cell r="C4510" t="str">
            <v>PSQalqilya</v>
          </cell>
        </row>
        <row r="4511">
          <cell r="B4511" t="str">
            <v>Rām Allāh wal Bīrah</v>
          </cell>
          <cell r="C4511" t="str">
            <v>PSRām Allāh wal Bīrah</v>
          </cell>
        </row>
        <row r="4512">
          <cell r="B4512" t="str">
            <v>Ramallah</v>
          </cell>
          <cell r="C4512" t="str">
            <v>PSRamallah</v>
          </cell>
        </row>
        <row r="4513">
          <cell r="B4513" t="str">
            <v>Rafaḩ</v>
          </cell>
          <cell r="C4513" t="str">
            <v>PSRafaḩ</v>
          </cell>
        </row>
        <row r="4514">
          <cell r="B4514" t="str">
            <v>Rafah</v>
          </cell>
          <cell r="C4514" t="str">
            <v>PSRafah</v>
          </cell>
        </row>
        <row r="4515">
          <cell r="B4515" t="str">
            <v>Salfīt</v>
          </cell>
          <cell r="C4515" t="str">
            <v>PSSalfīt</v>
          </cell>
        </row>
        <row r="4516">
          <cell r="B4516" t="str">
            <v>Salfit</v>
          </cell>
          <cell r="C4516" t="str">
            <v>PSSalfit</v>
          </cell>
        </row>
        <row r="4517">
          <cell r="B4517" t="str">
            <v>Ţūbās</v>
          </cell>
          <cell r="C4517" t="str">
            <v>PSŢūbās</v>
          </cell>
        </row>
        <row r="4518">
          <cell r="B4518" t="str">
            <v>Tubas</v>
          </cell>
          <cell r="C4518" t="str">
            <v>PSTubas</v>
          </cell>
        </row>
        <row r="4519">
          <cell r="B4519" t="str">
            <v>Ţūlkarm</v>
          </cell>
          <cell r="C4519" t="str">
            <v>PSŢūlkarm</v>
          </cell>
        </row>
        <row r="4520">
          <cell r="B4520" t="str">
            <v>Tulkarm</v>
          </cell>
          <cell r="C4520" t="str">
            <v>PSTulkarm</v>
          </cell>
        </row>
        <row r="4521">
          <cell r="B4521" t="str">
            <v>Região Autónoma dos Açores</v>
          </cell>
          <cell r="C4521" t="str">
            <v>PTRegião Autónoma dos Açores</v>
          </cell>
        </row>
        <row r="4522">
          <cell r="B4522" t="str">
            <v>Região Autónoma da Madeira</v>
          </cell>
          <cell r="C4522" t="str">
            <v>PTRegião Autónoma da Madeira</v>
          </cell>
        </row>
        <row r="4523">
          <cell r="B4523" t="str">
            <v>Aveiro</v>
          </cell>
          <cell r="C4523" t="str">
            <v>PTAveiro</v>
          </cell>
        </row>
        <row r="4524">
          <cell r="B4524" t="str">
            <v>Beja</v>
          </cell>
          <cell r="C4524" t="str">
            <v>PTBeja</v>
          </cell>
        </row>
        <row r="4525">
          <cell r="B4525" t="str">
            <v>Braga</v>
          </cell>
          <cell r="C4525" t="str">
            <v>PTBraga</v>
          </cell>
        </row>
        <row r="4526">
          <cell r="B4526" t="str">
            <v>Bragança</v>
          </cell>
          <cell r="C4526" t="str">
            <v>PTBragança</v>
          </cell>
        </row>
        <row r="4527">
          <cell r="B4527" t="str">
            <v>Castelo Branco</v>
          </cell>
          <cell r="C4527" t="str">
            <v>PTCastelo Branco</v>
          </cell>
        </row>
        <row r="4528">
          <cell r="B4528" t="str">
            <v>Coimbra</v>
          </cell>
          <cell r="C4528" t="str">
            <v>PTCoimbra</v>
          </cell>
        </row>
        <row r="4529">
          <cell r="B4529" t="str">
            <v>Évora</v>
          </cell>
          <cell r="C4529" t="str">
            <v>PTÉvora</v>
          </cell>
        </row>
        <row r="4530">
          <cell r="B4530" t="str">
            <v>Faro</v>
          </cell>
          <cell r="C4530" t="str">
            <v>PTFaro</v>
          </cell>
        </row>
        <row r="4531">
          <cell r="B4531" t="str">
            <v>Guarda</v>
          </cell>
          <cell r="C4531" t="str">
            <v>PTGuarda</v>
          </cell>
        </row>
        <row r="4532">
          <cell r="B4532" t="str">
            <v>Leiria</v>
          </cell>
          <cell r="C4532" t="str">
            <v>PTLeiria</v>
          </cell>
        </row>
        <row r="4533">
          <cell r="B4533" t="str">
            <v>Lisboa</v>
          </cell>
          <cell r="C4533" t="str">
            <v>PTLisboa</v>
          </cell>
        </row>
        <row r="4534">
          <cell r="B4534" t="str">
            <v>Portalegre</v>
          </cell>
          <cell r="C4534" t="str">
            <v>PTPortalegre</v>
          </cell>
        </row>
        <row r="4535">
          <cell r="B4535" t="str">
            <v>Porto</v>
          </cell>
          <cell r="C4535" t="str">
            <v>PTPorto</v>
          </cell>
        </row>
        <row r="4536">
          <cell r="B4536" t="str">
            <v>Santarém</v>
          </cell>
          <cell r="C4536" t="str">
            <v>PTSantarém</v>
          </cell>
        </row>
        <row r="4537">
          <cell r="B4537" t="str">
            <v>Setúbal</v>
          </cell>
          <cell r="C4537" t="str">
            <v>PTSetúbal</v>
          </cell>
        </row>
        <row r="4538">
          <cell r="B4538" t="str">
            <v>Viana do Castelo</v>
          </cell>
          <cell r="C4538" t="str">
            <v>PTViana do Castelo</v>
          </cell>
        </row>
        <row r="4539">
          <cell r="B4539" t="str">
            <v>Vila Real</v>
          </cell>
          <cell r="C4539" t="str">
            <v>PTVila Real</v>
          </cell>
        </row>
        <row r="4540">
          <cell r="B4540" t="str">
            <v>Viseu</v>
          </cell>
          <cell r="C4540" t="str">
            <v>PTViseu</v>
          </cell>
        </row>
        <row r="4541">
          <cell r="B4541" t="str">
            <v>Aimeliik</v>
          </cell>
          <cell r="C4541" t="str">
            <v>PWAimeliik</v>
          </cell>
        </row>
        <row r="4542">
          <cell r="B4542" t="str">
            <v>Aimeliik</v>
          </cell>
          <cell r="C4542" t="str">
            <v>PWAimeliik</v>
          </cell>
        </row>
        <row r="4543">
          <cell r="B4543" t="str">
            <v>Airai</v>
          </cell>
          <cell r="C4543" t="str">
            <v>PWAirai</v>
          </cell>
        </row>
        <row r="4544">
          <cell r="B4544" t="str">
            <v>Airai</v>
          </cell>
          <cell r="C4544" t="str">
            <v>PWAirai</v>
          </cell>
        </row>
        <row r="4545">
          <cell r="B4545" t="str">
            <v>Angaur</v>
          </cell>
          <cell r="C4545" t="str">
            <v>PWAngaur</v>
          </cell>
        </row>
        <row r="4546">
          <cell r="B4546" t="str">
            <v>Angaur</v>
          </cell>
          <cell r="C4546" t="str">
            <v>PWAngaur</v>
          </cell>
        </row>
        <row r="4547">
          <cell r="B4547" t="str">
            <v>Hatohobei</v>
          </cell>
          <cell r="C4547" t="str">
            <v>PWHatohobei</v>
          </cell>
        </row>
        <row r="4548">
          <cell r="B4548" t="str">
            <v>Hatohobei</v>
          </cell>
          <cell r="C4548" t="str">
            <v>PWHatohobei</v>
          </cell>
        </row>
        <row r="4549">
          <cell r="B4549" t="str">
            <v>Kayangel</v>
          </cell>
          <cell r="C4549" t="str">
            <v>PWKayangel</v>
          </cell>
        </row>
        <row r="4550">
          <cell r="B4550" t="str">
            <v>Kayangel</v>
          </cell>
          <cell r="C4550" t="str">
            <v>PWKayangel</v>
          </cell>
        </row>
        <row r="4551">
          <cell r="B4551" t="str">
            <v>Koror</v>
          </cell>
          <cell r="C4551" t="str">
            <v>PWKoror</v>
          </cell>
        </row>
        <row r="4552">
          <cell r="B4552" t="str">
            <v>Koror</v>
          </cell>
          <cell r="C4552" t="str">
            <v>PWKoror</v>
          </cell>
        </row>
        <row r="4553">
          <cell r="B4553" t="str">
            <v>Melekeok</v>
          </cell>
          <cell r="C4553" t="str">
            <v>PWMelekeok</v>
          </cell>
        </row>
        <row r="4554">
          <cell r="B4554" t="str">
            <v>Melekeok</v>
          </cell>
          <cell r="C4554" t="str">
            <v>PWMelekeok</v>
          </cell>
        </row>
        <row r="4555">
          <cell r="B4555" t="str">
            <v>Ngaraard</v>
          </cell>
          <cell r="C4555" t="str">
            <v>PWNgaraard</v>
          </cell>
        </row>
        <row r="4556">
          <cell r="B4556" t="str">
            <v>Ngaraard</v>
          </cell>
          <cell r="C4556" t="str">
            <v>PWNgaraard</v>
          </cell>
        </row>
        <row r="4557">
          <cell r="B4557" t="str">
            <v>Ngarchelong</v>
          </cell>
          <cell r="C4557" t="str">
            <v>PWNgarchelong</v>
          </cell>
        </row>
        <row r="4558">
          <cell r="B4558" t="str">
            <v>Ngarchelong</v>
          </cell>
          <cell r="C4558" t="str">
            <v>PWNgarchelong</v>
          </cell>
        </row>
        <row r="4559">
          <cell r="B4559" t="str">
            <v>Ngardmau</v>
          </cell>
          <cell r="C4559" t="str">
            <v>PWNgardmau</v>
          </cell>
        </row>
        <row r="4560">
          <cell r="B4560" t="str">
            <v>Ngardmau</v>
          </cell>
          <cell r="C4560" t="str">
            <v>PWNgardmau</v>
          </cell>
        </row>
        <row r="4561">
          <cell r="B4561" t="str">
            <v>Ngatpang</v>
          </cell>
          <cell r="C4561" t="str">
            <v>PWNgatpang</v>
          </cell>
        </row>
        <row r="4562">
          <cell r="B4562" t="str">
            <v>Ngatpang</v>
          </cell>
          <cell r="C4562" t="str">
            <v>PWNgatpang</v>
          </cell>
        </row>
        <row r="4563">
          <cell r="B4563" t="str">
            <v>Ngchesar</v>
          </cell>
          <cell r="C4563" t="str">
            <v>PWNgchesar</v>
          </cell>
        </row>
        <row r="4564">
          <cell r="B4564" t="str">
            <v>Ngchesar</v>
          </cell>
          <cell r="C4564" t="str">
            <v>PWNgchesar</v>
          </cell>
        </row>
        <row r="4565">
          <cell r="B4565" t="str">
            <v>Ngeremlengui</v>
          </cell>
          <cell r="C4565" t="str">
            <v>PWNgeremlengui</v>
          </cell>
        </row>
        <row r="4566">
          <cell r="B4566" t="str">
            <v>Ngeremlengui</v>
          </cell>
          <cell r="C4566" t="str">
            <v>PWNgeremlengui</v>
          </cell>
        </row>
        <row r="4567">
          <cell r="B4567" t="str">
            <v>Ngiwal</v>
          </cell>
          <cell r="C4567" t="str">
            <v>PWNgiwal</v>
          </cell>
        </row>
        <row r="4568">
          <cell r="B4568" t="str">
            <v>Ngiwal</v>
          </cell>
          <cell r="C4568" t="str">
            <v>PWNgiwal</v>
          </cell>
        </row>
        <row r="4569">
          <cell r="B4569" t="str">
            <v>Peleliu</v>
          </cell>
          <cell r="C4569" t="str">
            <v>PWPeleliu</v>
          </cell>
        </row>
        <row r="4570">
          <cell r="B4570" t="str">
            <v>Peleliu</v>
          </cell>
          <cell r="C4570" t="str">
            <v>PWPeleliu</v>
          </cell>
        </row>
        <row r="4571">
          <cell r="B4571" t="str">
            <v>Sonsorol</v>
          </cell>
          <cell r="C4571" t="str">
            <v>PWSonsorol</v>
          </cell>
        </row>
        <row r="4572">
          <cell r="B4572" t="str">
            <v>Sonsorol</v>
          </cell>
          <cell r="C4572" t="str">
            <v>PWSonsorol</v>
          </cell>
        </row>
        <row r="4573">
          <cell r="B4573" t="str">
            <v>Concepción</v>
          </cell>
          <cell r="C4573" t="str">
            <v>PYConcepción</v>
          </cell>
        </row>
        <row r="4574">
          <cell r="B4574" t="str">
            <v>Alto Paraná</v>
          </cell>
          <cell r="C4574" t="str">
            <v>PYAlto Paraná</v>
          </cell>
        </row>
        <row r="4575">
          <cell r="B4575" t="str">
            <v>Central</v>
          </cell>
          <cell r="C4575" t="str">
            <v>PYCentral</v>
          </cell>
        </row>
        <row r="4576">
          <cell r="B4576" t="str">
            <v>Ñeembucú</v>
          </cell>
          <cell r="C4576" t="str">
            <v>PYÑeembucú</v>
          </cell>
        </row>
        <row r="4577">
          <cell r="B4577" t="str">
            <v>Amambay</v>
          </cell>
          <cell r="C4577" t="str">
            <v>PYAmambay</v>
          </cell>
        </row>
        <row r="4578">
          <cell r="B4578" t="str">
            <v>Canindeyú</v>
          </cell>
          <cell r="C4578" t="str">
            <v>PYCanindeyú</v>
          </cell>
        </row>
        <row r="4579">
          <cell r="B4579" t="str">
            <v>Presidente Hayes</v>
          </cell>
          <cell r="C4579" t="str">
            <v>PYPresidente Hayes</v>
          </cell>
        </row>
        <row r="4580">
          <cell r="B4580" t="str">
            <v>Alto Paraguay</v>
          </cell>
          <cell r="C4580" t="str">
            <v>PYAlto Paraguay</v>
          </cell>
        </row>
        <row r="4581">
          <cell r="B4581" t="str">
            <v>Boquerón</v>
          </cell>
          <cell r="C4581" t="str">
            <v>PYBoquerón</v>
          </cell>
        </row>
        <row r="4582">
          <cell r="B4582" t="str">
            <v>San Pedro</v>
          </cell>
          <cell r="C4582" t="str">
            <v>PYSan Pedro</v>
          </cell>
        </row>
        <row r="4583">
          <cell r="B4583" t="str">
            <v>Cordillera</v>
          </cell>
          <cell r="C4583" t="str">
            <v>PYCordillera</v>
          </cell>
        </row>
        <row r="4584">
          <cell r="B4584" t="str">
            <v>Guairá</v>
          </cell>
          <cell r="C4584" t="str">
            <v>PYGuairá</v>
          </cell>
        </row>
        <row r="4585">
          <cell r="B4585" t="str">
            <v>Caaguazú</v>
          </cell>
          <cell r="C4585" t="str">
            <v>PYCaaguazú</v>
          </cell>
        </row>
        <row r="4586">
          <cell r="B4586" t="str">
            <v>Caazapá</v>
          </cell>
          <cell r="C4586" t="str">
            <v>PYCaazapá</v>
          </cell>
        </row>
        <row r="4587">
          <cell r="B4587" t="str">
            <v>Itapúa</v>
          </cell>
          <cell r="C4587" t="str">
            <v>PYItapúa</v>
          </cell>
        </row>
        <row r="4588">
          <cell r="B4588" t="str">
            <v>Misiones</v>
          </cell>
          <cell r="C4588" t="str">
            <v>PYMisiones</v>
          </cell>
        </row>
        <row r="4589">
          <cell r="B4589" t="str">
            <v>Paraguarí</v>
          </cell>
          <cell r="C4589" t="str">
            <v>PYParaguarí</v>
          </cell>
        </row>
        <row r="4590">
          <cell r="B4590" t="str">
            <v>Asunción</v>
          </cell>
          <cell r="C4590" t="str">
            <v>PYAsunción</v>
          </cell>
        </row>
        <row r="4591">
          <cell r="B4591" t="str">
            <v>Ad Dawḩah</v>
          </cell>
          <cell r="C4591" t="str">
            <v>QAAd Dawḩah</v>
          </cell>
        </row>
        <row r="4592">
          <cell r="B4592" t="str">
            <v>Al Khawr wa adh Dhakhīrah</v>
          </cell>
          <cell r="C4592" t="str">
            <v>QAAl Khawr wa adh Dhakhīrah</v>
          </cell>
        </row>
        <row r="4593">
          <cell r="B4593" t="str">
            <v>Ash Shamāl</v>
          </cell>
          <cell r="C4593" t="str">
            <v>QAAsh Shamāl</v>
          </cell>
        </row>
        <row r="4594">
          <cell r="B4594" t="str">
            <v>Ar Rayyān</v>
          </cell>
          <cell r="C4594" t="str">
            <v>QAAr Rayyān</v>
          </cell>
        </row>
        <row r="4595">
          <cell r="B4595" t="str">
            <v>Ash Shīḩānīyah</v>
          </cell>
          <cell r="C4595" t="str">
            <v>QAAsh Shīḩānīyah</v>
          </cell>
        </row>
        <row r="4596">
          <cell r="B4596" t="str">
            <v>Umm Şalāl</v>
          </cell>
          <cell r="C4596" t="str">
            <v>QAUmm Şalāl</v>
          </cell>
        </row>
        <row r="4597">
          <cell r="B4597" t="str">
            <v>Al Wakrah</v>
          </cell>
          <cell r="C4597" t="str">
            <v>QAAl Wakrah</v>
          </cell>
        </row>
        <row r="4598">
          <cell r="B4598" t="str">
            <v>Az̧ Z̧a‘āyin</v>
          </cell>
          <cell r="C4598" t="str">
            <v>QAAz̧ Z̧a‘āyin</v>
          </cell>
        </row>
        <row r="4599">
          <cell r="B4599" t="str">
            <v>Alba</v>
          </cell>
          <cell r="C4599" t="str">
            <v>ROAlba</v>
          </cell>
        </row>
        <row r="4600">
          <cell r="B4600" t="str">
            <v>Argeș</v>
          </cell>
          <cell r="C4600" t="str">
            <v>ROArgeș</v>
          </cell>
        </row>
        <row r="4601">
          <cell r="B4601" t="str">
            <v>Arad</v>
          </cell>
          <cell r="C4601" t="str">
            <v>ROArad</v>
          </cell>
        </row>
        <row r="4602">
          <cell r="B4602" t="str">
            <v>Bacău</v>
          </cell>
          <cell r="C4602" t="str">
            <v>ROBacău</v>
          </cell>
        </row>
        <row r="4603">
          <cell r="B4603" t="str">
            <v>Bihor</v>
          </cell>
          <cell r="C4603" t="str">
            <v>ROBihor</v>
          </cell>
        </row>
        <row r="4604">
          <cell r="B4604" t="str">
            <v>Bistrița-Năsăud</v>
          </cell>
          <cell r="C4604" t="str">
            <v>ROBistrița-Năsăud</v>
          </cell>
        </row>
        <row r="4605">
          <cell r="B4605" t="str">
            <v>Brăila</v>
          </cell>
          <cell r="C4605" t="str">
            <v>ROBrăila</v>
          </cell>
        </row>
        <row r="4606">
          <cell r="B4606" t="str">
            <v>Botoșani</v>
          </cell>
          <cell r="C4606" t="str">
            <v>ROBotoșani</v>
          </cell>
        </row>
        <row r="4607">
          <cell r="B4607" t="str">
            <v>Brașov</v>
          </cell>
          <cell r="C4607" t="str">
            <v>ROBrașov</v>
          </cell>
        </row>
        <row r="4608">
          <cell r="B4608" t="str">
            <v>Buzău</v>
          </cell>
          <cell r="C4608" t="str">
            <v>ROBuzău</v>
          </cell>
        </row>
        <row r="4609">
          <cell r="B4609" t="str">
            <v>Cluj</v>
          </cell>
          <cell r="C4609" t="str">
            <v>ROCluj</v>
          </cell>
        </row>
        <row r="4610">
          <cell r="B4610" t="str">
            <v>Călărași</v>
          </cell>
          <cell r="C4610" t="str">
            <v>ROCălărași</v>
          </cell>
        </row>
        <row r="4611">
          <cell r="B4611" t="str">
            <v>Caraș-Severin</v>
          </cell>
          <cell r="C4611" t="str">
            <v>ROCaraș-Severin</v>
          </cell>
        </row>
        <row r="4612">
          <cell r="B4612" t="str">
            <v>Constanța</v>
          </cell>
          <cell r="C4612" t="str">
            <v>ROConstanța</v>
          </cell>
        </row>
        <row r="4613">
          <cell r="B4613" t="str">
            <v>Covasna</v>
          </cell>
          <cell r="C4613" t="str">
            <v>ROCovasna</v>
          </cell>
        </row>
        <row r="4614">
          <cell r="B4614" t="str">
            <v>Dâmbovița</v>
          </cell>
          <cell r="C4614" t="str">
            <v>RODâmbovița</v>
          </cell>
        </row>
        <row r="4615">
          <cell r="B4615" t="str">
            <v>Dolj</v>
          </cell>
          <cell r="C4615" t="str">
            <v>RODolj</v>
          </cell>
        </row>
        <row r="4616">
          <cell r="B4616" t="str">
            <v>Gorj</v>
          </cell>
          <cell r="C4616" t="str">
            <v>ROGorj</v>
          </cell>
        </row>
        <row r="4617">
          <cell r="B4617" t="str">
            <v>Galați</v>
          </cell>
          <cell r="C4617" t="str">
            <v>ROGalați</v>
          </cell>
        </row>
        <row r="4618">
          <cell r="B4618" t="str">
            <v>Giurgiu</v>
          </cell>
          <cell r="C4618" t="str">
            <v>ROGiurgiu</v>
          </cell>
        </row>
        <row r="4619">
          <cell r="B4619" t="str">
            <v>Hunedoara</v>
          </cell>
          <cell r="C4619" t="str">
            <v>ROHunedoara</v>
          </cell>
        </row>
        <row r="4620">
          <cell r="B4620" t="str">
            <v>Harghita</v>
          </cell>
          <cell r="C4620" t="str">
            <v>ROHarghita</v>
          </cell>
        </row>
        <row r="4621">
          <cell r="B4621" t="str">
            <v>Ilfov</v>
          </cell>
          <cell r="C4621" t="str">
            <v>ROIlfov</v>
          </cell>
        </row>
        <row r="4622">
          <cell r="B4622" t="str">
            <v>Ialomița</v>
          </cell>
          <cell r="C4622" t="str">
            <v>ROIalomița</v>
          </cell>
        </row>
        <row r="4623">
          <cell r="B4623" t="str">
            <v>Iași</v>
          </cell>
          <cell r="C4623" t="str">
            <v>ROIași</v>
          </cell>
        </row>
        <row r="4624">
          <cell r="B4624" t="str">
            <v>Mehedinți</v>
          </cell>
          <cell r="C4624" t="str">
            <v>ROMehedinți</v>
          </cell>
        </row>
        <row r="4625">
          <cell r="B4625" t="str">
            <v>Maramureș</v>
          </cell>
          <cell r="C4625" t="str">
            <v>ROMaramureș</v>
          </cell>
        </row>
        <row r="4626">
          <cell r="B4626" t="str">
            <v>Mureș</v>
          </cell>
          <cell r="C4626" t="str">
            <v>ROMureș</v>
          </cell>
        </row>
        <row r="4627">
          <cell r="B4627" t="str">
            <v>Neamț</v>
          </cell>
          <cell r="C4627" t="str">
            <v>RONeamț</v>
          </cell>
        </row>
        <row r="4628">
          <cell r="B4628" t="str">
            <v>Olt</v>
          </cell>
          <cell r="C4628" t="str">
            <v>ROOlt</v>
          </cell>
        </row>
        <row r="4629">
          <cell r="B4629" t="str">
            <v>Prahova</v>
          </cell>
          <cell r="C4629" t="str">
            <v>ROPrahova</v>
          </cell>
        </row>
        <row r="4630">
          <cell r="B4630" t="str">
            <v>Sibiu</v>
          </cell>
          <cell r="C4630" t="str">
            <v>ROSibiu</v>
          </cell>
        </row>
        <row r="4631">
          <cell r="B4631" t="str">
            <v>Sălaj</v>
          </cell>
          <cell r="C4631" t="str">
            <v>ROSălaj</v>
          </cell>
        </row>
        <row r="4632">
          <cell r="B4632" t="str">
            <v>Satu Mare</v>
          </cell>
          <cell r="C4632" t="str">
            <v>ROSatu Mare</v>
          </cell>
        </row>
        <row r="4633">
          <cell r="B4633" t="str">
            <v>Suceava</v>
          </cell>
          <cell r="C4633" t="str">
            <v>ROSuceava</v>
          </cell>
        </row>
        <row r="4634">
          <cell r="B4634" t="str">
            <v>Tulcea</v>
          </cell>
          <cell r="C4634" t="str">
            <v>ROTulcea</v>
          </cell>
        </row>
        <row r="4635">
          <cell r="B4635" t="str">
            <v>Timiș</v>
          </cell>
          <cell r="C4635" t="str">
            <v>ROTimiș</v>
          </cell>
        </row>
        <row r="4636">
          <cell r="B4636" t="str">
            <v>Teleorman</v>
          </cell>
          <cell r="C4636" t="str">
            <v>ROTeleorman</v>
          </cell>
        </row>
        <row r="4637">
          <cell r="B4637" t="str">
            <v>Vâlcea</v>
          </cell>
          <cell r="C4637" t="str">
            <v>ROVâlcea</v>
          </cell>
        </row>
        <row r="4638">
          <cell r="B4638" t="str">
            <v>Vrancea</v>
          </cell>
          <cell r="C4638" t="str">
            <v>ROVrancea</v>
          </cell>
        </row>
        <row r="4639">
          <cell r="B4639" t="str">
            <v>Vaslui</v>
          </cell>
          <cell r="C4639" t="str">
            <v>ROVaslui</v>
          </cell>
        </row>
        <row r="4640">
          <cell r="B4640" t="str">
            <v>București</v>
          </cell>
          <cell r="C4640" t="str">
            <v>ROBucurești</v>
          </cell>
        </row>
        <row r="4641">
          <cell r="B4641" t="str">
            <v>Kosovo-Metohija</v>
          </cell>
          <cell r="C4641" t="str">
            <v>RSKosovo-Metohija</v>
          </cell>
        </row>
        <row r="4642">
          <cell r="B4642" t="str">
            <v>Kosovski okrug</v>
          </cell>
          <cell r="C4642" t="str">
            <v>RSKosovski okrug</v>
          </cell>
        </row>
        <row r="4643">
          <cell r="B4643" t="str">
            <v>Pećki okrug</v>
          </cell>
          <cell r="C4643" t="str">
            <v>RSPećki okrug</v>
          </cell>
        </row>
        <row r="4644">
          <cell r="B4644" t="str">
            <v>Prizrenski okrug</v>
          </cell>
          <cell r="C4644" t="str">
            <v>RSPrizrenski okrug</v>
          </cell>
        </row>
        <row r="4645">
          <cell r="B4645" t="str">
            <v>Kosovsko-Mitrovački okrug</v>
          </cell>
          <cell r="C4645" t="str">
            <v>RSKosovsko-Mitrovački okrug</v>
          </cell>
        </row>
        <row r="4646">
          <cell r="B4646" t="str">
            <v>Kosovsko-Pomoravski okrug</v>
          </cell>
          <cell r="C4646" t="str">
            <v>RSKosovsko-Pomoravski okrug</v>
          </cell>
        </row>
        <row r="4647">
          <cell r="B4647" t="str">
            <v>Vojvodina</v>
          </cell>
          <cell r="C4647" t="str">
            <v>RSVojvodina</v>
          </cell>
        </row>
        <row r="4648">
          <cell r="B4648" t="str">
            <v>Severnobački okrug</v>
          </cell>
          <cell r="C4648" t="str">
            <v>RSSevernobački okrug</v>
          </cell>
        </row>
        <row r="4649">
          <cell r="B4649" t="str">
            <v>Srednjebanatski okrug</v>
          </cell>
          <cell r="C4649" t="str">
            <v>RSSrednjebanatski okrug</v>
          </cell>
        </row>
        <row r="4650">
          <cell r="B4650" t="str">
            <v>Severnobanatski okrug</v>
          </cell>
          <cell r="C4650" t="str">
            <v>RSSevernobanatski okrug</v>
          </cell>
        </row>
        <row r="4651">
          <cell r="B4651" t="str">
            <v>Južnobanatski okrug</v>
          </cell>
          <cell r="C4651" t="str">
            <v>RSJužnobanatski okrug</v>
          </cell>
        </row>
        <row r="4652">
          <cell r="B4652" t="str">
            <v>Zapadnobački okrug</v>
          </cell>
          <cell r="C4652" t="str">
            <v>RSZapadnobački okrug</v>
          </cell>
        </row>
        <row r="4653">
          <cell r="B4653" t="str">
            <v>Južnobački okrug</v>
          </cell>
          <cell r="C4653" t="str">
            <v>RSJužnobački okrug</v>
          </cell>
        </row>
        <row r="4654">
          <cell r="B4654" t="str">
            <v>Sremski okrug</v>
          </cell>
          <cell r="C4654" t="str">
            <v>RSSremski okrug</v>
          </cell>
        </row>
        <row r="4655">
          <cell r="B4655" t="str">
            <v>Beograd</v>
          </cell>
          <cell r="C4655" t="str">
            <v>RSBeograd</v>
          </cell>
        </row>
        <row r="4656">
          <cell r="B4656" t="str">
            <v>Mačvanski okrug</v>
          </cell>
          <cell r="C4656" t="str">
            <v>RSMačvanski okrug</v>
          </cell>
        </row>
        <row r="4657">
          <cell r="B4657" t="str">
            <v>Kolubarski okrug</v>
          </cell>
          <cell r="C4657" t="str">
            <v>RSKolubarski okrug</v>
          </cell>
        </row>
        <row r="4658">
          <cell r="B4658" t="str">
            <v>Podunavski okrug</v>
          </cell>
          <cell r="C4658" t="str">
            <v>RSPodunavski okrug</v>
          </cell>
        </row>
        <row r="4659">
          <cell r="B4659" t="str">
            <v>Braničevski okrug</v>
          </cell>
          <cell r="C4659" t="str">
            <v>RSBraničevski okrug</v>
          </cell>
        </row>
        <row r="4660">
          <cell r="B4660" t="str">
            <v>Šumadijski okrug</v>
          </cell>
          <cell r="C4660" t="str">
            <v>RSŠumadijski okrug</v>
          </cell>
        </row>
        <row r="4661">
          <cell r="B4661" t="str">
            <v>Pomoravski okrug</v>
          </cell>
          <cell r="C4661" t="str">
            <v>RSPomoravski okrug</v>
          </cell>
        </row>
        <row r="4662">
          <cell r="B4662" t="str">
            <v>Borski okrug</v>
          </cell>
          <cell r="C4662" t="str">
            <v>RSBorski okrug</v>
          </cell>
        </row>
        <row r="4663">
          <cell r="B4663" t="str">
            <v>Zaječarski okrug</v>
          </cell>
          <cell r="C4663" t="str">
            <v>RSZaječarski okrug</v>
          </cell>
        </row>
        <row r="4664">
          <cell r="B4664" t="str">
            <v>Zlatiborski okrug</v>
          </cell>
          <cell r="C4664" t="str">
            <v>RSZlatiborski okrug</v>
          </cell>
        </row>
        <row r="4665">
          <cell r="B4665" t="str">
            <v>Moravički okrug</v>
          </cell>
          <cell r="C4665" t="str">
            <v>RSMoravički okrug</v>
          </cell>
        </row>
        <row r="4666">
          <cell r="B4666" t="str">
            <v>Raški okrug</v>
          </cell>
          <cell r="C4666" t="str">
            <v>RSRaški okrug</v>
          </cell>
        </row>
        <row r="4667">
          <cell r="B4667" t="str">
            <v>Rasinski okrug</v>
          </cell>
          <cell r="C4667" t="str">
            <v>RSRasinski okrug</v>
          </cell>
        </row>
        <row r="4668">
          <cell r="B4668" t="str">
            <v>Nišavski okrug</v>
          </cell>
          <cell r="C4668" t="str">
            <v>RSNišavski okrug</v>
          </cell>
        </row>
        <row r="4669">
          <cell r="B4669" t="str">
            <v>Toplički okrug</v>
          </cell>
          <cell r="C4669" t="str">
            <v>RSToplički okrug</v>
          </cell>
        </row>
        <row r="4670">
          <cell r="B4670" t="str">
            <v>Pirotski okrug</v>
          </cell>
          <cell r="C4670" t="str">
            <v>RSPirotski okrug</v>
          </cell>
        </row>
        <row r="4671">
          <cell r="B4671" t="str">
            <v>Jablanički okrug</v>
          </cell>
          <cell r="C4671" t="str">
            <v>RSJablanički okrug</v>
          </cell>
        </row>
        <row r="4672">
          <cell r="B4672" t="str">
            <v>Pčinjski okrug</v>
          </cell>
          <cell r="C4672" t="str">
            <v>RSPčinjski okrug</v>
          </cell>
        </row>
        <row r="4673">
          <cell r="B4673" t="str">
            <v>Amurskaya oblast'</v>
          </cell>
          <cell r="C4673" t="str">
            <v>RUAmurskaya oblast'</v>
          </cell>
        </row>
        <row r="4674">
          <cell r="B4674" t="str">
            <v>Amurskaja oblast'</v>
          </cell>
          <cell r="C4674" t="str">
            <v>RUAmurskaja oblast'</v>
          </cell>
        </row>
        <row r="4675">
          <cell r="B4675" t="str">
            <v>Arkhangel'skaya oblast'</v>
          </cell>
          <cell r="C4675" t="str">
            <v>RUArkhangel'skaya oblast'</v>
          </cell>
        </row>
        <row r="4676">
          <cell r="B4676" t="str">
            <v>Arhangel'skaja oblast'</v>
          </cell>
          <cell r="C4676" t="str">
            <v>RUArhangel'skaja oblast'</v>
          </cell>
        </row>
        <row r="4677">
          <cell r="B4677" t="str">
            <v>Astrakhanskaya oblast'</v>
          </cell>
          <cell r="C4677" t="str">
            <v>RUAstrakhanskaya oblast'</v>
          </cell>
        </row>
        <row r="4678">
          <cell r="B4678" t="str">
            <v>Astrahanskaja oblast'</v>
          </cell>
          <cell r="C4678" t="str">
            <v>RUAstrahanskaja oblast'</v>
          </cell>
        </row>
        <row r="4679">
          <cell r="B4679" t="str">
            <v>Belgorodskaya oblast'</v>
          </cell>
          <cell r="C4679" t="str">
            <v>RUBelgorodskaya oblast'</v>
          </cell>
        </row>
        <row r="4680">
          <cell r="B4680" t="str">
            <v>Belgorodskaja oblast'</v>
          </cell>
          <cell r="C4680" t="str">
            <v>RUBelgorodskaja oblast'</v>
          </cell>
        </row>
        <row r="4681">
          <cell r="B4681" t="str">
            <v>Bryanskaya oblast'</v>
          </cell>
          <cell r="C4681" t="str">
            <v>RUBryanskaya oblast'</v>
          </cell>
        </row>
        <row r="4682">
          <cell r="B4682" t="str">
            <v>Brjanskaja oblast'</v>
          </cell>
          <cell r="C4682" t="str">
            <v>RUBrjanskaja oblast'</v>
          </cell>
        </row>
        <row r="4683">
          <cell r="B4683" t="str">
            <v>Čeljabinskaja oblast'</v>
          </cell>
          <cell r="C4683" t="str">
            <v>RUČeljabinskaja oblast'</v>
          </cell>
        </row>
        <row r="4684">
          <cell r="B4684" t="str">
            <v>Chelyabinskaya oblast'</v>
          </cell>
          <cell r="C4684" t="str">
            <v>RUChelyabinskaya oblast'</v>
          </cell>
        </row>
        <row r="4685">
          <cell r="B4685" t="str">
            <v>Irkutskaya oblast'</v>
          </cell>
          <cell r="C4685" t="str">
            <v>RUIrkutskaya oblast'</v>
          </cell>
        </row>
        <row r="4686">
          <cell r="B4686" t="str">
            <v>Irkutskaja oblast'</v>
          </cell>
          <cell r="C4686" t="str">
            <v>RUIrkutskaja oblast'</v>
          </cell>
        </row>
        <row r="4687">
          <cell r="B4687" t="str">
            <v>Ivanovskaya oblast'</v>
          </cell>
          <cell r="C4687" t="str">
            <v>RUIvanovskaya oblast'</v>
          </cell>
        </row>
        <row r="4688">
          <cell r="B4688" t="str">
            <v>Ivanovskaja oblast'</v>
          </cell>
          <cell r="C4688" t="str">
            <v>RUIvanovskaja oblast'</v>
          </cell>
        </row>
        <row r="4689">
          <cell r="B4689" t="str">
            <v>Kemerovskaya oblast'</v>
          </cell>
          <cell r="C4689" t="str">
            <v>RUKemerovskaya oblast'</v>
          </cell>
        </row>
        <row r="4690">
          <cell r="B4690" t="str">
            <v>Kemerovskaja oblast'</v>
          </cell>
          <cell r="C4690" t="str">
            <v>RUKemerovskaja oblast'</v>
          </cell>
        </row>
        <row r="4691">
          <cell r="B4691" t="str">
            <v>Kaliningradskaya oblast'</v>
          </cell>
          <cell r="C4691" t="str">
            <v>RUKaliningradskaya oblast'</v>
          </cell>
        </row>
        <row r="4692">
          <cell r="B4692" t="str">
            <v>Kaliningradskaja oblast'</v>
          </cell>
          <cell r="C4692" t="str">
            <v>RUKaliningradskaja oblast'</v>
          </cell>
        </row>
        <row r="4693">
          <cell r="B4693" t="str">
            <v>Kurganskaja oblast'</v>
          </cell>
          <cell r="C4693" t="str">
            <v>RUKurganskaja oblast'</v>
          </cell>
        </row>
        <row r="4694">
          <cell r="B4694" t="str">
            <v>Kurganskaya oblast'</v>
          </cell>
          <cell r="C4694" t="str">
            <v>RUKurganskaya oblast'</v>
          </cell>
        </row>
        <row r="4695">
          <cell r="B4695" t="str">
            <v>Kirovskaja oblast'</v>
          </cell>
          <cell r="C4695" t="str">
            <v>RUKirovskaja oblast'</v>
          </cell>
        </row>
        <row r="4696">
          <cell r="B4696" t="str">
            <v>Kirovskaya oblast'</v>
          </cell>
          <cell r="C4696" t="str">
            <v>RUKirovskaya oblast'</v>
          </cell>
        </row>
        <row r="4697">
          <cell r="B4697" t="str">
            <v>Kalužskaja oblast'</v>
          </cell>
          <cell r="C4697" t="str">
            <v>RUKalužskaja oblast'</v>
          </cell>
        </row>
        <row r="4698">
          <cell r="B4698" t="str">
            <v>Kaluzhskaya oblast'</v>
          </cell>
          <cell r="C4698" t="str">
            <v>RUKaluzhskaya oblast'</v>
          </cell>
        </row>
        <row r="4699">
          <cell r="B4699" t="str">
            <v>Kostromskaya oblast'</v>
          </cell>
          <cell r="C4699" t="str">
            <v>RUKostromskaya oblast'</v>
          </cell>
        </row>
        <row r="4700">
          <cell r="B4700" t="str">
            <v>Kostromskaja oblast'</v>
          </cell>
          <cell r="C4700" t="str">
            <v>RUKostromskaja oblast'</v>
          </cell>
        </row>
        <row r="4701">
          <cell r="B4701" t="str">
            <v>Kurskaja oblast'</v>
          </cell>
          <cell r="C4701" t="str">
            <v>RUKurskaja oblast'</v>
          </cell>
        </row>
        <row r="4702">
          <cell r="B4702" t="str">
            <v>Kurskaya oblast'</v>
          </cell>
          <cell r="C4702" t="str">
            <v>RUKurskaya oblast'</v>
          </cell>
        </row>
        <row r="4703">
          <cell r="B4703" t="str">
            <v>Leningradskaja oblast'</v>
          </cell>
          <cell r="C4703" t="str">
            <v>RULeningradskaja oblast'</v>
          </cell>
        </row>
        <row r="4704">
          <cell r="B4704" t="str">
            <v>Leningradskaya oblast'</v>
          </cell>
          <cell r="C4704" t="str">
            <v>RULeningradskaya oblast'</v>
          </cell>
        </row>
        <row r="4705">
          <cell r="B4705" t="str">
            <v>Lipeckaja oblast'</v>
          </cell>
          <cell r="C4705" t="str">
            <v>RULipeckaja oblast'</v>
          </cell>
        </row>
        <row r="4706">
          <cell r="B4706" t="str">
            <v>Lipetskaya oblast'</v>
          </cell>
          <cell r="C4706" t="str">
            <v>RULipetskaya oblast'</v>
          </cell>
        </row>
        <row r="4707">
          <cell r="B4707" t="str">
            <v>Magadanskaya oblast'</v>
          </cell>
          <cell r="C4707" t="str">
            <v>RUMagadanskaya oblast'</v>
          </cell>
        </row>
        <row r="4708">
          <cell r="B4708" t="str">
            <v>Magadanskaja oblast'</v>
          </cell>
          <cell r="C4708" t="str">
            <v>RUMagadanskaja oblast'</v>
          </cell>
        </row>
        <row r="4709">
          <cell r="B4709" t="str">
            <v>Moskovskaya oblast'</v>
          </cell>
          <cell r="C4709" t="str">
            <v>RUMoskovskaya oblast'</v>
          </cell>
        </row>
        <row r="4710">
          <cell r="B4710" t="str">
            <v>Moskovskaja oblast'</v>
          </cell>
          <cell r="C4710" t="str">
            <v>RUMoskovskaja oblast'</v>
          </cell>
        </row>
        <row r="4711">
          <cell r="B4711" t="str">
            <v>Murmanskaya oblast'</v>
          </cell>
          <cell r="C4711" t="str">
            <v>RUMurmanskaya oblast'</v>
          </cell>
        </row>
        <row r="4712">
          <cell r="B4712" t="str">
            <v>Murmanskaja oblast'</v>
          </cell>
          <cell r="C4712" t="str">
            <v>RUMurmanskaja oblast'</v>
          </cell>
        </row>
        <row r="4713">
          <cell r="B4713" t="str">
            <v>Novgorodskaja oblast'</v>
          </cell>
          <cell r="C4713" t="str">
            <v>RUNovgorodskaja oblast'</v>
          </cell>
        </row>
        <row r="4714">
          <cell r="B4714" t="str">
            <v>Novgorodskaya oblast'</v>
          </cell>
          <cell r="C4714" t="str">
            <v>RUNovgorodskaya oblast'</v>
          </cell>
        </row>
        <row r="4715">
          <cell r="B4715" t="str">
            <v>Nižegorodskaja oblast'</v>
          </cell>
          <cell r="C4715" t="str">
            <v>RUNižegorodskaja oblast'</v>
          </cell>
        </row>
        <row r="4716">
          <cell r="B4716" t="str">
            <v>Nizhegorodskaya oblast'</v>
          </cell>
          <cell r="C4716" t="str">
            <v>RUNizhegorodskaya oblast'</v>
          </cell>
        </row>
        <row r="4717">
          <cell r="B4717" t="str">
            <v>Novosibirskaya oblast'</v>
          </cell>
          <cell r="C4717" t="str">
            <v>RUNovosibirskaya oblast'</v>
          </cell>
        </row>
        <row r="4718">
          <cell r="B4718" t="str">
            <v>Novosibirskaja oblast'</v>
          </cell>
          <cell r="C4718" t="str">
            <v>RUNovosibirskaja oblast'</v>
          </cell>
        </row>
        <row r="4719">
          <cell r="B4719" t="str">
            <v>Omskaya oblast'</v>
          </cell>
          <cell r="C4719" t="str">
            <v>RUOmskaya oblast'</v>
          </cell>
        </row>
        <row r="4720">
          <cell r="B4720" t="str">
            <v>Omskaja oblast'</v>
          </cell>
          <cell r="C4720" t="str">
            <v>RUOmskaja oblast'</v>
          </cell>
        </row>
        <row r="4721">
          <cell r="B4721" t="str">
            <v>Orenburgskaja oblast'</v>
          </cell>
          <cell r="C4721" t="str">
            <v>RUOrenburgskaja oblast'</v>
          </cell>
        </row>
        <row r="4722">
          <cell r="B4722" t="str">
            <v>Orenburgskaya oblast'</v>
          </cell>
          <cell r="C4722" t="str">
            <v>RUOrenburgskaya oblast'</v>
          </cell>
        </row>
        <row r="4723">
          <cell r="B4723" t="str">
            <v>Orlovskaja oblast'</v>
          </cell>
          <cell r="C4723" t="str">
            <v>RUOrlovskaja oblast'</v>
          </cell>
        </row>
        <row r="4724">
          <cell r="B4724" t="str">
            <v>Orlovskaya oblast'</v>
          </cell>
          <cell r="C4724" t="str">
            <v>RUOrlovskaya oblast'</v>
          </cell>
        </row>
        <row r="4725">
          <cell r="B4725" t="str">
            <v>Penzenskaya oblast'</v>
          </cell>
          <cell r="C4725" t="str">
            <v>RUPenzenskaya oblast'</v>
          </cell>
        </row>
        <row r="4726">
          <cell r="B4726" t="str">
            <v>Penzenskaja oblast'</v>
          </cell>
          <cell r="C4726" t="str">
            <v>RUPenzenskaja oblast'</v>
          </cell>
        </row>
        <row r="4727">
          <cell r="B4727" t="str">
            <v>Pskovskaya oblast'</v>
          </cell>
          <cell r="C4727" t="str">
            <v>RUPskovskaya oblast'</v>
          </cell>
        </row>
        <row r="4728">
          <cell r="B4728" t="str">
            <v>Pskovskaja oblast'</v>
          </cell>
          <cell r="C4728" t="str">
            <v>RUPskovskaja oblast'</v>
          </cell>
        </row>
        <row r="4729">
          <cell r="B4729" t="str">
            <v>Rostovskaya oblast'</v>
          </cell>
          <cell r="C4729" t="str">
            <v>RURostovskaya oblast'</v>
          </cell>
        </row>
        <row r="4730">
          <cell r="B4730" t="str">
            <v>Rostovskaja oblast'</v>
          </cell>
          <cell r="C4730" t="str">
            <v>RURostovskaja oblast'</v>
          </cell>
        </row>
        <row r="4731">
          <cell r="B4731" t="str">
            <v>Rjazanskaja oblast'</v>
          </cell>
          <cell r="C4731" t="str">
            <v>RURjazanskaja oblast'</v>
          </cell>
        </row>
        <row r="4732">
          <cell r="B4732" t="str">
            <v>Ryazanskaya oblast'</v>
          </cell>
          <cell r="C4732" t="str">
            <v>RURyazanskaya oblast'</v>
          </cell>
        </row>
        <row r="4733">
          <cell r="B4733" t="str">
            <v>Sahalinskaja oblast'</v>
          </cell>
          <cell r="C4733" t="str">
            <v>RUSahalinskaja oblast'</v>
          </cell>
        </row>
        <row r="4734">
          <cell r="B4734" t="str">
            <v>Sakhalinskaya oblast'</v>
          </cell>
          <cell r="C4734" t="str">
            <v>RUSakhalinskaya oblast'</v>
          </cell>
        </row>
        <row r="4735">
          <cell r="B4735" t="str">
            <v>Samarskaja oblast'</v>
          </cell>
          <cell r="C4735" t="str">
            <v>RUSamarskaja oblast'</v>
          </cell>
        </row>
        <row r="4736">
          <cell r="B4736" t="str">
            <v>Samarskaya oblast'</v>
          </cell>
          <cell r="C4736" t="str">
            <v>RUSamarskaya oblast'</v>
          </cell>
        </row>
        <row r="4737">
          <cell r="B4737" t="str">
            <v>Saratovskaya oblast'</v>
          </cell>
          <cell r="C4737" t="str">
            <v>RUSaratovskaya oblast'</v>
          </cell>
        </row>
        <row r="4738">
          <cell r="B4738" t="str">
            <v>Saratovskaja oblast'</v>
          </cell>
          <cell r="C4738" t="str">
            <v>RUSaratovskaja oblast'</v>
          </cell>
        </row>
        <row r="4739">
          <cell r="B4739" t="str">
            <v>Smolenskaja oblast'</v>
          </cell>
          <cell r="C4739" t="str">
            <v>RUSmolenskaja oblast'</v>
          </cell>
        </row>
        <row r="4740">
          <cell r="B4740" t="str">
            <v>Smolenskaya oblast'</v>
          </cell>
          <cell r="C4740" t="str">
            <v>RUSmolenskaya oblast'</v>
          </cell>
        </row>
        <row r="4741">
          <cell r="B4741" t="str">
            <v>Sverdlovskaya oblast'</v>
          </cell>
          <cell r="C4741" t="str">
            <v>RUSverdlovskaya oblast'</v>
          </cell>
        </row>
        <row r="4742">
          <cell r="B4742" t="str">
            <v>Sverdlovskaja oblast'</v>
          </cell>
          <cell r="C4742" t="str">
            <v>RUSverdlovskaja oblast'</v>
          </cell>
        </row>
        <row r="4743">
          <cell r="B4743" t="str">
            <v>Tambovskaya oblast'</v>
          </cell>
          <cell r="C4743" t="str">
            <v>RUTambovskaya oblast'</v>
          </cell>
        </row>
        <row r="4744">
          <cell r="B4744" t="str">
            <v>Tambovskaja oblast'</v>
          </cell>
          <cell r="C4744" t="str">
            <v>RUTambovskaja oblast'</v>
          </cell>
        </row>
        <row r="4745">
          <cell r="B4745" t="str">
            <v>Tomskaya oblast'</v>
          </cell>
          <cell r="C4745" t="str">
            <v>RUTomskaya oblast'</v>
          </cell>
        </row>
        <row r="4746">
          <cell r="B4746" t="str">
            <v>Tomskaja oblast'</v>
          </cell>
          <cell r="C4746" t="str">
            <v>RUTomskaja oblast'</v>
          </cell>
        </row>
        <row r="4747">
          <cell r="B4747" t="str">
            <v>Tul'skaja oblast'</v>
          </cell>
          <cell r="C4747" t="str">
            <v>RUTul'skaja oblast'</v>
          </cell>
        </row>
        <row r="4748">
          <cell r="B4748" t="str">
            <v>Tul'skaya oblast'</v>
          </cell>
          <cell r="C4748" t="str">
            <v>RUTul'skaya oblast'</v>
          </cell>
        </row>
        <row r="4749">
          <cell r="B4749" t="str">
            <v>Tverskaja oblast'</v>
          </cell>
          <cell r="C4749" t="str">
            <v>RUTverskaja oblast'</v>
          </cell>
        </row>
        <row r="4750">
          <cell r="B4750" t="str">
            <v>Tverskaya oblast'</v>
          </cell>
          <cell r="C4750" t="str">
            <v>RUTverskaya oblast'</v>
          </cell>
        </row>
        <row r="4751">
          <cell r="B4751" t="str">
            <v>Tyumenskaya oblast'</v>
          </cell>
          <cell r="C4751" t="str">
            <v>RUTyumenskaya oblast'</v>
          </cell>
        </row>
        <row r="4752">
          <cell r="B4752" t="str">
            <v>Tjumenskaja oblast'</v>
          </cell>
          <cell r="C4752" t="str">
            <v>RUTjumenskaja oblast'</v>
          </cell>
        </row>
        <row r="4753">
          <cell r="B4753" t="str">
            <v>Ul'janovskaja oblast'</v>
          </cell>
          <cell r="C4753" t="str">
            <v>RUUl'janovskaja oblast'</v>
          </cell>
        </row>
        <row r="4754">
          <cell r="B4754" t="str">
            <v>Ul'yanovskaya oblast'</v>
          </cell>
          <cell r="C4754" t="str">
            <v>RUUl'yanovskaya oblast'</v>
          </cell>
        </row>
        <row r="4755">
          <cell r="B4755" t="str">
            <v>Volgogradskaja oblast'</v>
          </cell>
          <cell r="C4755" t="str">
            <v>RUVolgogradskaja oblast'</v>
          </cell>
        </row>
        <row r="4756">
          <cell r="B4756" t="str">
            <v>Volgogradskaya oblast'</v>
          </cell>
          <cell r="C4756" t="str">
            <v>RUVolgogradskaya oblast'</v>
          </cell>
        </row>
        <row r="4757">
          <cell r="B4757" t="str">
            <v>Vladimirskaya oblast'</v>
          </cell>
          <cell r="C4757" t="str">
            <v>RUVladimirskaya oblast'</v>
          </cell>
        </row>
        <row r="4758">
          <cell r="B4758" t="str">
            <v>Vladimirskaja oblast'</v>
          </cell>
          <cell r="C4758" t="str">
            <v>RUVladimirskaja oblast'</v>
          </cell>
        </row>
        <row r="4759">
          <cell r="B4759" t="str">
            <v>Vologodskaya oblast'</v>
          </cell>
          <cell r="C4759" t="str">
            <v>RUVologodskaya oblast'</v>
          </cell>
        </row>
        <row r="4760">
          <cell r="B4760" t="str">
            <v>Vologodskaja oblast'</v>
          </cell>
          <cell r="C4760" t="str">
            <v>RUVologodskaja oblast'</v>
          </cell>
        </row>
        <row r="4761">
          <cell r="B4761" t="str">
            <v>Voronežskaja oblast'</v>
          </cell>
          <cell r="C4761" t="str">
            <v>RUVoronežskaja oblast'</v>
          </cell>
        </row>
        <row r="4762">
          <cell r="B4762" t="str">
            <v>Voronezhskaya oblast'</v>
          </cell>
          <cell r="C4762" t="str">
            <v>RUVoronezhskaya oblast'</v>
          </cell>
        </row>
        <row r="4763">
          <cell r="B4763" t="str">
            <v>Jaroslavskaja oblast'</v>
          </cell>
          <cell r="C4763" t="str">
            <v>RUJaroslavskaja oblast'</v>
          </cell>
        </row>
        <row r="4764">
          <cell r="B4764" t="str">
            <v>Yaroslavskaya oblast'</v>
          </cell>
          <cell r="C4764" t="str">
            <v>RUYaroslavskaya oblast'</v>
          </cell>
        </row>
        <row r="4765">
          <cell r="B4765" t="str">
            <v>Chukotskiy avtonomnyy okrug</v>
          </cell>
          <cell r="C4765" t="str">
            <v>RUChukotskiy avtonomnyy okrug</v>
          </cell>
        </row>
        <row r="4766">
          <cell r="B4766" t="str">
            <v>Čukotskij avtonomnyj okrug</v>
          </cell>
          <cell r="C4766" t="str">
            <v>RUČukotskij avtonomnyj okrug</v>
          </cell>
        </row>
        <row r="4767">
          <cell r="B4767" t="str">
            <v>Khanty-Mansiyskiy avtonomnyy okrug</v>
          </cell>
          <cell r="C4767" t="str">
            <v>RUKhanty-Mansiyskiy avtonomnyy okrug</v>
          </cell>
        </row>
        <row r="4768">
          <cell r="B4768" t="str">
            <v>Hanty-Mansijskij avtonomnyj okrug</v>
          </cell>
          <cell r="C4768" t="str">
            <v>RUHanty-Mansijskij avtonomnyj okrug</v>
          </cell>
        </row>
        <row r="4769">
          <cell r="B4769" t="str">
            <v>Nenetskiy avtonomnyy okrug</v>
          </cell>
          <cell r="C4769" t="str">
            <v>RUNenetskiy avtonomnyy okrug</v>
          </cell>
        </row>
        <row r="4770">
          <cell r="B4770" t="str">
            <v>Neneckij avtonomnyj okrug</v>
          </cell>
          <cell r="C4770" t="str">
            <v>RUNeneckij avtonomnyj okrug</v>
          </cell>
        </row>
        <row r="4771">
          <cell r="B4771" t="str">
            <v>Jamalo-Neneckij avtonomnyj okrug</v>
          </cell>
          <cell r="C4771" t="str">
            <v>RUJamalo-Neneckij avtonomnyj okrug</v>
          </cell>
        </row>
        <row r="4772">
          <cell r="B4772" t="str">
            <v>Yamalo-Nenetskiy avtonomnyy okrug</v>
          </cell>
          <cell r="C4772" t="str">
            <v>RUYamalo-Nenetskiy avtonomnyy okrug</v>
          </cell>
        </row>
        <row r="4773">
          <cell r="B4773" t="str">
            <v>Moskva</v>
          </cell>
          <cell r="C4773" t="str">
            <v>RUMoskva</v>
          </cell>
        </row>
        <row r="4774">
          <cell r="B4774" t="str">
            <v>Moskva</v>
          </cell>
          <cell r="C4774" t="str">
            <v>RUMoskva</v>
          </cell>
        </row>
        <row r="4775">
          <cell r="B4775" t="str">
            <v>Sankt-Peterburg</v>
          </cell>
          <cell r="C4775" t="str">
            <v>RUSankt-Peterburg</v>
          </cell>
        </row>
        <row r="4776">
          <cell r="B4776" t="str">
            <v>Sankt-Peterburg</v>
          </cell>
          <cell r="C4776" t="str">
            <v>RUSankt-Peterburg</v>
          </cell>
        </row>
        <row r="4777">
          <cell r="B4777" t="str">
            <v>Yevreyskaya avtonomnaya oblast'</v>
          </cell>
          <cell r="C4777" t="str">
            <v>RUYevreyskaya avtonomnaya oblast'</v>
          </cell>
        </row>
        <row r="4778">
          <cell r="B4778" t="str">
            <v>Evrejskaja avtonomnaja oblast'</v>
          </cell>
          <cell r="C4778" t="str">
            <v>RUEvrejskaja avtonomnaja oblast'</v>
          </cell>
        </row>
        <row r="4779">
          <cell r="B4779" t="str">
            <v>Altajskij kraj</v>
          </cell>
          <cell r="C4779" t="str">
            <v>RUAltajskij kraj</v>
          </cell>
        </row>
        <row r="4780">
          <cell r="B4780" t="str">
            <v>Altayskiy kray</v>
          </cell>
          <cell r="C4780" t="str">
            <v>RUAltayskiy kray</v>
          </cell>
        </row>
        <row r="4781">
          <cell r="B4781" t="str">
            <v>Kamchatskiy kray</v>
          </cell>
          <cell r="C4781" t="str">
            <v>RUKamchatskiy kray</v>
          </cell>
        </row>
        <row r="4782">
          <cell r="B4782" t="str">
            <v>Kamčatskij kraj</v>
          </cell>
          <cell r="C4782" t="str">
            <v>RUKamčatskij kraj</v>
          </cell>
        </row>
        <row r="4783">
          <cell r="B4783" t="str">
            <v>Krasnodarskiy kray</v>
          </cell>
          <cell r="C4783" t="str">
            <v>RUKrasnodarskiy kray</v>
          </cell>
        </row>
        <row r="4784">
          <cell r="B4784" t="str">
            <v>Krasnodarskij kraj</v>
          </cell>
          <cell r="C4784" t="str">
            <v>RUKrasnodarskij kraj</v>
          </cell>
        </row>
        <row r="4785">
          <cell r="B4785" t="str">
            <v>Khabarovskiy kray</v>
          </cell>
          <cell r="C4785" t="str">
            <v>RUKhabarovskiy kray</v>
          </cell>
        </row>
        <row r="4786">
          <cell r="B4786" t="str">
            <v>Habarovskij kraj</v>
          </cell>
          <cell r="C4786" t="str">
            <v>RUHabarovskij kraj</v>
          </cell>
        </row>
        <row r="4787">
          <cell r="B4787" t="str">
            <v>Krasnojarskij kraj</v>
          </cell>
          <cell r="C4787" t="str">
            <v>RUKrasnojarskij kraj</v>
          </cell>
        </row>
        <row r="4788">
          <cell r="B4788" t="str">
            <v>Krasnoyarskiy kray</v>
          </cell>
          <cell r="C4788" t="str">
            <v>RUKrasnoyarskiy kray</v>
          </cell>
        </row>
        <row r="4789">
          <cell r="B4789" t="str">
            <v>Permskiy kray</v>
          </cell>
          <cell r="C4789" t="str">
            <v>RUPermskiy kray</v>
          </cell>
        </row>
        <row r="4790">
          <cell r="B4790" t="str">
            <v>Permskij kraj</v>
          </cell>
          <cell r="C4790" t="str">
            <v>RUPermskij kraj</v>
          </cell>
        </row>
        <row r="4791">
          <cell r="B4791" t="str">
            <v>Primorskiy kray</v>
          </cell>
          <cell r="C4791" t="str">
            <v>RUPrimorskiy kray</v>
          </cell>
        </row>
        <row r="4792">
          <cell r="B4792" t="str">
            <v>Primorskij kraj</v>
          </cell>
          <cell r="C4792" t="str">
            <v>RUPrimorskij kraj</v>
          </cell>
        </row>
        <row r="4793">
          <cell r="B4793" t="str">
            <v>Stavropol'skiy kray</v>
          </cell>
          <cell r="C4793" t="str">
            <v>RUStavropol'skiy kray</v>
          </cell>
        </row>
        <row r="4794">
          <cell r="B4794" t="str">
            <v>Stavropol'skij kraj</v>
          </cell>
          <cell r="C4794" t="str">
            <v>RUStavropol'skij kraj</v>
          </cell>
        </row>
        <row r="4795">
          <cell r="B4795" t="str">
            <v>Zabaykal'skiy kray</v>
          </cell>
          <cell r="C4795" t="str">
            <v>RUZabaykal'skiy kray</v>
          </cell>
        </row>
        <row r="4796">
          <cell r="B4796" t="str">
            <v>Zabajkal'skij kraj</v>
          </cell>
          <cell r="C4796" t="str">
            <v>RUZabajkal'skij kraj</v>
          </cell>
        </row>
        <row r="4797">
          <cell r="B4797" t="str">
            <v>Adygeya, Respublika</v>
          </cell>
          <cell r="C4797" t="str">
            <v>RUAdygeya, Respublika</v>
          </cell>
        </row>
        <row r="4798">
          <cell r="B4798" t="str">
            <v>Adygeja, Respublika</v>
          </cell>
          <cell r="C4798" t="str">
            <v>RUAdygeja, Respublika</v>
          </cell>
        </row>
        <row r="4799">
          <cell r="B4799" t="str">
            <v>Altaj, Respublika</v>
          </cell>
          <cell r="C4799" t="str">
            <v>RUAltaj, Respublika</v>
          </cell>
        </row>
        <row r="4800">
          <cell r="B4800" t="str">
            <v>Altay, Respublika</v>
          </cell>
          <cell r="C4800" t="str">
            <v>RUAltay, Respublika</v>
          </cell>
        </row>
        <row r="4801">
          <cell r="B4801" t="str">
            <v>Baškortostan, Respublika</v>
          </cell>
          <cell r="C4801" t="str">
            <v>RUBaškortostan, Respublika</v>
          </cell>
        </row>
        <row r="4802">
          <cell r="B4802" t="str">
            <v>Bashkortostan, Respublika</v>
          </cell>
          <cell r="C4802" t="str">
            <v>RUBashkortostan, Respublika</v>
          </cell>
        </row>
        <row r="4803">
          <cell r="B4803" t="str">
            <v>Buryatiya, Respublika</v>
          </cell>
          <cell r="C4803" t="str">
            <v>RUBuryatiya, Respublika</v>
          </cell>
        </row>
        <row r="4804">
          <cell r="B4804" t="str">
            <v>Burjatija, Respublika</v>
          </cell>
          <cell r="C4804" t="str">
            <v>RUBurjatija, Respublika</v>
          </cell>
        </row>
        <row r="4805">
          <cell r="B4805" t="str">
            <v>Čečenskaja Respublika</v>
          </cell>
          <cell r="C4805" t="str">
            <v>RUČečenskaja Respublika</v>
          </cell>
        </row>
        <row r="4806">
          <cell r="B4806" t="str">
            <v>Chechenskaya Respublika</v>
          </cell>
          <cell r="C4806" t="str">
            <v>RUChechenskaya Respublika</v>
          </cell>
        </row>
        <row r="4807">
          <cell r="B4807" t="str">
            <v>Čuvašskaja Respublika</v>
          </cell>
          <cell r="C4807" t="str">
            <v>RUČuvašskaja Respublika</v>
          </cell>
        </row>
        <row r="4808">
          <cell r="B4808" t="str">
            <v>Chuvashskaya Respublika</v>
          </cell>
          <cell r="C4808" t="str">
            <v>RUChuvashskaya Respublika</v>
          </cell>
        </row>
        <row r="4809">
          <cell r="B4809" t="str">
            <v>Dagestan, Respublika</v>
          </cell>
          <cell r="C4809" t="str">
            <v>RUDagestan, Respublika</v>
          </cell>
        </row>
        <row r="4810">
          <cell r="B4810" t="str">
            <v>Dagestan, Respublika</v>
          </cell>
          <cell r="C4810" t="str">
            <v>RUDagestan, Respublika</v>
          </cell>
        </row>
        <row r="4811">
          <cell r="B4811" t="str">
            <v>Ingušetija, Respublika</v>
          </cell>
          <cell r="C4811" t="str">
            <v>RUIngušetija, Respublika</v>
          </cell>
        </row>
        <row r="4812">
          <cell r="B4812" t="str">
            <v>Ingushetiya, Respublika</v>
          </cell>
          <cell r="C4812" t="str">
            <v>RUIngushetiya, Respublika</v>
          </cell>
        </row>
        <row r="4813">
          <cell r="B4813" t="str">
            <v>Kabardino-Balkarskaya Respublika</v>
          </cell>
          <cell r="C4813" t="str">
            <v>RUKabardino-Balkarskaya Respublika</v>
          </cell>
        </row>
        <row r="4814">
          <cell r="B4814" t="str">
            <v>Kabardino-Balkarskaja Respublika</v>
          </cell>
          <cell r="C4814" t="str">
            <v>RUKabardino-Balkarskaja Respublika</v>
          </cell>
        </row>
        <row r="4815">
          <cell r="B4815" t="str">
            <v>Karachayevo-Cherkesskaya Respublika</v>
          </cell>
          <cell r="C4815" t="str">
            <v>RUKarachayevo-Cherkesskaya Respublika</v>
          </cell>
        </row>
        <row r="4816">
          <cell r="B4816" t="str">
            <v>Karačaevo-Čerkesskaja Respublika</v>
          </cell>
          <cell r="C4816" t="str">
            <v>RUKaračaevo-Čerkesskaja Respublika</v>
          </cell>
        </row>
        <row r="4817">
          <cell r="B4817" t="str">
            <v>Hakasija, Respublika</v>
          </cell>
          <cell r="C4817" t="str">
            <v>RUHakasija, Respublika</v>
          </cell>
        </row>
        <row r="4818">
          <cell r="B4818" t="str">
            <v>Khakasiya, Respublika</v>
          </cell>
          <cell r="C4818" t="str">
            <v>RUKhakasiya, Respublika</v>
          </cell>
        </row>
        <row r="4819">
          <cell r="B4819" t="str">
            <v>Kalmykija, Respublika</v>
          </cell>
          <cell r="C4819" t="str">
            <v>RUKalmykija, Respublika</v>
          </cell>
        </row>
        <row r="4820">
          <cell r="B4820" t="str">
            <v>Kalmykiya, Respublika</v>
          </cell>
          <cell r="C4820" t="str">
            <v>RUKalmykiya, Respublika</v>
          </cell>
        </row>
        <row r="4821">
          <cell r="B4821" t="str">
            <v>Komi, Respublika</v>
          </cell>
          <cell r="C4821" t="str">
            <v>RUKomi, Respublika</v>
          </cell>
        </row>
        <row r="4822">
          <cell r="B4822" t="str">
            <v>Komi, Respublika</v>
          </cell>
          <cell r="C4822" t="str">
            <v>RUKomi, Respublika</v>
          </cell>
        </row>
        <row r="4823">
          <cell r="B4823" t="str">
            <v>Kareliya, Respublika</v>
          </cell>
          <cell r="C4823" t="str">
            <v>RUKareliya, Respublika</v>
          </cell>
        </row>
        <row r="4824">
          <cell r="B4824" t="str">
            <v>Karelija, Respublika</v>
          </cell>
          <cell r="C4824" t="str">
            <v>RUKarelija, Respublika</v>
          </cell>
        </row>
        <row r="4825">
          <cell r="B4825" t="str">
            <v>Mariy El, Respublika</v>
          </cell>
          <cell r="C4825" t="str">
            <v>RUMariy El, Respublika</v>
          </cell>
        </row>
        <row r="4826">
          <cell r="B4826" t="str">
            <v>Marij Èl, Respublika</v>
          </cell>
          <cell r="C4826" t="str">
            <v>RUMarij Èl, Respublika</v>
          </cell>
        </row>
        <row r="4827">
          <cell r="B4827" t="str">
            <v>Mordoviya, Respublika</v>
          </cell>
          <cell r="C4827" t="str">
            <v>RUMordoviya, Respublika</v>
          </cell>
        </row>
        <row r="4828">
          <cell r="B4828" t="str">
            <v>Mordovija, Respublika</v>
          </cell>
          <cell r="C4828" t="str">
            <v>RUMordovija, Respublika</v>
          </cell>
        </row>
        <row r="4829">
          <cell r="B4829" t="str">
            <v>Saha, Respublika</v>
          </cell>
          <cell r="C4829" t="str">
            <v>RUSaha, Respublika</v>
          </cell>
        </row>
        <row r="4830">
          <cell r="B4830" t="str">
            <v>Sakha, Respublika</v>
          </cell>
          <cell r="C4830" t="str">
            <v>RUSakha, Respublika</v>
          </cell>
        </row>
        <row r="4831">
          <cell r="B4831" t="str">
            <v>Severnaya Osetiya, Respublika</v>
          </cell>
          <cell r="C4831" t="str">
            <v>RUSevernaya Osetiya, Respublika</v>
          </cell>
        </row>
        <row r="4832">
          <cell r="B4832" t="str">
            <v>Severnaja Osetija, Respublika</v>
          </cell>
          <cell r="C4832" t="str">
            <v>RUSevernaja Osetija, Respublika</v>
          </cell>
        </row>
        <row r="4833">
          <cell r="B4833" t="str">
            <v>Tatarstan, Respublika</v>
          </cell>
          <cell r="C4833" t="str">
            <v>RUTatarstan, Respublika</v>
          </cell>
        </row>
        <row r="4834">
          <cell r="B4834" t="str">
            <v>Tatarstan, Respublika</v>
          </cell>
          <cell r="C4834" t="str">
            <v>RUTatarstan, Respublika</v>
          </cell>
        </row>
        <row r="4835">
          <cell r="B4835" t="str">
            <v>Tyva, Respublika</v>
          </cell>
          <cell r="C4835" t="str">
            <v>RUTyva, Respublika</v>
          </cell>
        </row>
        <row r="4836">
          <cell r="B4836" t="str">
            <v>Tyva, Respublika</v>
          </cell>
          <cell r="C4836" t="str">
            <v>RUTyva, Respublika</v>
          </cell>
        </row>
        <row r="4837">
          <cell r="B4837" t="str">
            <v>Udmurtskaya Respublika</v>
          </cell>
          <cell r="C4837" t="str">
            <v>RUUdmurtskaya Respublika</v>
          </cell>
        </row>
        <row r="4838">
          <cell r="B4838" t="str">
            <v>Udmurtskaja Respublika</v>
          </cell>
          <cell r="C4838" t="str">
            <v>RUUdmurtskaja Respublika</v>
          </cell>
        </row>
        <row r="4839">
          <cell r="B4839" t="str">
            <v>City of Kigali</v>
          </cell>
          <cell r="C4839" t="str">
            <v>RWCity of Kigali</v>
          </cell>
        </row>
        <row r="4840">
          <cell r="B4840" t="str">
            <v>Ville de Kigali</v>
          </cell>
          <cell r="C4840" t="str">
            <v>RWVille de Kigali</v>
          </cell>
        </row>
        <row r="4841">
          <cell r="B4841" t="str">
            <v>Umujyi wa Kigali</v>
          </cell>
          <cell r="C4841" t="str">
            <v>RWUmujyi wa Kigali</v>
          </cell>
        </row>
        <row r="4842">
          <cell r="B4842" t="str">
            <v>Eastern</v>
          </cell>
          <cell r="C4842" t="str">
            <v>RWEastern</v>
          </cell>
        </row>
        <row r="4843">
          <cell r="B4843" t="str">
            <v>Est</v>
          </cell>
          <cell r="C4843" t="str">
            <v>RWEst</v>
          </cell>
        </row>
        <row r="4844">
          <cell r="B4844" t="str">
            <v>Iburasirazuba</v>
          </cell>
          <cell r="C4844" t="str">
            <v>RWIburasirazuba</v>
          </cell>
        </row>
        <row r="4845">
          <cell r="B4845" t="str">
            <v>Northern</v>
          </cell>
          <cell r="C4845" t="str">
            <v>RWNorthern</v>
          </cell>
        </row>
        <row r="4846">
          <cell r="B4846" t="str">
            <v>Nord</v>
          </cell>
          <cell r="C4846" t="str">
            <v>RWNord</v>
          </cell>
        </row>
        <row r="4847">
          <cell r="B4847" t="str">
            <v>Amajyaruguru</v>
          </cell>
          <cell r="C4847" t="str">
            <v>RWAmajyaruguru</v>
          </cell>
        </row>
        <row r="4848">
          <cell r="B4848" t="str">
            <v>Western</v>
          </cell>
          <cell r="C4848" t="str">
            <v>RWWestern</v>
          </cell>
        </row>
        <row r="4849">
          <cell r="B4849" t="str">
            <v>Ouest</v>
          </cell>
          <cell r="C4849" t="str">
            <v>RWOuest</v>
          </cell>
        </row>
        <row r="4850">
          <cell r="B4850" t="str">
            <v>Iburengerazuba</v>
          </cell>
          <cell r="C4850" t="str">
            <v>RWIburengerazuba</v>
          </cell>
        </row>
        <row r="4851">
          <cell r="B4851" t="str">
            <v>Southern</v>
          </cell>
          <cell r="C4851" t="str">
            <v>RWSouthern</v>
          </cell>
        </row>
        <row r="4852">
          <cell r="B4852" t="str">
            <v>Sud</v>
          </cell>
          <cell r="C4852" t="str">
            <v>RWSud</v>
          </cell>
        </row>
        <row r="4853">
          <cell r="B4853" t="str">
            <v>Amajyepfo</v>
          </cell>
          <cell r="C4853" t="str">
            <v>RWAmajyepfo</v>
          </cell>
        </row>
        <row r="4854">
          <cell r="B4854" t="str">
            <v>Ar Riyāḑ</v>
          </cell>
          <cell r="C4854" t="str">
            <v>SAAr Riyāḑ</v>
          </cell>
        </row>
        <row r="4855">
          <cell r="B4855" t="str">
            <v>Makkah al Mukarramah</v>
          </cell>
          <cell r="C4855" t="str">
            <v>SAMakkah al Mukarramah</v>
          </cell>
        </row>
        <row r="4856">
          <cell r="B4856" t="str">
            <v>Al Madīnah al Munawwarah</v>
          </cell>
          <cell r="C4856" t="str">
            <v>SAAl Madīnah al Munawwarah</v>
          </cell>
        </row>
        <row r="4857">
          <cell r="B4857" t="str">
            <v>Ash Sharqīyah</v>
          </cell>
          <cell r="C4857" t="str">
            <v>SAAsh Sharqīyah</v>
          </cell>
        </row>
        <row r="4858">
          <cell r="B4858" t="str">
            <v>Al Qaşīm</v>
          </cell>
          <cell r="C4858" t="str">
            <v>SAAl Qaşīm</v>
          </cell>
        </row>
        <row r="4859">
          <cell r="B4859" t="str">
            <v>Ḩā'il</v>
          </cell>
          <cell r="C4859" t="str">
            <v>SAḨā'il</v>
          </cell>
        </row>
        <row r="4860">
          <cell r="B4860" t="str">
            <v>Tabūk</v>
          </cell>
          <cell r="C4860" t="str">
            <v>SATabūk</v>
          </cell>
        </row>
        <row r="4861">
          <cell r="B4861" t="str">
            <v>Al Ḩudūd ash Shamālīyah</v>
          </cell>
          <cell r="C4861" t="str">
            <v>SAAl Ḩudūd ash Shamālīyah</v>
          </cell>
        </row>
        <row r="4862">
          <cell r="B4862" t="str">
            <v>Jāzān</v>
          </cell>
          <cell r="C4862" t="str">
            <v>SAJāzān</v>
          </cell>
        </row>
        <row r="4863">
          <cell r="B4863" t="str">
            <v>Najrān</v>
          </cell>
          <cell r="C4863" t="str">
            <v>SANajrān</v>
          </cell>
        </row>
        <row r="4864">
          <cell r="B4864" t="str">
            <v>Al Bāḩah</v>
          </cell>
          <cell r="C4864" t="str">
            <v>SAAl Bāḩah</v>
          </cell>
        </row>
        <row r="4865">
          <cell r="B4865" t="str">
            <v>Al Jawf</v>
          </cell>
          <cell r="C4865" t="str">
            <v>SAAl Jawf</v>
          </cell>
        </row>
        <row r="4866">
          <cell r="B4866" t="str">
            <v>'Asīr</v>
          </cell>
          <cell r="C4866" t="str">
            <v>SA'Asīr</v>
          </cell>
        </row>
        <row r="4867">
          <cell r="B4867" t="str">
            <v>Central</v>
          </cell>
          <cell r="C4867" t="str">
            <v>SBCentral</v>
          </cell>
        </row>
        <row r="4868">
          <cell r="B4868" t="str">
            <v>Choiseul</v>
          </cell>
          <cell r="C4868" t="str">
            <v>SBChoiseul</v>
          </cell>
        </row>
        <row r="4869">
          <cell r="B4869" t="str">
            <v>Guadalcanal</v>
          </cell>
          <cell r="C4869" t="str">
            <v>SBGuadalcanal</v>
          </cell>
        </row>
        <row r="4870">
          <cell r="B4870" t="str">
            <v>Isabel</v>
          </cell>
          <cell r="C4870" t="str">
            <v>SBIsabel</v>
          </cell>
        </row>
        <row r="4871">
          <cell r="B4871" t="str">
            <v>Makira-Ulawa</v>
          </cell>
          <cell r="C4871" t="str">
            <v>SBMakira-Ulawa</v>
          </cell>
        </row>
        <row r="4872">
          <cell r="B4872" t="str">
            <v>Malaita</v>
          </cell>
          <cell r="C4872" t="str">
            <v>SBMalaita</v>
          </cell>
        </row>
        <row r="4873">
          <cell r="B4873" t="str">
            <v>Rennell and Bellona</v>
          </cell>
          <cell r="C4873" t="str">
            <v>SBRennell and Bellona</v>
          </cell>
        </row>
        <row r="4874">
          <cell r="B4874" t="str">
            <v>Temotu</v>
          </cell>
          <cell r="C4874" t="str">
            <v>SBTemotu</v>
          </cell>
        </row>
        <row r="4875">
          <cell r="B4875" t="str">
            <v>Western</v>
          </cell>
          <cell r="C4875" t="str">
            <v>SBWestern</v>
          </cell>
        </row>
        <row r="4876">
          <cell r="B4876" t="str">
            <v>Capital Territory (Honiara)</v>
          </cell>
          <cell r="C4876" t="str">
            <v>SBCapital Territory (Honiara)</v>
          </cell>
        </row>
        <row r="4877">
          <cell r="B4877" t="str">
            <v>Ans o Pen</v>
          </cell>
          <cell r="C4877" t="str">
            <v>SCAns o Pen</v>
          </cell>
        </row>
        <row r="4878">
          <cell r="B4878" t="str">
            <v>Anse aux Pins</v>
          </cell>
          <cell r="C4878" t="str">
            <v>SCAnse aux Pins</v>
          </cell>
        </row>
        <row r="4879">
          <cell r="B4879" t="str">
            <v>Anse aux Pins</v>
          </cell>
          <cell r="C4879" t="str">
            <v>SCAnse aux Pins</v>
          </cell>
        </row>
        <row r="4880">
          <cell r="B4880" t="str">
            <v>Ans Bwalo</v>
          </cell>
          <cell r="C4880" t="str">
            <v>SCAns Bwalo</v>
          </cell>
        </row>
        <row r="4881">
          <cell r="B4881" t="str">
            <v>Anse Boileau</v>
          </cell>
          <cell r="C4881" t="str">
            <v>SCAnse Boileau</v>
          </cell>
        </row>
        <row r="4882">
          <cell r="B4882" t="str">
            <v>Anse Boileau</v>
          </cell>
          <cell r="C4882" t="str">
            <v>SCAnse Boileau</v>
          </cell>
        </row>
        <row r="4883">
          <cell r="B4883" t="str">
            <v>Ans Etwal</v>
          </cell>
          <cell r="C4883" t="str">
            <v>SCAns Etwal</v>
          </cell>
        </row>
        <row r="4884">
          <cell r="B4884" t="str">
            <v>Anse Etoile</v>
          </cell>
          <cell r="C4884" t="str">
            <v>SCAnse Etoile</v>
          </cell>
        </row>
        <row r="4885">
          <cell r="B4885" t="str">
            <v>Anse Étoile</v>
          </cell>
          <cell r="C4885" t="str">
            <v>SCAnse Étoile</v>
          </cell>
        </row>
        <row r="4886">
          <cell r="B4886" t="str">
            <v>O Kap</v>
          </cell>
          <cell r="C4886" t="str">
            <v>SCO Kap</v>
          </cell>
        </row>
        <row r="4887">
          <cell r="B4887" t="str">
            <v>Au Cap</v>
          </cell>
          <cell r="C4887" t="str">
            <v>SCAu Cap</v>
          </cell>
        </row>
        <row r="4888">
          <cell r="B4888" t="str">
            <v>Au Cap</v>
          </cell>
          <cell r="C4888" t="str">
            <v>SCAu Cap</v>
          </cell>
        </row>
        <row r="4889">
          <cell r="B4889" t="str">
            <v>Ans Royal</v>
          </cell>
          <cell r="C4889" t="str">
            <v>SCAns Royal</v>
          </cell>
        </row>
        <row r="4890">
          <cell r="B4890" t="str">
            <v>Anse Royale</v>
          </cell>
          <cell r="C4890" t="str">
            <v>SCAnse Royale</v>
          </cell>
        </row>
        <row r="4891">
          <cell r="B4891" t="str">
            <v>Anse Royale</v>
          </cell>
          <cell r="C4891" t="str">
            <v>SCAnse Royale</v>
          </cell>
        </row>
        <row r="4892">
          <cell r="B4892" t="str">
            <v>Be Lazar</v>
          </cell>
          <cell r="C4892" t="str">
            <v>SCBe Lazar</v>
          </cell>
        </row>
        <row r="4893">
          <cell r="B4893" t="str">
            <v>Baie Lazare</v>
          </cell>
          <cell r="C4893" t="str">
            <v>SCBaie Lazare</v>
          </cell>
        </row>
        <row r="4894">
          <cell r="B4894" t="str">
            <v>Baie Lazare</v>
          </cell>
          <cell r="C4894" t="str">
            <v>SCBaie Lazare</v>
          </cell>
        </row>
        <row r="4895">
          <cell r="B4895" t="str">
            <v>Be Sent Ann</v>
          </cell>
          <cell r="C4895" t="str">
            <v>SCBe Sent Ann</v>
          </cell>
        </row>
        <row r="4896">
          <cell r="B4896" t="str">
            <v>Baie Sainte Anne</v>
          </cell>
          <cell r="C4896" t="str">
            <v>SCBaie Sainte Anne</v>
          </cell>
        </row>
        <row r="4897">
          <cell r="B4897" t="str">
            <v>Baie Sainte-Anne</v>
          </cell>
          <cell r="C4897" t="str">
            <v>SCBaie Sainte-Anne</v>
          </cell>
        </row>
        <row r="4898">
          <cell r="B4898" t="str">
            <v>Bovalon</v>
          </cell>
          <cell r="C4898" t="str">
            <v>SCBovalon</v>
          </cell>
        </row>
        <row r="4899">
          <cell r="B4899" t="str">
            <v>Beau Vallon</v>
          </cell>
          <cell r="C4899" t="str">
            <v>SCBeau Vallon</v>
          </cell>
        </row>
        <row r="4900">
          <cell r="B4900" t="str">
            <v>Beau Vallon</v>
          </cell>
          <cell r="C4900" t="str">
            <v>SCBeau Vallon</v>
          </cell>
        </row>
        <row r="4901">
          <cell r="B4901" t="str">
            <v>Beler</v>
          </cell>
          <cell r="C4901" t="str">
            <v>SCBeler</v>
          </cell>
        </row>
        <row r="4902">
          <cell r="B4902" t="str">
            <v>Bel Air</v>
          </cell>
          <cell r="C4902" t="str">
            <v>SCBel Air</v>
          </cell>
        </row>
        <row r="4903">
          <cell r="B4903" t="str">
            <v>Bel Air</v>
          </cell>
          <cell r="C4903" t="str">
            <v>SCBel Air</v>
          </cell>
        </row>
        <row r="4904">
          <cell r="B4904" t="str">
            <v>Belonm</v>
          </cell>
          <cell r="C4904" t="str">
            <v>SCBelonm</v>
          </cell>
        </row>
        <row r="4905">
          <cell r="B4905" t="str">
            <v>Bel Ombre</v>
          </cell>
          <cell r="C4905" t="str">
            <v>SCBel Ombre</v>
          </cell>
        </row>
        <row r="4906">
          <cell r="B4906" t="str">
            <v>Bel Ombre</v>
          </cell>
          <cell r="C4906" t="str">
            <v>SCBel Ombre</v>
          </cell>
        </row>
        <row r="4907">
          <cell r="B4907" t="str">
            <v>Kaskad</v>
          </cell>
          <cell r="C4907" t="str">
            <v>SCKaskad</v>
          </cell>
        </row>
        <row r="4908">
          <cell r="B4908" t="str">
            <v>Cascade</v>
          </cell>
          <cell r="C4908" t="str">
            <v>SCCascade</v>
          </cell>
        </row>
        <row r="4909">
          <cell r="B4909" t="str">
            <v>Cascade</v>
          </cell>
          <cell r="C4909" t="str">
            <v>SCCascade</v>
          </cell>
        </row>
        <row r="4910">
          <cell r="B4910" t="str">
            <v>Glasi</v>
          </cell>
          <cell r="C4910" t="str">
            <v>SCGlasi</v>
          </cell>
        </row>
        <row r="4911">
          <cell r="B4911" t="str">
            <v>Glacis</v>
          </cell>
          <cell r="C4911" t="str">
            <v>SCGlacis</v>
          </cell>
        </row>
        <row r="4912">
          <cell r="B4912" t="str">
            <v>Glacis</v>
          </cell>
          <cell r="C4912" t="str">
            <v>SCGlacis</v>
          </cell>
        </row>
        <row r="4913">
          <cell r="B4913" t="str">
            <v>Grand Ans Mae</v>
          </cell>
          <cell r="C4913" t="str">
            <v>SCGrand Ans Mae</v>
          </cell>
        </row>
        <row r="4914">
          <cell r="B4914" t="str">
            <v>Grand Anse Mahe</v>
          </cell>
          <cell r="C4914" t="str">
            <v>SCGrand Anse Mahe</v>
          </cell>
        </row>
        <row r="4915">
          <cell r="B4915" t="str">
            <v>Grand'Anse Mahé</v>
          </cell>
          <cell r="C4915" t="str">
            <v>SCGrand'Anse Mahé</v>
          </cell>
        </row>
        <row r="4916">
          <cell r="B4916" t="str">
            <v>Grand Ans Pralen</v>
          </cell>
          <cell r="C4916" t="str">
            <v>SCGrand Ans Pralen</v>
          </cell>
        </row>
        <row r="4917">
          <cell r="B4917" t="str">
            <v>Grand Anse Praslin</v>
          </cell>
          <cell r="C4917" t="str">
            <v>SCGrand Anse Praslin</v>
          </cell>
        </row>
        <row r="4918">
          <cell r="B4918" t="str">
            <v>Grand'Anse Praslin</v>
          </cell>
          <cell r="C4918" t="str">
            <v>SCGrand'Anse Praslin</v>
          </cell>
        </row>
        <row r="4919">
          <cell r="B4919" t="str">
            <v>Ladig</v>
          </cell>
          <cell r="C4919" t="str">
            <v>SCLadig</v>
          </cell>
        </row>
        <row r="4920">
          <cell r="B4920" t="str">
            <v>La Digue</v>
          </cell>
          <cell r="C4920" t="str">
            <v>SCLa Digue</v>
          </cell>
        </row>
        <row r="4921">
          <cell r="B4921" t="str">
            <v>La Digue</v>
          </cell>
          <cell r="C4921" t="str">
            <v>SCLa Digue</v>
          </cell>
        </row>
        <row r="4922">
          <cell r="B4922" t="str">
            <v>Larivyer Anglez</v>
          </cell>
          <cell r="C4922" t="str">
            <v>SCLarivyer Anglez</v>
          </cell>
        </row>
        <row r="4923">
          <cell r="B4923" t="str">
            <v>English River</v>
          </cell>
          <cell r="C4923" t="str">
            <v>SCEnglish River</v>
          </cell>
        </row>
        <row r="4924">
          <cell r="B4924" t="str">
            <v>La Rivière Anglaise</v>
          </cell>
          <cell r="C4924" t="str">
            <v>SCLa Rivière Anglaise</v>
          </cell>
        </row>
        <row r="4925">
          <cell r="B4925" t="str">
            <v>Mon Bikston</v>
          </cell>
          <cell r="C4925" t="str">
            <v>SCMon Bikston</v>
          </cell>
        </row>
        <row r="4926">
          <cell r="B4926" t="str">
            <v>Mont Buxton</v>
          </cell>
          <cell r="C4926" t="str">
            <v>SCMont Buxton</v>
          </cell>
        </row>
        <row r="4927">
          <cell r="B4927" t="str">
            <v>Mont Buxton</v>
          </cell>
          <cell r="C4927" t="str">
            <v>SCMont Buxton</v>
          </cell>
        </row>
        <row r="4928">
          <cell r="B4928" t="str">
            <v>Mon Fleri</v>
          </cell>
          <cell r="C4928" t="str">
            <v>SCMon Fleri</v>
          </cell>
        </row>
        <row r="4929">
          <cell r="B4929" t="str">
            <v>Mont Fleuri</v>
          </cell>
          <cell r="C4929" t="str">
            <v>SCMont Fleuri</v>
          </cell>
        </row>
        <row r="4930">
          <cell r="B4930" t="str">
            <v>Mont Fleuri</v>
          </cell>
          <cell r="C4930" t="str">
            <v>SCMont Fleuri</v>
          </cell>
        </row>
        <row r="4931">
          <cell r="B4931" t="str">
            <v>Plezans</v>
          </cell>
          <cell r="C4931" t="str">
            <v>SCPlezans</v>
          </cell>
        </row>
        <row r="4932">
          <cell r="B4932" t="str">
            <v>Plaisance</v>
          </cell>
          <cell r="C4932" t="str">
            <v>SCPlaisance</v>
          </cell>
        </row>
        <row r="4933">
          <cell r="B4933" t="str">
            <v>Plaisance</v>
          </cell>
          <cell r="C4933" t="str">
            <v>SCPlaisance</v>
          </cell>
        </row>
        <row r="4934">
          <cell r="B4934" t="str">
            <v>Pwent Lari</v>
          </cell>
          <cell r="C4934" t="str">
            <v>SCPwent Lari</v>
          </cell>
        </row>
        <row r="4935">
          <cell r="B4935" t="str">
            <v>Pointe Larue</v>
          </cell>
          <cell r="C4935" t="str">
            <v>SCPointe Larue</v>
          </cell>
        </row>
        <row r="4936">
          <cell r="B4936" t="str">
            <v>Pointe La Rue</v>
          </cell>
          <cell r="C4936" t="str">
            <v>SCPointe La Rue</v>
          </cell>
        </row>
        <row r="4937">
          <cell r="B4937" t="str">
            <v>Porglo</v>
          </cell>
          <cell r="C4937" t="str">
            <v>SCPorglo</v>
          </cell>
        </row>
        <row r="4938">
          <cell r="B4938" t="str">
            <v>Port Glaud</v>
          </cell>
          <cell r="C4938" t="str">
            <v>SCPort Glaud</v>
          </cell>
        </row>
        <row r="4939">
          <cell r="B4939" t="str">
            <v>Port Glaud</v>
          </cell>
          <cell r="C4939" t="str">
            <v>SCPort Glaud</v>
          </cell>
        </row>
        <row r="4940">
          <cell r="B4940" t="str">
            <v>Sen Lwi</v>
          </cell>
          <cell r="C4940" t="str">
            <v>SCSen Lwi</v>
          </cell>
        </row>
        <row r="4941">
          <cell r="B4941" t="str">
            <v>Saint Louis</v>
          </cell>
          <cell r="C4941" t="str">
            <v>SCSaint Louis</v>
          </cell>
        </row>
        <row r="4942">
          <cell r="B4942" t="str">
            <v>Saint-Louis</v>
          </cell>
          <cell r="C4942" t="str">
            <v>SCSaint-Louis</v>
          </cell>
        </row>
        <row r="4943">
          <cell r="B4943" t="str">
            <v>Takamaka</v>
          </cell>
          <cell r="C4943" t="str">
            <v>SCTakamaka</v>
          </cell>
        </row>
        <row r="4944">
          <cell r="B4944" t="str">
            <v>Takamaka</v>
          </cell>
          <cell r="C4944" t="str">
            <v>SCTakamaka</v>
          </cell>
        </row>
        <row r="4945">
          <cell r="B4945" t="str">
            <v>Takamaka</v>
          </cell>
          <cell r="C4945" t="str">
            <v>SCTakamaka</v>
          </cell>
        </row>
        <row r="4946">
          <cell r="B4946" t="str">
            <v>Lemamel</v>
          </cell>
          <cell r="C4946" t="str">
            <v>SCLemamel</v>
          </cell>
        </row>
        <row r="4947">
          <cell r="B4947" t="str">
            <v>Les Mamelles</v>
          </cell>
          <cell r="C4947" t="str">
            <v>SCLes Mamelles</v>
          </cell>
        </row>
        <row r="4948">
          <cell r="B4948" t="str">
            <v>Les Mamelles</v>
          </cell>
          <cell r="C4948" t="str">
            <v>SCLes Mamelles</v>
          </cell>
        </row>
        <row r="4949">
          <cell r="B4949" t="str">
            <v>Ros Kaiman</v>
          </cell>
          <cell r="C4949" t="str">
            <v>SCRos Kaiman</v>
          </cell>
        </row>
        <row r="4950">
          <cell r="B4950" t="str">
            <v>Roche Caiman</v>
          </cell>
          <cell r="C4950" t="str">
            <v>SCRoche Caiman</v>
          </cell>
        </row>
        <row r="4951">
          <cell r="B4951" t="str">
            <v>Roche Caïman</v>
          </cell>
          <cell r="C4951" t="str">
            <v>SCRoche Caïman</v>
          </cell>
        </row>
        <row r="4952">
          <cell r="B4952" t="str">
            <v>Wasaţ Dārfūr Zālinjay</v>
          </cell>
          <cell r="C4952" t="str">
            <v>SDWasaţ Dārfūr Zālinjay</v>
          </cell>
        </row>
        <row r="4953">
          <cell r="B4953" t="str">
            <v>Central Darfur</v>
          </cell>
          <cell r="C4953" t="str">
            <v>SDCentral Darfur</v>
          </cell>
        </row>
        <row r="4954">
          <cell r="B4954" t="str">
            <v>Sharq Dārfūr</v>
          </cell>
          <cell r="C4954" t="str">
            <v>SDSharq Dārfūr</v>
          </cell>
        </row>
        <row r="4955">
          <cell r="B4955" t="str">
            <v>East Darfur</v>
          </cell>
          <cell r="C4955" t="str">
            <v>SDEast Darfur</v>
          </cell>
        </row>
        <row r="4956">
          <cell r="B4956" t="str">
            <v>Shamāl Dārfūr</v>
          </cell>
          <cell r="C4956" t="str">
            <v>SDShamāl Dārfūr</v>
          </cell>
        </row>
        <row r="4957">
          <cell r="B4957" t="str">
            <v>North Darfur</v>
          </cell>
          <cell r="C4957" t="str">
            <v>SDNorth Darfur</v>
          </cell>
        </row>
        <row r="4958">
          <cell r="B4958" t="str">
            <v>Janūb Dārfūr</v>
          </cell>
          <cell r="C4958" t="str">
            <v>SDJanūb Dārfūr</v>
          </cell>
        </row>
        <row r="4959">
          <cell r="B4959" t="str">
            <v>South Darfur</v>
          </cell>
          <cell r="C4959" t="str">
            <v>SDSouth Darfur</v>
          </cell>
        </row>
        <row r="4960">
          <cell r="B4960" t="str">
            <v>Gharb Dārfūr</v>
          </cell>
          <cell r="C4960" t="str">
            <v>SDGharb Dārfūr</v>
          </cell>
        </row>
        <row r="4961">
          <cell r="B4961" t="str">
            <v>West Darfur</v>
          </cell>
          <cell r="C4961" t="str">
            <v>SDWest Darfur</v>
          </cell>
        </row>
        <row r="4962">
          <cell r="B4962" t="str">
            <v>Al Qaḑārif</v>
          </cell>
          <cell r="C4962" t="str">
            <v>SDAl Qaḑārif</v>
          </cell>
        </row>
        <row r="4963">
          <cell r="B4963" t="str">
            <v>Gedaref</v>
          </cell>
          <cell r="C4963" t="str">
            <v>SDGedaref</v>
          </cell>
        </row>
        <row r="4964">
          <cell r="B4964" t="str">
            <v>Gharb Kurdufān</v>
          </cell>
          <cell r="C4964" t="str">
            <v>SDGharb Kurdufān</v>
          </cell>
        </row>
        <row r="4965">
          <cell r="B4965" t="str">
            <v>West Kordofan</v>
          </cell>
          <cell r="C4965" t="str">
            <v>SDWest Kordofan</v>
          </cell>
        </row>
        <row r="4966">
          <cell r="B4966" t="str">
            <v>Al Jazīrah</v>
          </cell>
          <cell r="C4966" t="str">
            <v>SDAl Jazīrah</v>
          </cell>
        </row>
        <row r="4967">
          <cell r="B4967" t="str">
            <v>Gezira</v>
          </cell>
          <cell r="C4967" t="str">
            <v>SDGezira</v>
          </cell>
        </row>
        <row r="4968">
          <cell r="B4968" t="str">
            <v>Kassalā</v>
          </cell>
          <cell r="C4968" t="str">
            <v>SDKassalā</v>
          </cell>
        </row>
        <row r="4969">
          <cell r="B4969" t="str">
            <v>Kassala</v>
          </cell>
          <cell r="C4969" t="str">
            <v>SDKassala</v>
          </cell>
        </row>
        <row r="4970">
          <cell r="B4970" t="str">
            <v>Al Kharţūm</v>
          </cell>
          <cell r="C4970" t="str">
            <v>SDAl Kharţūm</v>
          </cell>
        </row>
        <row r="4971">
          <cell r="B4971" t="str">
            <v>Khartoum</v>
          </cell>
          <cell r="C4971" t="str">
            <v>SDKhartoum</v>
          </cell>
        </row>
        <row r="4972">
          <cell r="B4972" t="str">
            <v>Shiamāl Kurdufān</v>
          </cell>
          <cell r="C4972" t="str">
            <v>SDShiamāl Kurdufān</v>
          </cell>
        </row>
        <row r="4973">
          <cell r="B4973" t="str">
            <v>North Kordofan</v>
          </cell>
          <cell r="C4973" t="str">
            <v>SDNorth Kordofan</v>
          </cell>
        </row>
        <row r="4974">
          <cell r="B4974" t="str">
            <v>Janūb Kurdufān</v>
          </cell>
          <cell r="C4974" t="str">
            <v>SDJanūb Kurdufān</v>
          </cell>
        </row>
        <row r="4975">
          <cell r="B4975" t="str">
            <v>South Kordofan</v>
          </cell>
          <cell r="C4975" t="str">
            <v>SDSouth Kordofan</v>
          </cell>
        </row>
        <row r="4976">
          <cell r="B4976" t="str">
            <v>An Nīl al Azraq</v>
          </cell>
          <cell r="C4976" t="str">
            <v>SDAn Nīl al Azraq</v>
          </cell>
        </row>
        <row r="4977">
          <cell r="B4977" t="str">
            <v>Blue Nile</v>
          </cell>
          <cell r="C4977" t="str">
            <v>SDBlue Nile</v>
          </cell>
        </row>
        <row r="4978">
          <cell r="B4978" t="str">
            <v>Ash Shamālīyah</v>
          </cell>
          <cell r="C4978" t="str">
            <v>SDAsh Shamālīyah</v>
          </cell>
        </row>
        <row r="4979">
          <cell r="B4979" t="str">
            <v>Northern</v>
          </cell>
          <cell r="C4979" t="str">
            <v>SDNorthern</v>
          </cell>
        </row>
        <row r="4980">
          <cell r="B4980" t="str">
            <v>Nahr an Nīl</v>
          </cell>
          <cell r="C4980" t="str">
            <v>SDNahr an Nīl</v>
          </cell>
        </row>
        <row r="4981">
          <cell r="B4981" t="str">
            <v>River Nile</v>
          </cell>
          <cell r="C4981" t="str">
            <v>SDRiver Nile</v>
          </cell>
        </row>
        <row r="4982">
          <cell r="B4982" t="str">
            <v>An Nīl al Abyaḑ</v>
          </cell>
          <cell r="C4982" t="str">
            <v>SDAn Nīl al Abyaḑ</v>
          </cell>
        </row>
        <row r="4983">
          <cell r="B4983" t="str">
            <v>White Nile</v>
          </cell>
          <cell r="C4983" t="str">
            <v>SDWhite Nile</v>
          </cell>
        </row>
        <row r="4984">
          <cell r="B4984" t="str">
            <v>Al Baḩr al Aḩmar</v>
          </cell>
          <cell r="C4984" t="str">
            <v>SDAl Baḩr al Aḩmar</v>
          </cell>
        </row>
        <row r="4985">
          <cell r="B4985" t="str">
            <v>Red Sea</v>
          </cell>
          <cell r="C4985" t="str">
            <v>SDRed Sea</v>
          </cell>
        </row>
        <row r="4986">
          <cell r="B4986" t="str">
            <v>Sinnār</v>
          </cell>
          <cell r="C4986" t="str">
            <v>SDSinnār</v>
          </cell>
        </row>
        <row r="4987">
          <cell r="B4987" t="str">
            <v>Sennar</v>
          </cell>
          <cell r="C4987" t="str">
            <v>SDSennar</v>
          </cell>
        </row>
        <row r="4988">
          <cell r="B4988" t="str">
            <v>Stockholms län [SE-01]</v>
          </cell>
          <cell r="C4988" t="str">
            <v>SEStockholms län [SE-01]</v>
          </cell>
        </row>
        <row r="4989">
          <cell r="B4989" t="str">
            <v>Västerbottens län [SE-24]</v>
          </cell>
          <cell r="C4989" t="str">
            <v>SEVästerbottens län [SE-24]</v>
          </cell>
        </row>
        <row r="4990">
          <cell r="B4990" t="str">
            <v>Norrbottens län [SE-25]</v>
          </cell>
          <cell r="C4990" t="str">
            <v>SENorrbottens län [SE-25]</v>
          </cell>
        </row>
        <row r="4991">
          <cell r="B4991" t="str">
            <v>Uppsala län [SE-03]</v>
          </cell>
          <cell r="C4991" t="str">
            <v>SEUppsala län [SE-03]</v>
          </cell>
        </row>
        <row r="4992">
          <cell r="B4992" t="str">
            <v>Södermanlands län [SE-04]</v>
          </cell>
          <cell r="C4992" t="str">
            <v>SESödermanlands län [SE-04]</v>
          </cell>
        </row>
        <row r="4993">
          <cell r="B4993" t="str">
            <v>Östergötlands län [SE-05]</v>
          </cell>
          <cell r="C4993" t="str">
            <v>SEÖstergötlands län [SE-05]</v>
          </cell>
        </row>
        <row r="4994">
          <cell r="B4994" t="str">
            <v>Jönköpings län [SE-06]</v>
          </cell>
          <cell r="C4994" t="str">
            <v>SEJönköpings län [SE-06]</v>
          </cell>
        </row>
        <row r="4995">
          <cell r="B4995" t="str">
            <v>Kronobergs län [SE-07]</v>
          </cell>
          <cell r="C4995" t="str">
            <v>SEKronobergs län [SE-07]</v>
          </cell>
        </row>
        <row r="4996">
          <cell r="B4996" t="str">
            <v>Kalmar län [SE-08]</v>
          </cell>
          <cell r="C4996" t="str">
            <v>SEKalmar län [SE-08]</v>
          </cell>
        </row>
        <row r="4997">
          <cell r="B4997" t="str">
            <v>Gotlands län [SE-09]</v>
          </cell>
          <cell r="C4997" t="str">
            <v>SEGotlands län [SE-09]</v>
          </cell>
        </row>
        <row r="4998">
          <cell r="B4998" t="str">
            <v>Blekinge län [SE-10]</v>
          </cell>
          <cell r="C4998" t="str">
            <v>SEBlekinge län [SE-10]</v>
          </cell>
        </row>
        <row r="4999">
          <cell r="B4999" t="str">
            <v>Skåne län [SE-12]</v>
          </cell>
          <cell r="C4999" t="str">
            <v>SESkåne län [SE-12]</v>
          </cell>
        </row>
        <row r="5000">
          <cell r="B5000" t="str">
            <v>Hallands län [SE-13]</v>
          </cell>
          <cell r="C5000" t="str">
            <v>SEHallands län [SE-13]</v>
          </cell>
        </row>
        <row r="5001">
          <cell r="B5001" t="str">
            <v>Västra Götalands län [SE-14]</v>
          </cell>
          <cell r="C5001" t="str">
            <v>SEVästra Götalands län [SE-14]</v>
          </cell>
        </row>
        <row r="5002">
          <cell r="B5002" t="str">
            <v>Värmlands län [SE-17]</v>
          </cell>
          <cell r="C5002" t="str">
            <v>SEVärmlands län [SE-17]</v>
          </cell>
        </row>
        <row r="5003">
          <cell r="B5003" t="str">
            <v>Örebro län [SE-18]</v>
          </cell>
          <cell r="C5003" t="str">
            <v>SEÖrebro län [SE-18]</v>
          </cell>
        </row>
        <row r="5004">
          <cell r="B5004" t="str">
            <v>Västmanlands län [SE-19]</v>
          </cell>
          <cell r="C5004" t="str">
            <v>SEVästmanlands län [SE-19]</v>
          </cell>
        </row>
        <row r="5005">
          <cell r="B5005" t="str">
            <v>Dalarnas län [SE-20]</v>
          </cell>
          <cell r="C5005" t="str">
            <v>SEDalarnas län [SE-20]</v>
          </cell>
        </row>
        <row r="5006">
          <cell r="B5006" t="str">
            <v>Gävleborgs län [SE-21]</v>
          </cell>
          <cell r="C5006" t="str">
            <v>SEGävleborgs län [SE-21]</v>
          </cell>
        </row>
        <row r="5007">
          <cell r="B5007" t="str">
            <v>Västernorrlands län [SE-22]</v>
          </cell>
          <cell r="C5007" t="str">
            <v>SEVästernorrlands län [SE-22]</v>
          </cell>
        </row>
        <row r="5008">
          <cell r="B5008" t="str">
            <v>Jämtlands län [SE-23]</v>
          </cell>
          <cell r="C5008" t="str">
            <v>SEJämtlands län [SE-23]</v>
          </cell>
        </row>
        <row r="5009">
          <cell r="B5009" t="str">
            <v>Central Singapore</v>
          </cell>
          <cell r="C5009" t="str">
            <v>SGCentral Singapore</v>
          </cell>
        </row>
        <row r="5010">
          <cell r="B5010" t="str">
            <v>North East</v>
          </cell>
          <cell r="C5010" t="str">
            <v>SGNorth East</v>
          </cell>
        </row>
        <row r="5011">
          <cell r="B5011" t="str">
            <v>North West</v>
          </cell>
          <cell r="C5011" t="str">
            <v>SGNorth West</v>
          </cell>
        </row>
        <row r="5012">
          <cell r="B5012" t="str">
            <v>South East</v>
          </cell>
          <cell r="C5012" t="str">
            <v>SGSouth East</v>
          </cell>
        </row>
        <row r="5013">
          <cell r="B5013" t="str">
            <v>South West</v>
          </cell>
          <cell r="C5013" t="str">
            <v>SGSouth West</v>
          </cell>
        </row>
        <row r="5014">
          <cell r="B5014" t="str">
            <v>Ascension</v>
          </cell>
          <cell r="C5014" t="str">
            <v>SHAscension</v>
          </cell>
        </row>
        <row r="5015">
          <cell r="B5015" t="str">
            <v>Saint Helena</v>
          </cell>
          <cell r="C5015" t="str">
            <v>SHSaint Helena</v>
          </cell>
        </row>
        <row r="5016">
          <cell r="B5016" t="str">
            <v>Tristan da Cunha</v>
          </cell>
          <cell r="C5016" t="str">
            <v>SHTristan da Cunha</v>
          </cell>
        </row>
        <row r="5017">
          <cell r="B5017" t="str">
            <v>Ajdovščina</v>
          </cell>
          <cell r="C5017" t="str">
            <v>SIAjdovščina</v>
          </cell>
        </row>
        <row r="5018">
          <cell r="B5018" t="str">
            <v>Beltinci</v>
          </cell>
          <cell r="C5018" t="str">
            <v>SIBeltinci</v>
          </cell>
        </row>
        <row r="5019">
          <cell r="B5019" t="str">
            <v>Bled</v>
          </cell>
          <cell r="C5019" t="str">
            <v>SIBled</v>
          </cell>
        </row>
        <row r="5020">
          <cell r="B5020" t="str">
            <v>Bohinj</v>
          </cell>
          <cell r="C5020" t="str">
            <v>SIBohinj</v>
          </cell>
        </row>
        <row r="5021">
          <cell r="B5021" t="str">
            <v>Borovnica</v>
          </cell>
          <cell r="C5021" t="str">
            <v>SIBorovnica</v>
          </cell>
        </row>
        <row r="5022">
          <cell r="B5022" t="str">
            <v>Bovec</v>
          </cell>
          <cell r="C5022" t="str">
            <v>SIBovec</v>
          </cell>
        </row>
        <row r="5023">
          <cell r="B5023" t="str">
            <v>Brda</v>
          </cell>
          <cell r="C5023" t="str">
            <v>SIBrda</v>
          </cell>
        </row>
        <row r="5024">
          <cell r="B5024" t="str">
            <v>Brezovica</v>
          </cell>
          <cell r="C5024" t="str">
            <v>SIBrezovica</v>
          </cell>
        </row>
        <row r="5025">
          <cell r="B5025" t="str">
            <v>Brežice</v>
          </cell>
          <cell r="C5025" t="str">
            <v>SIBrežice</v>
          </cell>
        </row>
        <row r="5026">
          <cell r="B5026" t="str">
            <v>Tišina</v>
          </cell>
          <cell r="C5026" t="str">
            <v>SITišina</v>
          </cell>
        </row>
        <row r="5027">
          <cell r="B5027" t="str">
            <v>Celje</v>
          </cell>
          <cell r="C5027" t="str">
            <v>SICelje</v>
          </cell>
        </row>
        <row r="5028">
          <cell r="B5028" t="str">
            <v>Cerklje na Gorenjskem</v>
          </cell>
          <cell r="C5028" t="str">
            <v>SICerklje na Gorenjskem</v>
          </cell>
        </row>
        <row r="5029">
          <cell r="B5029" t="str">
            <v>Cerknica</v>
          </cell>
          <cell r="C5029" t="str">
            <v>SICerknica</v>
          </cell>
        </row>
        <row r="5030">
          <cell r="B5030" t="str">
            <v>Cerkno</v>
          </cell>
          <cell r="C5030" t="str">
            <v>SICerkno</v>
          </cell>
        </row>
        <row r="5031">
          <cell r="B5031" t="str">
            <v>Črenšovci</v>
          </cell>
          <cell r="C5031" t="str">
            <v>SIČrenšovci</v>
          </cell>
        </row>
        <row r="5032">
          <cell r="B5032" t="str">
            <v>Črna na Koroškem</v>
          </cell>
          <cell r="C5032" t="str">
            <v>SIČrna na Koroškem</v>
          </cell>
        </row>
        <row r="5033">
          <cell r="B5033" t="str">
            <v>Črnomelj</v>
          </cell>
          <cell r="C5033" t="str">
            <v>SIČrnomelj</v>
          </cell>
        </row>
        <row r="5034">
          <cell r="B5034" t="str">
            <v>Destrnik</v>
          </cell>
          <cell r="C5034" t="str">
            <v>SIDestrnik</v>
          </cell>
        </row>
        <row r="5035">
          <cell r="B5035" t="str">
            <v>Divača</v>
          </cell>
          <cell r="C5035" t="str">
            <v>SIDivača</v>
          </cell>
        </row>
        <row r="5036">
          <cell r="B5036" t="str">
            <v>Dobrepolje</v>
          </cell>
          <cell r="C5036" t="str">
            <v>SIDobrepolje</v>
          </cell>
        </row>
        <row r="5037">
          <cell r="B5037" t="str">
            <v>Dobrova-Polhov Gradec</v>
          </cell>
          <cell r="C5037" t="str">
            <v>SIDobrova-Polhov Gradec</v>
          </cell>
        </row>
        <row r="5038">
          <cell r="B5038" t="str">
            <v>Dol pri Ljubljani</v>
          </cell>
          <cell r="C5038" t="str">
            <v>SIDol pri Ljubljani</v>
          </cell>
        </row>
        <row r="5039">
          <cell r="B5039" t="str">
            <v>Domžale</v>
          </cell>
          <cell r="C5039" t="str">
            <v>SIDomžale</v>
          </cell>
        </row>
        <row r="5040">
          <cell r="B5040" t="str">
            <v>Dornava</v>
          </cell>
          <cell r="C5040" t="str">
            <v>SIDornava</v>
          </cell>
        </row>
        <row r="5041">
          <cell r="B5041" t="str">
            <v>Dravograd</v>
          </cell>
          <cell r="C5041" t="str">
            <v>SIDravograd</v>
          </cell>
        </row>
        <row r="5042">
          <cell r="B5042" t="str">
            <v>Duplek</v>
          </cell>
          <cell r="C5042" t="str">
            <v>SIDuplek</v>
          </cell>
        </row>
        <row r="5043">
          <cell r="B5043" t="str">
            <v>Gorenja vas-Poljane</v>
          </cell>
          <cell r="C5043" t="str">
            <v>SIGorenja vas-Poljane</v>
          </cell>
        </row>
        <row r="5044">
          <cell r="B5044" t="str">
            <v>Gorišnica</v>
          </cell>
          <cell r="C5044" t="str">
            <v>SIGorišnica</v>
          </cell>
        </row>
        <row r="5045">
          <cell r="B5045" t="str">
            <v>Gornja Radgona</v>
          </cell>
          <cell r="C5045" t="str">
            <v>SIGornja Radgona</v>
          </cell>
        </row>
        <row r="5046">
          <cell r="B5046" t="str">
            <v>Gornji Grad</v>
          </cell>
          <cell r="C5046" t="str">
            <v>SIGornji Grad</v>
          </cell>
        </row>
        <row r="5047">
          <cell r="B5047" t="str">
            <v>Gornji Petrovci</v>
          </cell>
          <cell r="C5047" t="str">
            <v>SIGornji Petrovci</v>
          </cell>
        </row>
        <row r="5048">
          <cell r="B5048" t="str">
            <v>Grosuplje</v>
          </cell>
          <cell r="C5048" t="str">
            <v>SIGrosuplje</v>
          </cell>
        </row>
        <row r="5049">
          <cell r="B5049" t="str">
            <v>Šalovci</v>
          </cell>
          <cell r="C5049" t="str">
            <v>SIŠalovci</v>
          </cell>
        </row>
        <row r="5050">
          <cell r="B5050" t="str">
            <v>Hrastnik</v>
          </cell>
          <cell r="C5050" t="str">
            <v>SIHrastnik</v>
          </cell>
        </row>
        <row r="5051">
          <cell r="B5051" t="str">
            <v>Hrpelje-Kozina</v>
          </cell>
          <cell r="C5051" t="str">
            <v>SIHrpelje-Kozina</v>
          </cell>
        </row>
        <row r="5052">
          <cell r="B5052" t="str">
            <v>Idrija</v>
          </cell>
          <cell r="C5052" t="str">
            <v>SIIdrija</v>
          </cell>
        </row>
        <row r="5053">
          <cell r="B5053" t="str">
            <v>Ig</v>
          </cell>
          <cell r="C5053" t="str">
            <v>SIIg</v>
          </cell>
        </row>
        <row r="5054">
          <cell r="B5054" t="str">
            <v>Ilirska Bistrica</v>
          </cell>
          <cell r="C5054" t="str">
            <v>SIIlirska Bistrica</v>
          </cell>
        </row>
        <row r="5055">
          <cell r="B5055" t="str">
            <v>Ivančna Gorica</v>
          </cell>
          <cell r="C5055" t="str">
            <v>SIIvančna Gorica</v>
          </cell>
        </row>
        <row r="5056">
          <cell r="B5056" t="str">
            <v>Izola</v>
          </cell>
          <cell r="C5056" t="str">
            <v>SIIzola</v>
          </cell>
        </row>
        <row r="5057">
          <cell r="B5057" t="str">
            <v>Jesenice</v>
          </cell>
          <cell r="C5057" t="str">
            <v>SIJesenice</v>
          </cell>
        </row>
        <row r="5058">
          <cell r="B5058" t="str">
            <v>Juršinci</v>
          </cell>
          <cell r="C5058" t="str">
            <v>SIJuršinci</v>
          </cell>
        </row>
        <row r="5059">
          <cell r="B5059" t="str">
            <v>Kamnik</v>
          </cell>
          <cell r="C5059" t="str">
            <v>SIKamnik</v>
          </cell>
        </row>
        <row r="5060">
          <cell r="B5060" t="str">
            <v>Kanal</v>
          </cell>
          <cell r="C5060" t="str">
            <v>SIKanal</v>
          </cell>
        </row>
        <row r="5061">
          <cell r="B5061" t="str">
            <v>Kidričevo</v>
          </cell>
          <cell r="C5061" t="str">
            <v>SIKidričevo</v>
          </cell>
        </row>
        <row r="5062">
          <cell r="B5062" t="str">
            <v>Kobarid</v>
          </cell>
          <cell r="C5062" t="str">
            <v>SIKobarid</v>
          </cell>
        </row>
        <row r="5063">
          <cell r="B5063" t="str">
            <v>Kobilje</v>
          </cell>
          <cell r="C5063" t="str">
            <v>SIKobilje</v>
          </cell>
        </row>
        <row r="5064">
          <cell r="B5064" t="str">
            <v>Kočevje</v>
          </cell>
          <cell r="C5064" t="str">
            <v>SIKočevje</v>
          </cell>
        </row>
        <row r="5065">
          <cell r="B5065" t="str">
            <v>Komen</v>
          </cell>
          <cell r="C5065" t="str">
            <v>SIKomen</v>
          </cell>
        </row>
        <row r="5066">
          <cell r="B5066" t="str">
            <v>Koper</v>
          </cell>
          <cell r="C5066" t="str">
            <v>SIKoper</v>
          </cell>
        </row>
        <row r="5067">
          <cell r="B5067" t="str">
            <v>Kozje</v>
          </cell>
          <cell r="C5067" t="str">
            <v>SIKozje</v>
          </cell>
        </row>
        <row r="5068">
          <cell r="B5068" t="str">
            <v>Kranj</v>
          </cell>
          <cell r="C5068" t="str">
            <v>SIKranj</v>
          </cell>
        </row>
        <row r="5069">
          <cell r="B5069" t="str">
            <v>Kranjska Gora</v>
          </cell>
          <cell r="C5069" t="str">
            <v>SIKranjska Gora</v>
          </cell>
        </row>
        <row r="5070">
          <cell r="B5070" t="str">
            <v>Krško</v>
          </cell>
          <cell r="C5070" t="str">
            <v>SIKrško</v>
          </cell>
        </row>
        <row r="5071">
          <cell r="B5071" t="str">
            <v>Kungota</v>
          </cell>
          <cell r="C5071" t="str">
            <v>SIKungota</v>
          </cell>
        </row>
        <row r="5072">
          <cell r="B5072" t="str">
            <v>Kuzma</v>
          </cell>
          <cell r="C5072" t="str">
            <v>SIKuzma</v>
          </cell>
        </row>
        <row r="5073">
          <cell r="B5073" t="str">
            <v>Laško</v>
          </cell>
          <cell r="C5073" t="str">
            <v>SILaško</v>
          </cell>
        </row>
        <row r="5074">
          <cell r="B5074" t="str">
            <v>Lenart</v>
          </cell>
          <cell r="C5074" t="str">
            <v>SILenart</v>
          </cell>
        </row>
        <row r="5075">
          <cell r="B5075" t="str">
            <v>Lendava</v>
          </cell>
          <cell r="C5075" t="str">
            <v>SILendava</v>
          </cell>
        </row>
        <row r="5076">
          <cell r="B5076" t="str">
            <v>Litija</v>
          </cell>
          <cell r="C5076" t="str">
            <v>SILitija</v>
          </cell>
        </row>
        <row r="5077">
          <cell r="B5077" t="str">
            <v>Ljubljana</v>
          </cell>
          <cell r="C5077" t="str">
            <v>SILjubljana</v>
          </cell>
        </row>
        <row r="5078">
          <cell r="B5078" t="str">
            <v>Ljubno</v>
          </cell>
          <cell r="C5078" t="str">
            <v>SILjubno</v>
          </cell>
        </row>
        <row r="5079">
          <cell r="B5079" t="str">
            <v>Ljutomer</v>
          </cell>
          <cell r="C5079" t="str">
            <v>SILjutomer</v>
          </cell>
        </row>
        <row r="5080">
          <cell r="B5080" t="str">
            <v>Logatec</v>
          </cell>
          <cell r="C5080" t="str">
            <v>SILogatec</v>
          </cell>
        </row>
        <row r="5081">
          <cell r="B5081" t="str">
            <v>Loška Dolina</v>
          </cell>
          <cell r="C5081" t="str">
            <v>SILoška Dolina</v>
          </cell>
        </row>
        <row r="5082">
          <cell r="B5082" t="str">
            <v>Loški Potok</v>
          </cell>
          <cell r="C5082" t="str">
            <v>SILoški Potok</v>
          </cell>
        </row>
        <row r="5083">
          <cell r="B5083" t="str">
            <v>Luče</v>
          </cell>
          <cell r="C5083" t="str">
            <v>SILuče</v>
          </cell>
        </row>
        <row r="5084">
          <cell r="B5084" t="str">
            <v>Lukovica</v>
          </cell>
          <cell r="C5084" t="str">
            <v>SILukovica</v>
          </cell>
        </row>
        <row r="5085">
          <cell r="B5085" t="str">
            <v>Majšperk</v>
          </cell>
          <cell r="C5085" t="str">
            <v>SIMajšperk</v>
          </cell>
        </row>
        <row r="5086">
          <cell r="B5086" t="str">
            <v>Maribor</v>
          </cell>
          <cell r="C5086" t="str">
            <v>SIMaribor</v>
          </cell>
        </row>
        <row r="5087">
          <cell r="B5087" t="str">
            <v>Medvode</v>
          </cell>
          <cell r="C5087" t="str">
            <v>SIMedvode</v>
          </cell>
        </row>
        <row r="5088">
          <cell r="B5088" t="str">
            <v>Mengeš</v>
          </cell>
          <cell r="C5088" t="str">
            <v>SIMengeš</v>
          </cell>
        </row>
        <row r="5089">
          <cell r="B5089" t="str">
            <v>Metlika</v>
          </cell>
          <cell r="C5089" t="str">
            <v>SIMetlika</v>
          </cell>
        </row>
        <row r="5090">
          <cell r="B5090" t="str">
            <v>Mežica</v>
          </cell>
          <cell r="C5090" t="str">
            <v>SIMežica</v>
          </cell>
        </row>
        <row r="5091">
          <cell r="B5091" t="str">
            <v>Miren-Kostanjevica</v>
          </cell>
          <cell r="C5091" t="str">
            <v>SIMiren-Kostanjevica</v>
          </cell>
        </row>
        <row r="5092">
          <cell r="B5092" t="str">
            <v>Mislinja</v>
          </cell>
          <cell r="C5092" t="str">
            <v>SIMislinja</v>
          </cell>
        </row>
        <row r="5093">
          <cell r="B5093" t="str">
            <v>Moravče</v>
          </cell>
          <cell r="C5093" t="str">
            <v>SIMoravče</v>
          </cell>
        </row>
        <row r="5094">
          <cell r="B5094" t="str">
            <v>Moravske Toplice</v>
          </cell>
          <cell r="C5094" t="str">
            <v>SIMoravske Toplice</v>
          </cell>
        </row>
        <row r="5095">
          <cell r="B5095" t="str">
            <v>Mozirje</v>
          </cell>
          <cell r="C5095" t="str">
            <v>SIMozirje</v>
          </cell>
        </row>
        <row r="5096">
          <cell r="B5096" t="str">
            <v>Murska Sobota</v>
          </cell>
          <cell r="C5096" t="str">
            <v>SIMurska Sobota</v>
          </cell>
        </row>
        <row r="5097">
          <cell r="B5097" t="str">
            <v>Muta</v>
          </cell>
          <cell r="C5097" t="str">
            <v>SIMuta</v>
          </cell>
        </row>
        <row r="5098">
          <cell r="B5098" t="str">
            <v>Naklo</v>
          </cell>
          <cell r="C5098" t="str">
            <v>SINaklo</v>
          </cell>
        </row>
        <row r="5099">
          <cell r="B5099" t="str">
            <v>Nazarje</v>
          </cell>
          <cell r="C5099" t="str">
            <v>SINazarje</v>
          </cell>
        </row>
        <row r="5100">
          <cell r="B5100" t="str">
            <v>Nova Gorica</v>
          </cell>
          <cell r="C5100" t="str">
            <v>SINova Gorica</v>
          </cell>
        </row>
        <row r="5101">
          <cell r="B5101" t="str">
            <v>Novo Mesto</v>
          </cell>
          <cell r="C5101" t="str">
            <v>SINovo Mesto</v>
          </cell>
        </row>
        <row r="5102">
          <cell r="B5102" t="str">
            <v>Odranci</v>
          </cell>
          <cell r="C5102" t="str">
            <v>SIOdranci</v>
          </cell>
        </row>
        <row r="5103">
          <cell r="B5103" t="str">
            <v>Ormož</v>
          </cell>
          <cell r="C5103" t="str">
            <v>SIOrmož</v>
          </cell>
        </row>
        <row r="5104">
          <cell r="B5104" t="str">
            <v>Osilnica</v>
          </cell>
          <cell r="C5104" t="str">
            <v>SIOsilnica</v>
          </cell>
        </row>
        <row r="5105">
          <cell r="B5105" t="str">
            <v>Pesnica</v>
          </cell>
          <cell r="C5105" t="str">
            <v>SIPesnica</v>
          </cell>
        </row>
        <row r="5106">
          <cell r="B5106" t="str">
            <v>Piran</v>
          </cell>
          <cell r="C5106" t="str">
            <v>SIPiran</v>
          </cell>
        </row>
        <row r="5107">
          <cell r="B5107" t="str">
            <v>Pivka</v>
          </cell>
          <cell r="C5107" t="str">
            <v>SIPivka</v>
          </cell>
        </row>
        <row r="5108">
          <cell r="B5108" t="str">
            <v>Podčetrtek</v>
          </cell>
          <cell r="C5108" t="str">
            <v>SIPodčetrtek</v>
          </cell>
        </row>
        <row r="5109">
          <cell r="B5109" t="str">
            <v>Podvelka</v>
          </cell>
          <cell r="C5109" t="str">
            <v>SIPodvelka</v>
          </cell>
        </row>
        <row r="5110">
          <cell r="B5110" t="str">
            <v>Postojna</v>
          </cell>
          <cell r="C5110" t="str">
            <v>SIPostojna</v>
          </cell>
        </row>
        <row r="5111">
          <cell r="B5111" t="str">
            <v>Preddvor</v>
          </cell>
          <cell r="C5111" t="str">
            <v>SIPreddvor</v>
          </cell>
        </row>
        <row r="5112">
          <cell r="B5112" t="str">
            <v>Ptuj</v>
          </cell>
          <cell r="C5112" t="str">
            <v>SIPtuj</v>
          </cell>
        </row>
        <row r="5113">
          <cell r="B5113" t="str">
            <v>Puconci</v>
          </cell>
          <cell r="C5113" t="str">
            <v>SIPuconci</v>
          </cell>
        </row>
        <row r="5114">
          <cell r="B5114" t="str">
            <v>Rače-Fram</v>
          </cell>
          <cell r="C5114" t="str">
            <v>SIRače-Fram</v>
          </cell>
        </row>
        <row r="5115">
          <cell r="B5115" t="str">
            <v>Radeče</v>
          </cell>
          <cell r="C5115" t="str">
            <v>SIRadeče</v>
          </cell>
        </row>
        <row r="5116">
          <cell r="B5116" t="str">
            <v>Radenci</v>
          </cell>
          <cell r="C5116" t="str">
            <v>SIRadenci</v>
          </cell>
        </row>
        <row r="5117">
          <cell r="B5117" t="str">
            <v>Radlje ob Dravi</v>
          </cell>
          <cell r="C5117" t="str">
            <v>SIRadlje ob Dravi</v>
          </cell>
        </row>
        <row r="5118">
          <cell r="B5118" t="str">
            <v>Radovljica</v>
          </cell>
          <cell r="C5118" t="str">
            <v>SIRadovljica</v>
          </cell>
        </row>
        <row r="5119">
          <cell r="B5119" t="str">
            <v>Ravne na Koroškem</v>
          </cell>
          <cell r="C5119" t="str">
            <v>SIRavne na Koroškem</v>
          </cell>
        </row>
        <row r="5120">
          <cell r="B5120" t="str">
            <v>Ribnica</v>
          </cell>
          <cell r="C5120" t="str">
            <v>SIRibnica</v>
          </cell>
        </row>
        <row r="5121">
          <cell r="B5121" t="str">
            <v>Rogašovci</v>
          </cell>
          <cell r="C5121" t="str">
            <v>SIRogašovci</v>
          </cell>
        </row>
        <row r="5122">
          <cell r="B5122" t="str">
            <v>Rogaška Slatina</v>
          </cell>
          <cell r="C5122" t="str">
            <v>SIRogaška Slatina</v>
          </cell>
        </row>
        <row r="5123">
          <cell r="B5123" t="str">
            <v>Rogatec</v>
          </cell>
          <cell r="C5123" t="str">
            <v>SIRogatec</v>
          </cell>
        </row>
        <row r="5124">
          <cell r="B5124" t="str">
            <v>Ruše</v>
          </cell>
          <cell r="C5124" t="str">
            <v>SIRuše</v>
          </cell>
        </row>
        <row r="5125">
          <cell r="B5125" t="str">
            <v>Semič</v>
          </cell>
          <cell r="C5125" t="str">
            <v>SISemič</v>
          </cell>
        </row>
        <row r="5126">
          <cell r="B5126" t="str">
            <v>Sevnica</v>
          </cell>
          <cell r="C5126" t="str">
            <v>SISevnica</v>
          </cell>
        </row>
        <row r="5127">
          <cell r="B5127" t="str">
            <v>Sežana</v>
          </cell>
          <cell r="C5127" t="str">
            <v>SISežana</v>
          </cell>
        </row>
        <row r="5128">
          <cell r="B5128" t="str">
            <v>Slovenj Gradec</v>
          </cell>
          <cell r="C5128" t="str">
            <v>SISlovenj Gradec</v>
          </cell>
        </row>
        <row r="5129">
          <cell r="B5129" t="str">
            <v>Slovenska Bistrica</v>
          </cell>
          <cell r="C5129" t="str">
            <v>SISlovenska Bistrica</v>
          </cell>
        </row>
        <row r="5130">
          <cell r="B5130" t="str">
            <v>Slovenske Konjice</v>
          </cell>
          <cell r="C5130" t="str">
            <v>SISlovenske Konjice</v>
          </cell>
        </row>
        <row r="5131">
          <cell r="B5131" t="str">
            <v>Starše</v>
          </cell>
          <cell r="C5131" t="str">
            <v>SIStarše</v>
          </cell>
        </row>
        <row r="5132">
          <cell r="B5132" t="str">
            <v>Sveti Jurij</v>
          </cell>
          <cell r="C5132" t="str">
            <v>SISveti Jurij</v>
          </cell>
        </row>
        <row r="5133">
          <cell r="B5133" t="str">
            <v>Šenčur</v>
          </cell>
          <cell r="C5133" t="str">
            <v>SIŠenčur</v>
          </cell>
        </row>
        <row r="5134">
          <cell r="B5134" t="str">
            <v>Šentilj</v>
          </cell>
          <cell r="C5134" t="str">
            <v>SIŠentilj</v>
          </cell>
        </row>
        <row r="5135">
          <cell r="B5135" t="str">
            <v>Šentjernej</v>
          </cell>
          <cell r="C5135" t="str">
            <v>SIŠentjernej</v>
          </cell>
        </row>
        <row r="5136">
          <cell r="B5136" t="str">
            <v>Šentjur</v>
          </cell>
          <cell r="C5136" t="str">
            <v>SIŠentjur</v>
          </cell>
        </row>
        <row r="5137">
          <cell r="B5137" t="str">
            <v>Škocjan</v>
          </cell>
          <cell r="C5137" t="str">
            <v>SIŠkocjan</v>
          </cell>
        </row>
        <row r="5138">
          <cell r="B5138" t="str">
            <v>Škofja Loka</v>
          </cell>
          <cell r="C5138" t="str">
            <v>SIŠkofja Loka</v>
          </cell>
        </row>
        <row r="5139">
          <cell r="B5139" t="str">
            <v>Škofljica</v>
          </cell>
          <cell r="C5139" t="str">
            <v>SIŠkofljica</v>
          </cell>
        </row>
        <row r="5140">
          <cell r="B5140" t="str">
            <v>Šmarje pri Jelšah</v>
          </cell>
          <cell r="C5140" t="str">
            <v>SIŠmarje pri Jelšah</v>
          </cell>
        </row>
        <row r="5141">
          <cell r="B5141" t="str">
            <v>Šmartno ob Paki</v>
          </cell>
          <cell r="C5141" t="str">
            <v>SIŠmartno ob Paki</v>
          </cell>
        </row>
        <row r="5142">
          <cell r="B5142" t="str">
            <v>Šoštanj</v>
          </cell>
          <cell r="C5142" t="str">
            <v>SIŠoštanj</v>
          </cell>
        </row>
        <row r="5143">
          <cell r="B5143" t="str">
            <v>Štore</v>
          </cell>
          <cell r="C5143" t="str">
            <v>SIŠtore</v>
          </cell>
        </row>
        <row r="5144">
          <cell r="B5144" t="str">
            <v>Tolmin</v>
          </cell>
          <cell r="C5144" t="str">
            <v>SITolmin</v>
          </cell>
        </row>
        <row r="5145">
          <cell r="B5145" t="str">
            <v>Trbovlje</v>
          </cell>
          <cell r="C5145" t="str">
            <v>SITrbovlje</v>
          </cell>
        </row>
        <row r="5146">
          <cell r="B5146" t="str">
            <v>Trebnje</v>
          </cell>
          <cell r="C5146" t="str">
            <v>SITrebnje</v>
          </cell>
        </row>
        <row r="5147">
          <cell r="B5147" t="str">
            <v>Tržič</v>
          </cell>
          <cell r="C5147" t="str">
            <v>SITržič</v>
          </cell>
        </row>
        <row r="5148">
          <cell r="B5148" t="str">
            <v>Turnišče</v>
          </cell>
          <cell r="C5148" t="str">
            <v>SITurnišče</v>
          </cell>
        </row>
        <row r="5149">
          <cell r="B5149" t="str">
            <v>Velenje</v>
          </cell>
          <cell r="C5149" t="str">
            <v>SIVelenje</v>
          </cell>
        </row>
        <row r="5150">
          <cell r="B5150" t="str">
            <v>Velike Lašče</v>
          </cell>
          <cell r="C5150" t="str">
            <v>SIVelike Lašče</v>
          </cell>
        </row>
        <row r="5151">
          <cell r="B5151" t="str">
            <v>Videm</v>
          </cell>
          <cell r="C5151" t="str">
            <v>SIVidem</v>
          </cell>
        </row>
        <row r="5152">
          <cell r="B5152" t="str">
            <v>Vipava</v>
          </cell>
          <cell r="C5152" t="str">
            <v>SIVipava</v>
          </cell>
        </row>
        <row r="5153">
          <cell r="B5153" t="str">
            <v>Vitanje</v>
          </cell>
          <cell r="C5153" t="str">
            <v>SIVitanje</v>
          </cell>
        </row>
        <row r="5154">
          <cell r="B5154" t="str">
            <v>Vodice</v>
          </cell>
          <cell r="C5154" t="str">
            <v>SIVodice</v>
          </cell>
        </row>
        <row r="5155">
          <cell r="B5155" t="str">
            <v>Vojnik</v>
          </cell>
          <cell r="C5155" t="str">
            <v>SIVojnik</v>
          </cell>
        </row>
        <row r="5156">
          <cell r="B5156" t="str">
            <v>Vrhnika</v>
          </cell>
          <cell r="C5156" t="str">
            <v>SIVrhnika</v>
          </cell>
        </row>
        <row r="5157">
          <cell r="B5157" t="str">
            <v>Vuzenica</v>
          </cell>
          <cell r="C5157" t="str">
            <v>SIVuzenica</v>
          </cell>
        </row>
        <row r="5158">
          <cell r="B5158" t="str">
            <v>Zagorje ob Savi</v>
          </cell>
          <cell r="C5158" t="str">
            <v>SIZagorje ob Savi</v>
          </cell>
        </row>
        <row r="5159">
          <cell r="B5159" t="str">
            <v>Zavrč</v>
          </cell>
          <cell r="C5159" t="str">
            <v>SIZavrč</v>
          </cell>
        </row>
        <row r="5160">
          <cell r="B5160" t="str">
            <v>Zreče</v>
          </cell>
          <cell r="C5160" t="str">
            <v>SIZreče</v>
          </cell>
        </row>
        <row r="5161">
          <cell r="B5161" t="str">
            <v>Železniki</v>
          </cell>
          <cell r="C5161" t="str">
            <v>SIŽelezniki</v>
          </cell>
        </row>
        <row r="5162">
          <cell r="B5162" t="str">
            <v>Žiri</v>
          </cell>
          <cell r="C5162" t="str">
            <v>SIŽiri</v>
          </cell>
        </row>
        <row r="5163">
          <cell r="B5163" t="str">
            <v>Benedikt</v>
          </cell>
          <cell r="C5163" t="str">
            <v>SIBenedikt</v>
          </cell>
        </row>
        <row r="5164">
          <cell r="B5164" t="str">
            <v>Bistrica ob Sotli</v>
          </cell>
          <cell r="C5164" t="str">
            <v>SIBistrica ob Sotli</v>
          </cell>
        </row>
        <row r="5165">
          <cell r="B5165" t="str">
            <v>Bloke</v>
          </cell>
          <cell r="C5165" t="str">
            <v>SIBloke</v>
          </cell>
        </row>
        <row r="5166">
          <cell r="B5166" t="str">
            <v>Braslovče</v>
          </cell>
          <cell r="C5166" t="str">
            <v>SIBraslovče</v>
          </cell>
        </row>
        <row r="5167">
          <cell r="B5167" t="str">
            <v>Cankova</v>
          </cell>
          <cell r="C5167" t="str">
            <v>SICankova</v>
          </cell>
        </row>
        <row r="5168">
          <cell r="B5168" t="str">
            <v>Cerkvenjak</v>
          </cell>
          <cell r="C5168" t="str">
            <v>SICerkvenjak</v>
          </cell>
        </row>
        <row r="5169">
          <cell r="B5169" t="str">
            <v>Dobje</v>
          </cell>
          <cell r="C5169" t="str">
            <v>SIDobje</v>
          </cell>
        </row>
        <row r="5170">
          <cell r="B5170" t="str">
            <v>Dobrna</v>
          </cell>
          <cell r="C5170" t="str">
            <v>SIDobrna</v>
          </cell>
        </row>
        <row r="5171">
          <cell r="B5171" t="str">
            <v>Dobrovnik</v>
          </cell>
          <cell r="C5171" t="str">
            <v>SIDobrovnik</v>
          </cell>
        </row>
        <row r="5172">
          <cell r="B5172" t="str">
            <v>Dolenjske Toplice</v>
          </cell>
          <cell r="C5172" t="str">
            <v>SIDolenjske Toplice</v>
          </cell>
        </row>
        <row r="5173">
          <cell r="B5173" t="str">
            <v>Grad</v>
          </cell>
          <cell r="C5173" t="str">
            <v>SIGrad</v>
          </cell>
        </row>
        <row r="5174">
          <cell r="B5174" t="str">
            <v>Hajdina</v>
          </cell>
          <cell r="C5174" t="str">
            <v>SIHajdina</v>
          </cell>
        </row>
        <row r="5175">
          <cell r="B5175" t="str">
            <v>Hoče-Slivnica</v>
          </cell>
          <cell r="C5175" t="str">
            <v>SIHoče-Slivnica</v>
          </cell>
        </row>
        <row r="5176">
          <cell r="B5176" t="str">
            <v>Hodoš</v>
          </cell>
          <cell r="C5176" t="str">
            <v>SIHodoš</v>
          </cell>
        </row>
        <row r="5177">
          <cell r="B5177" t="str">
            <v>Horjul</v>
          </cell>
          <cell r="C5177" t="str">
            <v>SIHorjul</v>
          </cell>
        </row>
        <row r="5178">
          <cell r="B5178" t="str">
            <v>Jezersko</v>
          </cell>
          <cell r="C5178" t="str">
            <v>SIJezersko</v>
          </cell>
        </row>
        <row r="5179">
          <cell r="B5179" t="str">
            <v>Komenda</v>
          </cell>
          <cell r="C5179" t="str">
            <v>SIKomenda</v>
          </cell>
        </row>
        <row r="5180">
          <cell r="B5180" t="str">
            <v>Kostel</v>
          </cell>
          <cell r="C5180" t="str">
            <v>SIKostel</v>
          </cell>
        </row>
        <row r="5181">
          <cell r="B5181" t="str">
            <v>Križevci</v>
          </cell>
          <cell r="C5181" t="str">
            <v>SIKriževci</v>
          </cell>
        </row>
        <row r="5182">
          <cell r="B5182" t="str">
            <v>Lovrenc na Pohorju</v>
          </cell>
          <cell r="C5182" t="str">
            <v>SILovrenc na Pohorju</v>
          </cell>
        </row>
        <row r="5183">
          <cell r="B5183" t="str">
            <v>Markovci</v>
          </cell>
          <cell r="C5183" t="str">
            <v>SIMarkovci</v>
          </cell>
        </row>
        <row r="5184">
          <cell r="B5184" t="str">
            <v>Miklavž na Dravskem Polju</v>
          </cell>
          <cell r="C5184" t="str">
            <v>SIMiklavž na Dravskem Polju</v>
          </cell>
        </row>
        <row r="5185">
          <cell r="B5185" t="str">
            <v>Mirna Peč</v>
          </cell>
          <cell r="C5185" t="str">
            <v>SIMirna Peč</v>
          </cell>
        </row>
        <row r="5186">
          <cell r="B5186" t="str">
            <v>Oplotnica</v>
          </cell>
          <cell r="C5186" t="str">
            <v>SIOplotnica</v>
          </cell>
        </row>
        <row r="5187">
          <cell r="B5187" t="str">
            <v>Podlehnik</v>
          </cell>
          <cell r="C5187" t="str">
            <v>SIPodlehnik</v>
          </cell>
        </row>
        <row r="5188">
          <cell r="B5188" t="str">
            <v>Polzela</v>
          </cell>
          <cell r="C5188" t="str">
            <v>SIPolzela</v>
          </cell>
        </row>
        <row r="5189">
          <cell r="B5189" t="str">
            <v>Prebold</v>
          </cell>
          <cell r="C5189" t="str">
            <v>SIPrebold</v>
          </cell>
        </row>
        <row r="5190">
          <cell r="B5190" t="str">
            <v>Prevalje</v>
          </cell>
          <cell r="C5190" t="str">
            <v>SIPrevalje</v>
          </cell>
        </row>
        <row r="5191">
          <cell r="B5191" t="str">
            <v>Razkrižje</v>
          </cell>
          <cell r="C5191" t="str">
            <v>SIRazkrižje</v>
          </cell>
        </row>
        <row r="5192">
          <cell r="B5192" t="str">
            <v>Ribnica na Pohorju</v>
          </cell>
          <cell r="C5192" t="str">
            <v>SIRibnica na Pohorju</v>
          </cell>
        </row>
        <row r="5193">
          <cell r="B5193" t="str">
            <v>Selnica ob Dravi</v>
          </cell>
          <cell r="C5193" t="str">
            <v>SISelnica ob Dravi</v>
          </cell>
        </row>
        <row r="5194">
          <cell r="B5194" t="str">
            <v>Sodražica</v>
          </cell>
          <cell r="C5194" t="str">
            <v>SISodražica</v>
          </cell>
        </row>
        <row r="5195">
          <cell r="B5195" t="str">
            <v>Solčava</v>
          </cell>
          <cell r="C5195" t="str">
            <v>SISolčava</v>
          </cell>
        </row>
        <row r="5196">
          <cell r="B5196" t="str">
            <v>Sveta Ana</v>
          </cell>
          <cell r="C5196" t="str">
            <v>SISveta Ana</v>
          </cell>
        </row>
        <row r="5197">
          <cell r="B5197" t="str">
            <v>Sveti Andraž v Slovenskih Goricah</v>
          </cell>
          <cell r="C5197" t="str">
            <v>SISveti Andraž v Slovenskih Goricah</v>
          </cell>
        </row>
        <row r="5198">
          <cell r="B5198" t="str">
            <v>Šempeter-Vrtojba</v>
          </cell>
          <cell r="C5198" t="str">
            <v>SIŠempeter-Vrtojba</v>
          </cell>
        </row>
        <row r="5199">
          <cell r="B5199" t="str">
            <v>Tabor</v>
          </cell>
          <cell r="C5199" t="str">
            <v>SITabor</v>
          </cell>
        </row>
        <row r="5200">
          <cell r="B5200" t="str">
            <v>Trnovska Vas</v>
          </cell>
          <cell r="C5200" t="str">
            <v>SITrnovska Vas</v>
          </cell>
        </row>
        <row r="5201">
          <cell r="B5201" t="str">
            <v>Trzin</v>
          </cell>
          <cell r="C5201" t="str">
            <v>SITrzin</v>
          </cell>
        </row>
        <row r="5202">
          <cell r="B5202" t="str">
            <v>Velika Polana</v>
          </cell>
          <cell r="C5202" t="str">
            <v>SIVelika Polana</v>
          </cell>
        </row>
        <row r="5203">
          <cell r="B5203" t="str">
            <v>Veržej</v>
          </cell>
          <cell r="C5203" t="str">
            <v>SIVeržej</v>
          </cell>
        </row>
        <row r="5204">
          <cell r="B5204" t="str">
            <v>Vransko</v>
          </cell>
          <cell r="C5204" t="str">
            <v>SIVransko</v>
          </cell>
        </row>
        <row r="5205">
          <cell r="B5205" t="str">
            <v>Žalec</v>
          </cell>
          <cell r="C5205" t="str">
            <v>SIŽalec</v>
          </cell>
        </row>
        <row r="5206">
          <cell r="B5206" t="str">
            <v>Žetale</v>
          </cell>
          <cell r="C5206" t="str">
            <v>SIŽetale</v>
          </cell>
        </row>
        <row r="5207">
          <cell r="B5207" t="str">
            <v>Žirovnica</v>
          </cell>
          <cell r="C5207" t="str">
            <v>SIŽirovnica</v>
          </cell>
        </row>
        <row r="5208">
          <cell r="B5208" t="str">
            <v>Žužemberk</v>
          </cell>
          <cell r="C5208" t="str">
            <v>SIŽužemberk</v>
          </cell>
        </row>
        <row r="5209">
          <cell r="B5209" t="str">
            <v>Šmartno pri Litiji</v>
          </cell>
          <cell r="C5209" t="str">
            <v>SIŠmartno pri Litiji</v>
          </cell>
        </row>
        <row r="5210">
          <cell r="B5210" t="str">
            <v>Apače</v>
          </cell>
          <cell r="C5210" t="str">
            <v>SIApače</v>
          </cell>
        </row>
        <row r="5211">
          <cell r="B5211" t="str">
            <v>Cirkulane</v>
          </cell>
          <cell r="C5211" t="str">
            <v>SICirkulane</v>
          </cell>
        </row>
        <row r="5212">
          <cell r="B5212" t="str">
            <v>Kosanjevica na Krki</v>
          </cell>
          <cell r="C5212" t="str">
            <v>SIKosanjevica na Krki</v>
          </cell>
        </row>
        <row r="5213">
          <cell r="B5213" t="str">
            <v>Makole</v>
          </cell>
          <cell r="C5213" t="str">
            <v>SIMakole</v>
          </cell>
        </row>
        <row r="5214">
          <cell r="B5214" t="str">
            <v>Mokronog-Trebelno</v>
          </cell>
          <cell r="C5214" t="str">
            <v>SIMokronog-Trebelno</v>
          </cell>
        </row>
        <row r="5215">
          <cell r="B5215" t="str">
            <v>Poljčane</v>
          </cell>
          <cell r="C5215" t="str">
            <v>SIPoljčane</v>
          </cell>
        </row>
        <row r="5216">
          <cell r="B5216" t="str">
            <v>Renče-Vogrsko</v>
          </cell>
          <cell r="C5216" t="str">
            <v>SIRenče-Vogrsko</v>
          </cell>
        </row>
        <row r="5217">
          <cell r="B5217" t="str">
            <v>Središče ob Dravi</v>
          </cell>
          <cell r="C5217" t="str">
            <v>SISredišče ob Dravi</v>
          </cell>
        </row>
        <row r="5218">
          <cell r="B5218" t="str">
            <v>Straža</v>
          </cell>
          <cell r="C5218" t="str">
            <v>SIStraža</v>
          </cell>
        </row>
        <row r="5219">
          <cell r="B5219" t="str">
            <v>Sveta Trojica v Slovenskih Goricah</v>
          </cell>
          <cell r="C5219" t="str">
            <v>SISveta Trojica v Slovenskih Goricah</v>
          </cell>
        </row>
        <row r="5220">
          <cell r="B5220" t="str">
            <v>Sveti Tomaž</v>
          </cell>
          <cell r="C5220" t="str">
            <v>SISveti Tomaž</v>
          </cell>
        </row>
        <row r="5221">
          <cell r="B5221" t="str">
            <v>Šmarješke Toplice</v>
          </cell>
          <cell r="C5221" t="str">
            <v>SIŠmarješke Toplice</v>
          </cell>
        </row>
        <row r="5222">
          <cell r="B5222" t="str">
            <v>Gorje</v>
          </cell>
          <cell r="C5222" t="str">
            <v>SIGorje</v>
          </cell>
        </row>
        <row r="5223">
          <cell r="B5223" t="str">
            <v>Log-Dragomer</v>
          </cell>
          <cell r="C5223" t="str">
            <v>SILog-Dragomer</v>
          </cell>
        </row>
        <row r="5224">
          <cell r="B5224" t="str">
            <v>Rečica ob Savinji</v>
          </cell>
          <cell r="C5224" t="str">
            <v>SIRečica ob Savinji</v>
          </cell>
        </row>
        <row r="5225">
          <cell r="B5225" t="str">
            <v>Sveti Jurij v Slovenskih Goricah</v>
          </cell>
          <cell r="C5225" t="str">
            <v>SISveti Jurij v Slovenskih Goricah</v>
          </cell>
        </row>
        <row r="5226">
          <cell r="B5226" t="str">
            <v>Šentrupert</v>
          </cell>
          <cell r="C5226" t="str">
            <v>SIŠentrupert</v>
          </cell>
        </row>
        <row r="5227">
          <cell r="B5227" t="str">
            <v>Mirna</v>
          </cell>
          <cell r="C5227" t="str">
            <v>SIMirna</v>
          </cell>
        </row>
        <row r="5228">
          <cell r="B5228" t="str">
            <v>Ankaran</v>
          </cell>
          <cell r="C5228" t="str">
            <v>SIAnkaran</v>
          </cell>
        </row>
        <row r="5229">
          <cell r="B5229" t="str">
            <v>Banskobystrický kraj</v>
          </cell>
          <cell r="C5229" t="str">
            <v>SKBanskobystrický kraj</v>
          </cell>
        </row>
        <row r="5230">
          <cell r="B5230" t="str">
            <v>Bratislavský kraj</v>
          </cell>
          <cell r="C5230" t="str">
            <v>SKBratislavský kraj</v>
          </cell>
        </row>
        <row r="5231">
          <cell r="B5231" t="str">
            <v>Košický kraj</v>
          </cell>
          <cell r="C5231" t="str">
            <v>SKKošický kraj</v>
          </cell>
        </row>
        <row r="5232">
          <cell r="B5232" t="str">
            <v>Nitriansky kraj</v>
          </cell>
          <cell r="C5232" t="str">
            <v>SKNitriansky kraj</v>
          </cell>
        </row>
        <row r="5233">
          <cell r="B5233" t="str">
            <v>Prešovský kraj</v>
          </cell>
          <cell r="C5233" t="str">
            <v>SKPrešovský kraj</v>
          </cell>
        </row>
        <row r="5234">
          <cell r="B5234" t="str">
            <v>Trnavský kraj</v>
          </cell>
          <cell r="C5234" t="str">
            <v>SKTrnavský kraj</v>
          </cell>
        </row>
        <row r="5235">
          <cell r="B5235" t="str">
            <v>Trenčiansky kraj</v>
          </cell>
          <cell r="C5235" t="str">
            <v>SKTrenčiansky kraj</v>
          </cell>
        </row>
        <row r="5236">
          <cell r="B5236" t="str">
            <v>Žilinský kraj</v>
          </cell>
          <cell r="C5236" t="str">
            <v>SKŽilinský kraj</v>
          </cell>
        </row>
        <row r="5237">
          <cell r="B5237" t="str">
            <v>Western Area (Freetown)</v>
          </cell>
          <cell r="C5237" t="str">
            <v>SLWestern Area (Freetown)</v>
          </cell>
        </row>
        <row r="5238">
          <cell r="B5238" t="str">
            <v>Eastern</v>
          </cell>
          <cell r="C5238" t="str">
            <v>SLEastern</v>
          </cell>
        </row>
        <row r="5239">
          <cell r="B5239" t="str">
            <v>Northern</v>
          </cell>
          <cell r="C5239" t="str">
            <v>SLNorthern</v>
          </cell>
        </row>
        <row r="5240">
          <cell r="B5240" t="str">
            <v>North Western</v>
          </cell>
          <cell r="C5240" t="str">
            <v>SLNorth Western</v>
          </cell>
        </row>
        <row r="5241">
          <cell r="B5241" t="str">
            <v>Southern</v>
          </cell>
          <cell r="C5241" t="str">
            <v>SLSouthern</v>
          </cell>
        </row>
        <row r="5242">
          <cell r="B5242" t="str">
            <v>Acquaviva</v>
          </cell>
          <cell r="C5242" t="str">
            <v>SMAcquaviva</v>
          </cell>
        </row>
        <row r="5243">
          <cell r="B5243" t="str">
            <v>Chiesanuova</v>
          </cell>
          <cell r="C5243" t="str">
            <v>SMChiesanuova</v>
          </cell>
        </row>
        <row r="5244">
          <cell r="B5244" t="str">
            <v>Domagnano</v>
          </cell>
          <cell r="C5244" t="str">
            <v>SMDomagnano</v>
          </cell>
        </row>
        <row r="5245">
          <cell r="B5245" t="str">
            <v>Faetano</v>
          </cell>
          <cell r="C5245" t="str">
            <v>SMFaetano</v>
          </cell>
        </row>
        <row r="5246">
          <cell r="B5246" t="str">
            <v>Fiorentino</v>
          </cell>
          <cell r="C5246" t="str">
            <v>SMFiorentino</v>
          </cell>
        </row>
        <row r="5247">
          <cell r="B5247" t="str">
            <v>Borgo Maggiore</v>
          </cell>
          <cell r="C5247" t="str">
            <v>SMBorgo Maggiore</v>
          </cell>
        </row>
        <row r="5248">
          <cell r="B5248" t="str">
            <v>San Marino</v>
          </cell>
          <cell r="C5248" t="str">
            <v>SMSan Marino</v>
          </cell>
        </row>
        <row r="5249">
          <cell r="B5249" t="str">
            <v>Montegiardino</v>
          </cell>
          <cell r="C5249" t="str">
            <v>SMMontegiardino</v>
          </cell>
        </row>
        <row r="5250">
          <cell r="B5250" t="str">
            <v>Serravalle</v>
          </cell>
          <cell r="C5250" t="str">
            <v>SMSerravalle</v>
          </cell>
        </row>
        <row r="5251">
          <cell r="B5251" t="str">
            <v>Diourbel</v>
          </cell>
          <cell r="C5251" t="str">
            <v>SNDiourbel</v>
          </cell>
        </row>
        <row r="5252">
          <cell r="B5252" t="str">
            <v>Dakar</v>
          </cell>
          <cell r="C5252" t="str">
            <v>SNDakar</v>
          </cell>
        </row>
        <row r="5253">
          <cell r="B5253" t="str">
            <v>Fatick</v>
          </cell>
          <cell r="C5253" t="str">
            <v>SNFatick</v>
          </cell>
        </row>
        <row r="5254">
          <cell r="B5254" t="str">
            <v>Kaffrine</v>
          </cell>
          <cell r="C5254" t="str">
            <v>SNKaffrine</v>
          </cell>
        </row>
        <row r="5255">
          <cell r="B5255" t="str">
            <v>Kolda</v>
          </cell>
          <cell r="C5255" t="str">
            <v>SNKolda</v>
          </cell>
        </row>
        <row r="5256">
          <cell r="B5256" t="str">
            <v>Kédougou</v>
          </cell>
          <cell r="C5256" t="str">
            <v>SNKédougou</v>
          </cell>
        </row>
        <row r="5257">
          <cell r="B5257" t="str">
            <v>Kaolack</v>
          </cell>
          <cell r="C5257" t="str">
            <v>SNKaolack</v>
          </cell>
        </row>
        <row r="5258">
          <cell r="B5258" t="str">
            <v>Louga</v>
          </cell>
          <cell r="C5258" t="str">
            <v>SNLouga</v>
          </cell>
        </row>
        <row r="5259">
          <cell r="B5259" t="str">
            <v>Matam</v>
          </cell>
          <cell r="C5259" t="str">
            <v>SNMatam</v>
          </cell>
        </row>
        <row r="5260">
          <cell r="B5260" t="str">
            <v>Sédhiou</v>
          </cell>
          <cell r="C5260" t="str">
            <v>SNSédhiou</v>
          </cell>
        </row>
        <row r="5261">
          <cell r="B5261" t="str">
            <v>Saint-Louis</v>
          </cell>
          <cell r="C5261" t="str">
            <v>SNSaint-Louis</v>
          </cell>
        </row>
        <row r="5262">
          <cell r="B5262" t="str">
            <v>Tambacounda</v>
          </cell>
          <cell r="C5262" t="str">
            <v>SNTambacounda</v>
          </cell>
        </row>
        <row r="5263">
          <cell r="B5263" t="str">
            <v>Thiès</v>
          </cell>
          <cell r="C5263" t="str">
            <v>SNThiès</v>
          </cell>
        </row>
        <row r="5264">
          <cell r="B5264" t="str">
            <v>Ziguinchor</v>
          </cell>
          <cell r="C5264" t="str">
            <v>SNZiguinchor</v>
          </cell>
        </row>
        <row r="5265">
          <cell r="B5265" t="str">
            <v>Awdal</v>
          </cell>
          <cell r="C5265" t="str">
            <v>SOAwdal</v>
          </cell>
        </row>
        <row r="5266">
          <cell r="B5266" t="str">
            <v>Bakool</v>
          </cell>
          <cell r="C5266" t="str">
            <v>SOBakool</v>
          </cell>
        </row>
        <row r="5267">
          <cell r="B5267" t="str">
            <v>Banaadir</v>
          </cell>
          <cell r="C5267" t="str">
            <v>SOBanaadir</v>
          </cell>
        </row>
        <row r="5268">
          <cell r="B5268" t="str">
            <v>Bari</v>
          </cell>
          <cell r="C5268" t="str">
            <v>SOBari</v>
          </cell>
        </row>
        <row r="5269">
          <cell r="B5269" t="str">
            <v>Bay</v>
          </cell>
          <cell r="C5269" t="str">
            <v>SOBay</v>
          </cell>
        </row>
        <row r="5270">
          <cell r="B5270" t="str">
            <v>Galguduud</v>
          </cell>
          <cell r="C5270" t="str">
            <v>SOGalguduud</v>
          </cell>
        </row>
        <row r="5271">
          <cell r="B5271" t="str">
            <v>Gedo</v>
          </cell>
          <cell r="C5271" t="str">
            <v>SOGedo</v>
          </cell>
        </row>
        <row r="5272">
          <cell r="B5272" t="str">
            <v>Hiiraan</v>
          </cell>
          <cell r="C5272" t="str">
            <v>SOHiiraan</v>
          </cell>
        </row>
        <row r="5273">
          <cell r="B5273" t="str">
            <v>Jubbada Dhexe</v>
          </cell>
          <cell r="C5273" t="str">
            <v>SOJubbada Dhexe</v>
          </cell>
        </row>
        <row r="5274">
          <cell r="B5274" t="str">
            <v>Jubbada Hoose</v>
          </cell>
          <cell r="C5274" t="str">
            <v>SOJubbada Hoose</v>
          </cell>
        </row>
        <row r="5275">
          <cell r="B5275" t="str">
            <v>Mudug</v>
          </cell>
          <cell r="C5275" t="str">
            <v>SOMudug</v>
          </cell>
        </row>
        <row r="5276">
          <cell r="B5276" t="str">
            <v>Nugaal</v>
          </cell>
          <cell r="C5276" t="str">
            <v>SONugaal</v>
          </cell>
        </row>
        <row r="5277">
          <cell r="B5277" t="str">
            <v>Sanaag</v>
          </cell>
          <cell r="C5277" t="str">
            <v>SOSanaag</v>
          </cell>
        </row>
        <row r="5278">
          <cell r="B5278" t="str">
            <v>Shabeellaha Dhexe</v>
          </cell>
          <cell r="C5278" t="str">
            <v>SOShabeellaha Dhexe</v>
          </cell>
        </row>
        <row r="5279">
          <cell r="B5279" t="str">
            <v>Shabeellaha Hoose</v>
          </cell>
          <cell r="C5279" t="str">
            <v>SOShabeellaha Hoose</v>
          </cell>
        </row>
        <row r="5280">
          <cell r="B5280" t="str">
            <v>Sool</v>
          </cell>
          <cell r="C5280" t="str">
            <v>SOSool</v>
          </cell>
        </row>
        <row r="5281">
          <cell r="B5281" t="str">
            <v>Togdheer</v>
          </cell>
          <cell r="C5281" t="str">
            <v>SOTogdheer</v>
          </cell>
        </row>
        <row r="5282">
          <cell r="B5282" t="str">
            <v>Woqooyi Galbeed</v>
          </cell>
          <cell r="C5282" t="str">
            <v>SOWoqooyi Galbeed</v>
          </cell>
        </row>
        <row r="5283">
          <cell r="B5283" t="str">
            <v>Brokopondo</v>
          </cell>
          <cell r="C5283" t="str">
            <v>SRBrokopondo</v>
          </cell>
        </row>
        <row r="5284">
          <cell r="B5284" t="str">
            <v>Commewijne</v>
          </cell>
          <cell r="C5284" t="str">
            <v>SRCommewijne</v>
          </cell>
        </row>
        <row r="5285">
          <cell r="B5285" t="str">
            <v>Coronie</v>
          </cell>
          <cell r="C5285" t="str">
            <v>SRCoronie</v>
          </cell>
        </row>
        <row r="5286">
          <cell r="B5286" t="str">
            <v>Marowijne</v>
          </cell>
          <cell r="C5286" t="str">
            <v>SRMarowijne</v>
          </cell>
        </row>
        <row r="5287">
          <cell r="B5287" t="str">
            <v>Nickerie</v>
          </cell>
          <cell r="C5287" t="str">
            <v>SRNickerie</v>
          </cell>
        </row>
        <row r="5288">
          <cell r="B5288" t="str">
            <v>Paramaribo</v>
          </cell>
          <cell r="C5288" t="str">
            <v>SRParamaribo</v>
          </cell>
        </row>
        <row r="5289">
          <cell r="B5289" t="str">
            <v>Para</v>
          </cell>
          <cell r="C5289" t="str">
            <v>SRPara</v>
          </cell>
        </row>
        <row r="5290">
          <cell r="B5290" t="str">
            <v>Saramacca</v>
          </cell>
          <cell r="C5290" t="str">
            <v>SRSaramacca</v>
          </cell>
        </row>
        <row r="5291">
          <cell r="B5291" t="str">
            <v>Sipaliwini</v>
          </cell>
          <cell r="C5291" t="str">
            <v>SRSipaliwini</v>
          </cell>
        </row>
        <row r="5292">
          <cell r="B5292" t="str">
            <v>Wanica</v>
          </cell>
          <cell r="C5292" t="str">
            <v>SRWanica</v>
          </cell>
        </row>
        <row r="5293">
          <cell r="B5293" t="str">
            <v>Northern Bahr el Ghazal</v>
          </cell>
          <cell r="C5293" t="str">
            <v>SSNorthern Bahr el Ghazal</v>
          </cell>
        </row>
        <row r="5294">
          <cell r="B5294" t="str">
            <v>Western Bahr el  Ghazal</v>
          </cell>
          <cell r="C5294" t="str">
            <v>SSWestern Bahr el  Ghazal</v>
          </cell>
        </row>
        <row r="5295">
          <cell r="B5295" t="str">
            <v>Central Equatoria</v>
          </cell>
          <cell r="C5295" t="str">
            <v>SSCentral Equatoria</v>
          </cell>
        </row>
        <row r="5296">
          <cell r="B5296" t="str">
            <v>Eastern Equatoria</v>
          </cell>
          <cell r="C5296" t="str">
            <v>SSEastern Equatoria</v>
          </cell>
        </row>
        <row r="5297">
          <cell r="B5297" t="str">
            <v>Western Equatoria</v>
          </cell>
          <cell r="C5297" t="str">
            <v>SSWestern Equatoria</v>
          </cell>
        </row>
        <row r="5298">
          <cell r="B5298" t="str">
            <v>Jonglei</v>
          </cell>
          <cell r="C5298" t="str">
            <v>SSJonglei</v>
          </cell>
        </row>
        <row r="5299">
          <cell r="B5299" t="str">
            <v>Lakes</v>
          </cell>
          <cell r="C5299" t="str">
            <v>SSLakes</v>
          </cell>
        </row>
        <row r="5300">
          <cell r="B5300" t="str">
            <v>Upper Nile</v>
          </cell>
          <cell r="C5300" t="str">
            <v>SSUpper Nile</v>
          </cell>
        </row>
        <row r="5301">
          <cell r="B5301" t="str">
            <v>Unity</v>
          </cell>
          <cell r="C5301" t="str">
            <v>SSUnity</v>
          </cell>
        </row>
        <row r="5302">
          <cell r="B5302" t="str">
            <v>Warrap</v>
          </cell>
          <cell r="C5302" t="str">
            <v>SSWarrap</v>
          </cell>
        </row>
        <row r="5303">
          <cell r="B5303" t="str">
            <v>Príncipe</v>
          </cell>
          <cell r="C5303" t="str">
            <v>STPríncipe</v>
          </cell>
        </row>
        <row r="5304">
          <cell r="B5304" t="str">
            <v>São Tomé</v>
          </cell>
          <cell r="C5304" t="str">
            <v>STSão Tomé</v>
          </cell>
        </row>
        <row r="5305">
          <cell r="B5305" t="str">
            <v>Ahuachapán</v>
          </cell>
          <cell r="C5305" t="str">
            <v>SVAhuachapán</v>
          </cell>
        </row>
        <row r="5306">
          <cell r="B5306" t="str">
            <v>Cabañas</v>
          </cell>
          <cell r="C5306" t="str">
            <v>SVCabañas</v>
          </cell>
        </row>
        <row r="5307">
          <cell r="B5307" t="str">
            <v>Chalatenango</v>
          </cell>
          <cell r="C5307" t="str">
            <v>SVChalatenango</v>
          </cell>
        </row>
        <row r="5308">
          <cell r="B5308" t="str">
            <v>Cuscatlán</v>
          </cell>
          <cell r="C5308" t="str">
            <v>SVCuscatlán</v>
          </cell>
        </row>
        <row r="5309">
          <cell r="B5309" t="str">
            <v>La Libertad</v>
          </cell>
          <cell r="C5309" t="str">
            <v>SVLa Libertad</v>
          </cell>
        </row>
        <row r="5310">
          <cell r="B5310" t="str">
            <v>Morazán</v>
          </cell>
          <cell r="C5310" t="str">
            <v>SVMorazán</v>
          </cell>
        </row>
        <row r="5311">
          <cell r="B5311" t="str">
            <v>La Paz</v>
          </cell>
          <cell r="C5311" t="str">
            <v>SVLa Paz</v>
          </cell>
        </row>
        <row r="5312">
          <cell r="B5312" t="str">
            <v>Santa Ana</v>
          </cell>
          <cell r="C5312" t="str">
            <v>SVSanta Ana</v>
          </cell>
        </row>
        <row r="5313">
          <cell r="B5313" t="str">
            <v>San Miguel</v>
          </cell>
          <cell r="C5313" t="str">
            <v>SVSan Miguel</v>
          </cell>
        </row>
        <row r="5314">
          <cell r="B5314" t="str">
            <v>Sonsonate</v>
          </cell>
          <cell r="C5314" t="str">
            <v>SVSonsonate</v>
          </cell>
        </row>
        <row r="5315">
          <cell r="B5315" t="str">
            <v>San Salvador</v>
          </cell>
          <cell r="C5315" t="str">
            <v>SVSan Salvador</v>
          </cell>
        </row>
        <row r="5316">
          <cell r="B5316" t="str">
            <v>San Vicente</v>
          </cell>
          <cell r="C5316" t="str">
            <v>SVSan Vicente</v>
          </cell>
        </row>
        <row r="5317">
          <cell r="B5317" t="str">
            <v>La Unión</v>
          </cell>
          <cell r="C5317" t="str">
            <v>SVLa Unión</v>
          </cell>
        </row>
        <row r="5318">
          <cell r="B5318" t="str">
            <v>Usulután</v>
          </cell>
          <cell r="C5318" t="str">
            <v>SVUsulután</v>
          </cell>
        </row>
        <row r="5319">
          <cell r="B5319" t="str">
            <v>Dimashq</v>
          </cell>
          <cell r="C5319" t="str">
            <v>SYDimashq</v>
          </cell>
        </row>
        <row r="5320">
          <cell r="B5320" t="str">
            <v>Dar'ā</v>
          </cell>
          <cell r="C5320" t="str">
            <v>SYDar'ā</v>
          </cell>
        </row>
        <row r="5321">
          <cell r="B5321" t="str">
            <v>Dayr az Zawr</v>
          </cell>
          <cell r="C5321" t="str">
            <v>SYDayr az Zawr</v>
          </cell>
        </row>
        <row r="5322">
          <cell r="B5322" t="str">
            <v>Al Ḩasakah</v>
          </cell>
          <cell r="C5322" t="str">
            <v>SYAl Ḩasakah</v>
          </cell>
        </row>
        <row r="5323">
          <cell r="B5323" t="str">
            <v>Ḩimş</v>
          </cell>
          <cell r="C5323" t="str">
            <v>SYḨimş</v>
          </cell>
        </row>
        <row r="5324">
          <cell r="B5324" t="str">
            <v>Ḩalab</v>
          </cell>
          <cell r="C5324" t="str">
            <v>SYḨalab</v>
          </cell>
        </row>
        <row r="5325">
          <cell r="B5325" t="str">
            <v>Ḩamāh</v>
          </cell>
          <cell r="C5325" t="str">
            <v>SYḨamāh</v>
          </cell>
        </row>
        <row r="5326">
          <cell r="B5326" t="str">
            <v>Idlib</v>
          </cell>
          <cell r="C5326" t="str">
            <v>SYIdlib</v>
          </cell>
        </row>
        <row r="5327">
          <cell r="B5327" t="str">
            <v>Al Lādhiqīyah</v>
          </cell>
          <cell r="C5327" t="str">
            <v>SYAl Lādhiqīyah</v>
          </cell>
        </row>
        <row r="5328">
          <cell r="B5328" t="str">
            <v>Al Qunayţirah</v>
          </cell>
          <cell r="C5328" t="str">
            <v>SYAl Qunayţirah</v>
          </cell>
        </row>
        <row r="5329">
          <cell r="B5329" t="str">
            <v>Ar Raqqah</v>
          </cell>
          <cell r="C5329" t="str">
            <v>SYAr Raqqah</v>
          </cell>
        </row>
        <row r="5330">
          <cell r="B5330" t="str">
            <v>Rīf Dimashq</v>
          </cell>
          <cell r="C5330" t="str">
            <v>SYRīf Dimashq</v>
          </cell>
        </row>
        <row r="5331">
          <cell r="B5331" t="str">
            <v>As Suwaydā'</v>
          </cell>
          <cell r="C5331" t="str">
            <v>SYAs Suwaydā'</v>
          </cell>
        </row>
        <row r="5332">
          <cell r="B5332" t="str">
            <v>Ţarţūs</v>
          </cell>
          <cell r="C5332" t="str">
            <v>SYŢarţūs</v>
          </cell>
        </row>
        <row r="5333">
          <cell r="B5333" t="str">
            <v>Hhohho</v>
          </cell>
          <cell r="C5333" t="str">
            <v>SZHhohho</v>
          </cell>
        </row>
        <row r="5334">
          <cell r="B5334" t="str">
            <v>Hhohho</v>
          </cell>
          <cell r="C5334" t="str">
            <v>SZHhohho</v>
          </cell>
        </row>
        <row r="5335">
          <cell r="B5335" t="str">
            <v>Lubombo</v>
          </cell>
          <cell r="C5335" t="str">
            <v>SZLubombo</v>
          </cell>
        </row>
        <row r="5336">
          <cell r="B5336" t="str">
            <v>Lubombo</v>
          </cell>
          <cell r="C5336" t="str">
            <v>SZLubombo</v>
          </cell>
        </row>
        <row r="5337">
          <cell r="B5337" t="str">
            <v>Manzini</v>
          </cell>
          <cell r="C5337" t="str">
            <v>SZManzini</v>
          </cell>
        </row>
        <row r="5338">
          <cell r="B5338" t="str">
            <v>Manzini</v>
          </cell>
          <cell r="C5338" t="str">
            <v>SZManzini</v>
          </cell>
        </row>
        <row r="5339">
          <cell r="B5339" t="str">
            <v>Shiselweni</v>
          </cell>
          <cell r="C5339" t="str">
            <v>SZShiselweni</v>
          </cell>
        </row>
        <row r="5340">
          <cell r="B5340" t="str">
            <v>Shiselweni</v>
          </cell>
          <cell r="C5340" t="str">
            <v>SZShiselweni</v>
          </cell>
        </row>
        <row r="5341">
          <cell r="B5341" t="str">
            <v>Al Baţḩah</v>
          </cell>
          <cell r="C5341" t="str">
            <v>TDAl Baţḩah</v>
          </cell>
        </row>
        <row r="5342">
          <cell r="B5342" t="str">
            <v>Batha</v>
          </cell>
          <cell r="C5342" t="str">
            <v>TDBatha</v>
          </cell>
        </row>
        <row r="5343">
          <cell r="B5343" t="str">
            <v>Baḩr al Ghazāl</v>
          </cell>
          <cell r="C5343" t="str">
            <v>TDBaḩr al Ghazāl</v>
          </cell>
        </row>
        <row r="5344">
          <cell r="B5344" t="str">
            <v>Bahr el Ghazal</v>
          </cell>
          <cell r="C5344" t="str">
            <v>TDBahr el Ghazal</v>
          </cell>
        </row>
        <row r="5345">
          <cell r="B5345" t="str">
            <v>Būrkū</v>
          </cell>
          <cell r="C5345" t="str">
            <v>TDBūrkū</v>
          </cell>
        </row>
        <row r="5346">
          <cell r="B5346" t="str">
            <v>Borkou</v>
          </cell>
          <cell r="C5346" t="str">
            <v>TDBorkou</v>
          </cell>
        </row>
        <row r="5347">
          <cell r="B5347" t="str">
            <v>Shārī Bāqirmī</v>
          </cell>
          <cell r="C5347" t="str">
            <v>TDShārī Bāqirmī</v>
          </cell>
        </row>
        <row r="5348">
          <cell r="B5348" t="str">
            <v>Chari-Baguirmi</v>
          </cell>
          <cell r="C5348" t="str">
            <v>TDChari-Baguirmi</v>
          </cell>
        </row>
        <row r="5349">
          <cell r="B5349" t="str">
            <v>Ennedi-Est</v>
          </cell>
          <cell r="C5349" t="str">
            <v>TDEnnedi-Est</v>
          </cell>
        </row>
        <row r="5350">
          <cell r="B5350" t="str">
            <v>Ennedi-Ouest</v>
          </cell>
          <cell r="C5350" t="str">
            <v>TDEnnedi-Ouest</v>
          </cell>
        </row>
        <row r="5351">
          <cell r="B5351" t="str">
            <v>Qīrā</v>
          </cell>
          <cell r="C5351" t="str">
            <v>TDQīrā</v>
          </cell>
        </row>
        <row r="5352">
          <cell r="B5352" t="str">
            <v>Guéra</v>
          </cell>
          <cell r="C5352" t="str">
            <v>TDGuéra</v>
          </cell>
        </row>
        <row r="5353">
          <cell r="B5353" t="str">
            <v>Ḩajjar Lamīs</v>
          </cell>
          <cell r="C5353" t="str">
            <v>TDḨajjar Lamīs</v>
          </cell>
        </row>
        <row r="5354">
          <cell r="B5354" t="str">
            <v>Hadjer Lamis</v>
          </cell>
          <cell r="C5354" t="str">
            <v>TDHadjer Lamis</v>
          </cell>
        </row>
        <row r="5355">
          <cell r="B5355" t="str">
            <v>Kānim</v>
          </cell>
          <cell r="C5355" t="str">
            <v>TDKānim</v>
          </cell>
        </row>
        <row r="5356">
          <cell r="B5356" t="str">
            <v>Kanem</v>
          </cell>
          <cell r="C5356" t="str">
            <v>TDKanem</v>
          </cell>
        </row>
        <row r="5357">
          <cell r="B5357" t="str">
            <v>Al Buḩayrah</v>
          </cell>
          <cell r="C5357" t="str">
            <v>TDAl Buḩayrah</v>
          </cell>
        </row>
        <row r="5358">
          <cell r="B5358" t="str">
            <v>Lac</v>
          </cell>
          <cell r="C5358" t="str">
            <v>TDLac</v>
          </cell>
        </row>
        <row r="5359">
          <cell r="B5359" t="str">
            <v>Lūqūn al Gharbī</v>
          </cell>
          <cell r="C5359" t="str">
            <v>TDLūqūn al Gharbī</v>
          </cell>
        </row>
        <row r="5360">
          <cell r="B5360" t="str">
            <v>Logone-Occidental</v>
          </cell>
          <cell r="C5360" t="str">
            <v>TDLogone-Occidental</v>
          </cell>
        </row>
        <row r="5361">
          <cell r="B5361" t="str">
            <v>Lūqūn ash Sharqī</v>
          </cell>
          <cell r="C5361" t="str">
            <v>TDLūqūn ash Sharqī</v>
          </cell>
        </row>
        <row r="5362">
          <cell r="B5362" t="str">
            <v>Logone-Oriental</v>
          </cell>
          <cell r="C5362" t="str">
            <v>TDLogone-Oriental</v>
          </cell>
        </row>
        <row r="5363">
          <cell r="B5363" t="str">
            <v>Māndūl</v>
          </cell>
          <cell r="C5363" t="str">
            <v>TDMāndūl</v>
          </cell>
        </row>
        <row r="5364">
          <cell r="B5364" t="str">
            <v>Mandoul</v>
          </cell>
          <cell r="C5364" t="str">
            <v>TDMandoul</v>
          </cell>
        </row>
        <row r="5365">
          <cell r="B5365" t="str">
            <v>Shārī al Awsaţ</v>
          </cell>
          <cell r="C5365" t="str">
            <v>TDShārī al Awsaţ</v>
          </cell>
        </row>
        <row r="5366">
          <cell r="B5366" t="str">
            <v>Moyen-Chari</v>
          </cell>
          <cell r="C5366" t="str">
            <v>TDMoyen-Chari</v>
          </cell>
        </row>
        <row r="5367">
          <cell r="B5367" t="str">
            <v>Māyū Kībbī ash Sharqī</v>
          </cell>
          <cell r="C5367" t="str">
            <v>TDMāyū Kībbī ash Sharqī</v>
          </cell>
        </row>
        <row r="5368">
          <cell r="B5368" t="str">
            <v>Mayo-Kebbi-Est</v>
          </cell>
          <cell r="C5368" t="str">
            <v>TDMayo-Kebbi-Est</v>
          </cell>
        </row>
        <row r="5369">
          <cell r="B5369" t="str">
            <v>Māyū Kībbī al Gharbī</v>
          </cell>
          <cell r="C5369" t="str">
            <v>TDMāyū Kībbī al Gharbī</v>
          </cell>
        </row>
        <row r="5370">
          <cell r="B5370" t="str">
            <v>Mayo-Kebbi-Ouest</v>
          </cell>
          <cell r="C5370" t="str">
            <v>TDMayo-Kebbi-Ouest</v>
          </cell>
        </row>
        <row r="5371">
          <cell r="B5371" t="str">
            <v>Madīnat Injamīnā</v>
          </cell>
          <cell r="C5371" t="str">
            <v>TDMadīnat Injamīnā</v>
          </cell>
        </row>
        <row r="5372">
          <cell r="B5372" t="str">
            <v>Ville de Ndjamena</v>
          </cell>
          <cell r="C5372" t="str">
            <v>TDVille de Ndjamena</v>
          </cell>
        </row>
        <row r="5373">
          <cell r="B5373" t="str">
            <v>Waddāy</v>
          </cell>
          <cell r="C5373" t="str">
            <v>TDWaddāy</v>
          </cell>
        </row>
        <row r="5374">
          <cell r="B5374" t="str">
            <v>Ouaddaï</v>
          </cell>
          <cell r="C5374" t="str">
            <v>TDOuaddaï</v>
          </cell>
        </row>
        <row r="5375">
          <cell r="B5375" t="str">
            <v>Salāmāt</v>
          </cell>
          <cell r="C5375" t="str">
            <v>TDSalāmāt</v>
          </cell>
        </row>
        <row r="5376">
          <cell r="B5376" t="str">
            <v>Salamat</v>
          </cell>
          <cell r="C5376" t="str">
            <v>TDSalamat</v>
          </cell>
        </row>
        <row r="5377">
          <cell r="B5377" t="str">
            <v>Sīlā</v>
          </cell>
          <cell r="C5377" t="str">
            <v>TDSīlā</v>
          </cell>
        </row>
        <row r="5378">
          <cell r="B5378" t="str">
            <v>Sila</v>
          </cell>
          <cell r="C5378" t="str">
            <v>TDSila</v>
          </cell>
        </row>
        <row r="5379">
          <cell r="B5379" t="str">
            <v>Tānjilī</v>
          </cell>
          <cell r="C5379" t="str">
            <v>TDTānjilī</v>
          </cell>
        </row>
        <row r="5380">
          <cell r="B5380" t="str">
            <v>Tandjilé</v>
          </cell>
          <cell r="C5380" t="str">
            <v>TDTandjilé</v>
          </cell>
        </row>
        <row r="5381">
          <cell r="B5381" t="str">
            <v>Tibastī</v>
          </cell>
          <cell r="C5381" t="str">
            <v>TDTibastī</v>
          </cell>
        </row>
        <row r="5382">
          <cell r="B5382" t="str">
            <v>Tibesti</v>
          </cell>
          <cell r="C5382" t="str">
            <v>TDTibesti</v>
          </cell>
        </row>
        <row r="5383">
          <cell r="B5383" t="str">
            <v>Wādī Fīrā</v>
          </cell>
          <cell r="C5383" t="str">
            <v>TDWādī Fīrā</v>
          </cell>
        </row>
        <row r="5384">
          <cell r="B5384" t="str">
            <v>Wadi Fira</v>
          </cell>
          <cell r="C5384" t="str">
            <v>TDWadi Fira</v>
          </cell>
        </row>
        <row r="5385">
          <cell r="B5385" t="str">
            <v>Centrale</v>
          </cell>
          <cell r="C5385" t="str">
            <v>TGCentrale</v>
          </cell>
        </row>
        <row r="5386">
          <cell r="B5386" t="str">
            <v>Kara</v>
          </cell>
          <cell r="C5386" t="str">
            <v>TGKara</v>
          </cell>
        </row>
        <row r="5387">
          <cell r="B5387" t="str">
            <v>Maritime (Région)</v>
          </cell>
          <cell r="C5387" t="str">
            <v>TGMaritime (Région)</v>
          </cell>
        </row>
        <row r="5388">
          <cell r="B5388" t="str">
            <v>Plateaux</v>
          </cell>
          <cell r="C5388" t="str">
            <v>TGPlateaux</v>
          </cell>
        </row>
        <row r="5389">
          <cell r="B5389" t="str">
            <v>Savanes</v>
          </cell>
          <cell r="C5389" t="str">
            <v>TGSavanes</v>
          </cell>
        </row>
        <row r="5390">
          <cell r="B5390" t="str">
            <v>Krung Thep Maha Nakhon</v>
          </cell>
          <cell r="C5390" t="str">
            <v>THKrung Thep Maha Nakhon</v>
          </cell>
        </row>
        <row r="5391">
          <cell r="B5391" t="str">
            <v>Samut Prakan</v>
          </cell>
          <cell r="C5391" t="str">
            <v>THSamut Prakan</v>
          </cell>
        </row>
        <row r="5392">
          <cell r="B5392" t="str">
            <v>Nonthaburi</v>
          </cell>
          <cell r="C5392" t="str">
            <v>THNonthaburi</v>
          </cell>
        </row>
        <row r="5393">
          <cell r="B5393" t="str">
            <v>Pathum Thani</v>
          </cell>
          <cell r="C5393" t="str">
            <v>THPathum Thani</v>
          </cell>
        </row>
        <row r="5394">
          <cell r="B5394" t="str">
            <v>Phra Nakhon Si Ayutthaya</v>
          </cell>
          <cell r="C5394" t="str">
            <v>THPhra Nakhon Si Ayutthaya</v>
          </cell>
        </row>
        <row r="5395">
          <cell r="B5395" t="str">
            <v>Ang Thong</v>
          </cell>
          <cell r="C5395" t="str">
            <v>THAng Thong</v>
          </cell>
        </row>
        <row r="5396">
          <cell r="B5396" t="str">
            <v>Lop Buri</v>
          </cell>
          <cell r="C5396" t="str">
            <v>THLop Buri</v>
          </cell>
        </row>
        <row r="5397">
          <cell r="B5397" t="str">
            <v>Sing Buri</v>
          </cell>
          <cell r="C5397" t="str">
            <v>THSing Buri</v>
          </cell>
        </row>
        <row r="5398">
          <cell r="B5398" t="str">
            <v>Chai Nat</v>
          </cell>
          <cell r="C5398" t="str">
            <v>THChai Nat</v>
          </cell>
        </row>
        <row r="5399">
          <cell r="B5399" t="str">
            <v>Saraburi</v>
          </cell>
          <cell r="C5399" t="str">
            <v>THSaraburi</v>
          </cell>
        </row>
        <row r="5400">
          <cell r="B5400" t="str">
            <v>Chon Buri</v>
          </cell>
          <cell r="C5400" t="str">
            <v>THChon Buri</v>
          </cell>
        </row>
        <row r="5401">
          <cell r="B5401" t="str">
            <v>Rayong</v>
          </cell>
          <cell r="C5401" t="str">
            <v>THRayong</v>
          </cell>
        </row>
        <row r="5402">
          <cell r="B5402" t="str">
            <v>Chanthaburi</v>
          </cell>
          <cell r="C5402" t="str">
            <v>THChanthaburi</v>
          </cell>
        </row>
        <row r="5403">
          <cell r="B5403" t="str">
            <v>Trat</v>
          </cell>
          <cell r="C5403" t="str">
            <v>THTrat</v>
          </cell>
        </row>
        <row r="5404">
          <cell r="B5404" t="str">
            <v>Chachoengsao</v>
          </cell>
          <cell r="C5404" t="str">
            <v>THChachoengsao</v>
          </cell>
        </row>
        <row r="5405">
          <cell r="B5405" t="str">
            <v>Prachin Buri</v>
          </cell>
          <cell r="C5405" t="str">
            <v>THPrachin Buri</v>
          </cell>
        </row>
        <row r="5406">
          <cell r="B5406" t="str">
            <v>Nakhon Nayok</v>
          </cell>
          <cell r="C5406" t="str">
            <v>THNakhon Nayok</v>
          </cell>
        </row>
        <row r="5407">
          <cell r="B5407" t="str">
            <v>Sa Kaeo</v>
          </cell>
          <cell r="C5407" t="str">
            <v>THSa Kaeo</v>
          </cell>
        </row>
        <row r="5408">
          <cell r="B5408" t="str">
            <v>Nakhon Ratchasima</v>
          </cell>
          <cell r="C5408" t="str">
            <v>THNakhon Ratchasima</v>
          </cell>
        </row>
        <row r="5409">
          <cell r="B5409" t="str">
            <v>Buri Ram</v>
          </cell>
          <cell r="C5409" t="str">
            <v>THBuri Ram</v>
          </cell>
        </row>
        <row r="5410">
          <cell r="B5410" t="str">
            <v>Surin</v>
          </cell>
          <cell r="C5410" t="str">
            <v>THSurin</v>
          </cell>
        </row>
        <row r="5411">
          <cell r="B5411" t="str">
            <v>Si Sa Ket</v>
          </cell>
          <cell r="C5411" t="str">
            <v>THSi Sa Ket</v>
          </cell>
        </row>
        <row r="5412">
          <cell r="B5412" t="str">
            <v>Ubon Ratchathani</v>
          </cell>
          <cell r="C5412" t="str">
            <v>THUbon Ratchathani</v>
          </cell>
        </row>
        <row r="5413">
          <cell r="B5413" t="str">
            <v>Yasothon</v>
          </cell>
          <cell r="C5413" t="str">
            <v>THYasothon</v>
          </cell>
        </row>
        <row r="5414">
          <cell r="B5414" t="str">
            <v>Chaiyaphum</v>
          </cell>
          <cell r="C5414" t="str">
            <v>THChaiyaphum</v>
          </cell>
        </row>
        <row r="5415">
          <cell r="B5415" t="str">
            <v>Amnat Charoen</v>
          </cell>
          <cell r="C5415" t="str">
            <v>THAmnat Charoen</v>
          </cell>
        </row>
        <row r="5416">
          <cell r="B5416" t="str">
            <v>Bueng Kan</v>
          </cell>
          <cell r="C5416" t="str">
            <v>THBueng Kan</v>
          </cell>
        </row>
        <row r="5417">
          <cell r="B5417" t="str">
            <v>Nong Bua Lam Phu</v>
          </cell>
          <cell r="C5417" t="str">
            <v>THNong Bua Lam Phu</v>
          </cell>
        </row>
        <row r="5418">
          <cell r="B5418" t="str">
            <v>Khon Kaen</v>
          </cell>
          <cell r="C5418" t="str">
            <v>THKhon Kaen</v>
          </cell>
        </row>
        <row r="5419">
          <cell r="B5419" t="str">
            <v>Udon Thani</v>
          </cell>
          <cell r="C5419" t="str">
            <v>THUdon Thani</v>
          </cell>
        </row>
        <row r="5420">
          <cell r="B5420" t="str">
            <v>Loei</v>
          </cell>
          <cell r="C5420" t="str">
            <v>THLoei</v>
          </cell>
        </row>
        <row r="5421">
          <cell r="B5421" t="str">
            <v>Nong Khai</v>
          </cell>
          <cell r="C5421" t="str">
            <v>THNong Khai</v>
          </cell>
        </row>
        <row r="5422">
          <cell r="B5422" t="str">
            <v>Maha Sarakham</v>
          </cell>
          <cell r="C5422" t="str">
            <v>THMaha Sarakham</v>
          </cell>
        </row>
        <row r="5423">
          <cell r="B5423" t="str">
            <v>Roi Et</v>
          </cell>
          <cell r="C5423" t="str">
            <v>THRoi Et</v>
          </cell>
        </row>
        <row r="5424">
          <cell r="B5424" t="str">
            <v>Kalasin</v>
          </cell>
          <cell r="C5424" t="str">
            <v>THKalasin</v>
          </cell>
        </row>
        <row r="5425">
          <cell r="B5425" t="str">
            <v>Sakon Nakhon</v>
          </cell>
          <cell r="C5425" t="str">
            <v>THSakon Nakhon</v>
          </cell>
        </row>
        <row r="5426">
          <cell r="B5426" t="str">
            <v>Nakhon Phanom</v>
          </cell>
          <cell r="C5426" t="str">
            <v>THNakhon Phanom</v>
          </cell>
        </row>
        <row r="5427">
          <cell r="B5427" t="str">
            <v>Mukdahan</v>
          </cell>
          <cell r="C5427" t="str">
            <v>THMukdahan</v>
          </cell>
        </row>
        <row r="5428">
          <cell r="B5428" t="str">
            <v>Chiang Mai</v>
          </cell>
          <cell r="C5428" t="str">
            <v>THChiang Mai</v>
          </cell>
        </row>
        <row r="5429">
          <cell r="B5429" t="str">
            <v>Lamphun</v>
          </cell>
          <cell r="C5429" t="str">
            <v>THLamphun</v>
          </cell>
        </row>
        <row r="5430">
          <cell r="B5430" t="str">
            <v>Lampang</v>
          </cell>
          <cell r="C5430" t="str">
            <v>THLampang</v>
          </cell>
        </row>
        <row r="5431">
          <cell r="B5431" t="str">
            <v>Uttaradit</v>
          </cell>
          <cell r="C5431" t="str">
            <v>THUttaradit</v>
          </cell>
        </row>
        <row r="5432">
          <cell r="B5432" t="str">
            <v>Phrae</v>
          </cell>
          <cell r="C5432" t="str">
            <v>THPhrae</v>
          </cell>
        </row>
        <row r="5433">
          <cell r="B5433" t="str">
            <v>Nan</v>
          </cell>
          <cell r="C5433" t="str">
            <v>THNan</v>
          </cell>
        </row>
        <row r="5434">
          <cell r="B5434" t="str">
            <v>Phayao</v>
          </cell>
          <cell r="C5434" t="str">
            <v>THPhayao</v>
          </cell>
        </row>
        <row r="5435">
          <cell r="B5435" t="str">
            <v>Chiang Rai</v>
          </cell>
          <cell r="C5435" t="str">
            <v>THChiang Rai</v>
          </cell>
        </row>
        <row r="5436">
          <cell r="B5436" t="str">
            <v>Mae Hong Son</v>
          </cell>
          <cell r="C5436" t="str">
            <v>THMae Hong Son</v>
          </cell>
        </row>
        <row r="5437">
          <cell r="B5437" t="str">
            <v>Nakhon Sawan</v>
          </cell>
          <cell r="C5437" t="str">
            <v>THNakhon Sawan</v>
          </cell>
        </row>
        <row r="5438">
          <cell r="B5438" t="str">
            <v>Uthai Thani</v>
          </cell>
          <cell r="C5438" t="str">
            <v>THUthai Thani</v>
          </cell>
        </row>
        <row r="5439">
          <cell r="B5439" t="str">
            <v>Kamphaeng Phet</v>
          </cell>
          <cell r="C5439" t="str">
            <v>THKamphaeng Phet</v>
          </cell>
        </row>
        <row r="5440">
          <cell r="B5440" t="str">
            <v>Tak</v>
          </cell>
          <cell r="C5440" t="str">
            <v>THTak</v>
          </cell>
        </row>
        <row r="5441">
          <cell r="B5441" t="str">
            <v>Sukhothai</v>
          </cell>
          <cell r="C5441" t="str">
            <v>THSukhothai</v>
          </cell>
        </row>
        <row r="5442">
          <cell r="B5442" t="str">
            <v>Phitsanulok</v>
          </cell>
          <cell r="C5442" t="str">
            <v>THPhitsanulok</v>
          </cell>
        </row>
        <row r="5443">
          <cell r="B5443" t="str">
            <v>Phichit</v>
          </cell>
          <cell r="C5443" t="str">
            <v>THPhichit</v>
          </cell>
        </row>
        <row r="5444">
          <cell r="B5444" t="str">
            <v>Phetchabun</v>
          </cell>
          <cell r="C5444" t="str">
            <v>THPhetchabun</v>
          </cell>
        </row>
        <row r="5445">
          <cell r="B5445" t="str">
            <v>Ratchaburi</v>
          </cell>
          <cell r="C5445" t="str">
            <v>THRatchaburi</v>
          </cell>
        </row>
        <row r="5446">
          <cell r="B5446" t="str">
            <v>Kanchanaburi</v>
          </cell>
          <cell r="C5446" t="str">
            <v>THKanchanaburi</v>
          </cell>
        </row>
        <row r="5447">
          <cell r="B5447" t="str">
            <v>Suphan Buri</v>
          </cell>
          <cell r="C5447" t="str">
            <v>THSuphan Buri</v>
          </cell>
        </row>
        <row r="5448">
          <cell r="B5448" t="str">
            <v>Nakhon Pathom</v>
          </cell>
          <cell r="C5448" t="str">
            <v>THNakhon Pathom</v>
          </cell>
        </row>
        <row r="5449">
          <cell r="B5449" t="str">
            <v>Samut Sakhon</v>
          </cell>
          <cell r="C5449" t="str">
            <v>THSamut Sakhon</v>
          </cell>
        </row>
        <row r="5450">
          <cell r="B5450" t="str">
            <v>Samut Songkhram</v>
          </cell>
          <cell r="C5450" t="str">
            <v>THSamut Songkhram</v>
          </cell>
        </row>
        <row r="5451">
          <cell r="B5451" t="str">
            <v>Phetchaburi</v>
          </cell>
          <cell r="C5451" t="str">
            <v>THPhetchaburi</v>
          </cell>
        </row>
        <row r="5452">
          <cell r="B5452" t="str">
            <v>Prachuap Khiri Khan</v>
          </cell>
          <cell r="C5452" t="str">
            <v>THPrachuap Khiri Khan</v>
          </cell>
        </row>
        <row r="5453">
          <cell r="B5453" t="str">
            <v>Nakhon Si Thammarat</v>
          </cell>
          <cell r="C5453" t="str">
            <v>THNakhon Si Thammarat</v>
          </cell>
        </row>
        <row r="5454">
          <cell r="B5454" t="str">
            <v>Krabi</v>
          </cell>
          <cell r="C5454" t="str">
            <v>THKrabi</v>
          </cell>
        </row>
        <row r="5455">
          <cell r="B5455" t="str">
            <v>Phangnga</v>
          </cell>
          <cell r="C5455" t="str">
            <v>THPhangnga</v>
          </cell>
        </row>
        <row r="5456">
          <cell r="B5456" t="str">
            <v>Phuket</v>
          </cell>
          <cell r="C5456" t="str">
            <v>THPhuket</v>
          </cell>
        </row>
        <row r="5457">
          <cell r="B5457" t="str">
            <v>Surat Thani</v>
          </cell>
          <cell r="C5457" t="str">
            <v>THSurat Thani</v>
          </cell>
        </row>
        <row r="5458">
          <cell r="B5458" t="str">
            <v>Ranong</v>
          </cell>
          <cell r="C5458" t="str">
            <v>THRanong</v>
          </cell>
        </row>
        <row r="5459">
          <cell r="B5459" t="str">
            <v>Chumphon</v>
          </cell>
          <cell r="C5459" t="str">
            <v>THChumphon</v>
          </cell>
        </row>
        <row r="5460">
          <cell r="B5460" t="str">
            <v>Songkhla</v>
          </cell>
          <cell r="C5460" t="str">
            <v>THSongkhla</v>
          </cell>
        </row>
        <row r="5461">
          <cell r="B5461" t="str">
            <v>Satun</v>
          </cell>
          <cell r="C5461" t="str">
            <v>THSatun</v>
          </cell>
        </row>
        <row r="5462">
          <cell r="B5462" t="str">
            <v>Trang</v>
          </cell>
          <cell r="C5462" t="str">
            <v>THTrang</v>
          </cell>
        </row>
        <row r="5463">
          <cell r="B5463" t="str">
            <v>Phatthalung</v>
          </cell>
          <cell r="C5463" t="str">
            <v>THPhatthalung</v>
          </cell>
        </row>
        <row r="5464">
          <cell r="B5464" t="str">
            <v>Pattani</v>
          </cell>
          <cell r="C5464" t="str">
            <v>THPattani</v>
          </cell>
        </row>
        <row r="5465">
          <cell r="B5465" t="str">
            <v>Yala</v>
          </cell>
          <cell r="C5465" t="str">
            <v>THYala</v>
          </cell>
        </row>
        <row r="5466">
          <cell r="B5466" t="str">
            <v>Narathiwat</v>
          </cell>
          <cell r="C5466" t="str">
            <v>THNarathiwat</v>
          </cell>
        </row>
        <row r="5467">
          <cell r="B5467" t="str">
            <v>Phatthaya</v>
          </cell>
          <cell r="C5467" t="str">
            <v>THPhatthaya</v>
          </cell>
        </row>
        <row r="5468">
          <cell r="B5468" t="str">
            <v>Khatlon</v>
          </cell>
          <cell r="C5468" t="str">
            <v>TJKhatlon</v>
          </cell>
        </row>
        <row r="5469">
          <cell r="B5469" t="str">
            <v>Sughd</v>
          </cell>
          <cell r="C5469" t="str">
            <v>TJSughd</v>
          </cell>
        </row>
        <row r="5470">
          <cell r="B5470" t="str">
            <v>Kŭhistoni Badakhshon</v>
          </cell>
          <cell r="C5470" t="str">
            <v>TJKŭhistoni Badakhshon</v>
          </cell>
        </row>
        <row r="5471">
          <cell r="B5471" t="str">
            <v>Dushanbe</v>
          </cell>
          <cell r="C5471" t="str">
            <v>TJDushanbe</v>
          </cell>
        </row>
        <row r="5472">
          <cell r="B5472" t="str">
            <v>nohiyahoi tobei jumhurí</v>
          </cell>
          <cell r="C5472" t="str">
            <v>TJnohiyahoi tobei jumhurí</v>
          </cell>
        </row>
        <row r="5473">
          <cell r="B5473" t="str">
            <v>Aileu</v>
          </cell>
          <cell r="C5473" t="str">
            <v>TLAileu</v>
          </cell>
        </row>
        <row r="5474">
          <cell r="B5474" t="str">
            <v>Aileu</v>
          </cell>
          <cell r="C5474" t="str">
            <v>TLAileu</v>
          </cell>
        </row>
        <row r="5475">
          <cell r="B5475" t="str">
            <v>Ainaro</v>
          </cell>
          <cell r="C5475" t="str">
            <v>TLAinaro</v>
          </cell>
        </row>
        <row r="5476">
          <cell r="B5476" t="str">
            <v>Ainaru</v>
          </cell>
          <cell r="C5476" t="str">
            <v>TLAinaru</v>
          </cell>
        </row>
        <row r="5477">
          <cell r="B5477" t="str">
            <v>Baucau</v>
          </cell>
          <cell r="C5477" t="str">
            <v>TLBaucau</v>
          </cell>
        </row>
        <row r="5478">
          <cell r="B5478" t="str">
            <v>Baukau</v>
          </cell>
          <cell r="C5478" t="str">
            <v>TLBaukau</v>
          </cell>
        </row>
        <row r="5479">
          <cell r="B5479" t="str">
            <v>Bobonaro</v>
          </cell>
          <cell r="C5479" t="str">
            <v>TLBobonaro</v>
          </cell>
        </row>
        <row r="5480">
          <cell r="B5480" t="str">
            <v>Bobonaru</v>
          </cell>
          <cell r="C5480" t="str">
            <v>TLBobonaru</v>
          </cell>
        </row>
        <row r="5481">
          <cell r="B5481" t="str">
            <v>Cova Lima</v>
          </cell>
          <cell r="C5481" t="str">
            <v>TLCova Lima</v>
          </cell>
        </row>
        <row r="5482">
          <cell r="B5482" t="str">
            <v>Kovalima</v>
          </cell>
          <cell r="C5482" t="str">
            <v>TLKovalima</v>
          </cell>
        </row>
        <row r="5483">
          <cell r="B5483" t="str">
            <v>Díli</v>
          </cell>
          <cell r="C5483" t="str">
            <v>TLDíli</v>
          </cell>
        </row>
        <row r="5484">
          <cell r="B5484" t="str">
            <v>Díli</v>
          </cell>
          <cell r="C5484" t="str">
            <v>TLDíli</v>
          </cell>
        </row>
        <row r="5485">
          <cell r="B5485" t="str">
            <v>Ermera</v>
          </cell>
          <cell r="C5485" t="str">
            <v>TLErmera</v>
          </cell>
        </row>
        <row r="5486">
          <cell r="B5486" t="str">
            <v>Ermera</v>
          </cell>
          <cell r="C5486" t="str">
            <v>TLErmera</v>
          </cell>
        </row>
        <row r="5487">
          <cell r="B5487" t="str">
            <v>Lautém</v>
          </cell>
          <cell r="C5487" t="str">
            <v>TLLautém</v>
          </cell>
        </row>
        <row r="5488">
          <cell r="B5488" t="str">
            <v>Lautein</v>
          </cell>
          <cell r="C5488" t="str">
            <v>TLLautein</v>
          </cell>
        </row>
        <row r="5489">
          <cell r="B5489" t="str">
            <v>Liquiça</v>
          </cell>
          <cell r="C5489" t="str">
            <v>TLLiquiça</v>
          </cell>
        </row>
        <row r="5490">
          <cell r="B5490" t="str">
            <v>Likisá</v>
          </cell>
          <cell r="C5490" t="str">
            <v>TLLikisá</v>
          </cell>
        </row>
        <row r="5491">
          <cell r="B5491" t="str">
            <v>Manufahi</v>
          </cell>
          <cell r="C5491" t="str">
            <v>TLManufahi</v>
          </cell>
        </row>
        <row r="5492">
          <cell r="B5492" t="str">
            <v>Manufahi</v>
          </cell>
          <cell r="C5492" t="str">
            <v>TLManufahi</v>
          </cell>
        </row>
        <row r="5493">
          <cell r="B5493" t="str">
            <v>Manatuto</v>
          </cell>
          <cell r="C5493" t="str">
            <v>TLManatuto</v>
          </cell>
        </row>
        <row r="5494">
          <cell r="B5494" t="str">
            <v>Manatutu</v>
          </cell>
          <cell r="C5494" t="str">
            <v>TLManatutu</v>
          </cell>
        </row>
        <row r="5495">
          <cell r="B5495" t="str">
            <v>Viqueque</v>
          </cell>
          <cell r="C5495" t="str">
            <v>TLViqueque</v>
          </cell>
        </row>
        <row r="5496">
          <cell r="B5496" t="str">
            <v>Vikeke</v>
          </cell>
          <cell r="C5496" t="str">
            <v>TLVikeke</v>
          </cell>
        </row>
        <row r="5497">
          <cell r="B5497" t="str">
            <v>Oé-Cusse Ambeno</v>
          </cell>
          <cell r="C5497" t="str">
            <v>TLOé-Cusse Ambeno</v>
          </cell>
        </row>
        <row r="5498">
          <cell r="B5498" t="str">
            <v>Oekusi-Ambenu</v>
          </cell>
          <cell r="C5498" t="str">
            <v>TLOekusi-Ambenu</v>
          </cell>
        </row>
        <row r="5499">
          <cell r="B5499" t="str">
            <v>Aşgabat</v>
          </cell>
          <cell r="C5499" t="str">
            <v>TMAşgabat</v>
          </cell>
        </row>
        <row r="5500">
          <cell r="B5500" t="str">
            <v>Ahal</v>
          </cell>
          <cell r="C5500" t="str">
            <v>TMAhal</v>
          </cell>
        </row>
        <row r="5501">
          <cell r="B5501" t="str">
            <v>Balkan</v>
          </cell>
          <cell r="C5501" t="str">
            <v>TMBalkan</v>
          </cell>
        </row>
        <row r="5502">
          <cell r="B5502" t="str">
            <v>Daşoguz</v>
          </cell>
          <cell r="C5502" t="str">
            <v>TMDaşoguz</v>
          </cell>
        </row>
        <row r="5503">
          <cell r="B5503" t="str">
            <v>Lebap</v>
          </cell>
          <cell r="C5503" t="str">
            <v>TMLebap</v>
          </cell>
        </row>
        <row r="5504">
          <cell r="B5504" t="str">
            <v>Mary</v>
          </cell>
          <cell r="C5504" t="str">
            <v>TMMary</v>
          </cell>
        </row>
        <row r="5505">
          <cell r="B5505" t="str">
            <v>Tunis</v>
          </cell>
          <cell r="C5505" t="str">
            <v>TNTunis</v>
          </cell>
        </row>
        <row r="5506">
          <cell r="B5506" t="str">
            <v>L'Ariana</v>
          </cell>
          <cell r="C5506" t="str">
            <v>TNL'Ariana</v>
          </cell>
        </row>
        <row r="5507">
          <cell r="B5507" t="str">
            <v>Ben Arous</v>
          </cell>
          <cell r="C5507" t="str">
            <v>TNBen Arous</v>
          </cell>
        </row>
        <row r="5508">
          <cell r="B5508" t="str">
            <v>La Manouba</v>
          </cell>
          <cell r="C5508" t="str">
            <v>TNLa Manouba</v>
          </cell>
        </row>
        <row r="5509">
          <cell r="B5509" t="str">
            <v>Nabeul</v>
          </cell>
          <cell r="C5509" t="str">
            <v>TNNabeul</v>
          </cell>
        </row>
        <row r="5510">
          <cell r="B5510" t="str">
            <v>Zaghouan</v>
          </cell>
          <cell r="C5510" t="str">
            <v>TNZaghouan</v>
          </cell>
        </row>
        <row r="5511">
          <cell r="B5511" t="str">
            <v>Bizerte</v>
          </cell>
          <cell r="C5511" t="str">
            <v>TNBizerte</v>
          </cell>
        </row>
        <row r="5512">
          <cell r="B5512" t="str">
            <v>Béja</v>
          </cell>
          <cell r="C5512" t="str">
            <v>TNBéja</v>
          </cell>
        </row>
        <row r="5513">
          <cell r="B5513" t="str">
            <v>Jendouba</v>
          </cell>
          <cell r="C5513" t="str">
            <v>TNJendouba</v>
          </cell>
        </row>
        <row r="5514">
          <cell r="B5514" t="str">
            <v>Le Kef</v>
          </cell>
          <cell r="C5514" t="str">
            <v>TNLe Kef</v>
          </cell>
        </row>
        <row r="5515">
          <cell r="B5515" t="str">
            <v>Siliana</v>
          </cell>
          <cell r="C5515" t="str">
            <v>TNSiliana</v>
          </cell>
        </row>
        <row r="5516">
          <cell r="B5516" t="str">
            <v>Kairouan</v>
          </cell>
          <cell r="C5516" t="str">
            <v>TNKairouan</v>
          </cell>
        </row>
        <row r="5517">
          <cell r="B5517" t="str">
            <v>Kasserine</v>
          </cell>
          <cell r="C5517" t="str">
            <v>TNKasserine</v>
          </cell>
        </row>
        <row r="5518">
          <cell r="B5518" t="str">
            <v>Sidi Bouzid</v>
          </cell>
          <cell r="C5518" t="str">
            <v>TNSidi Bouzid</v>
          </cell>
        </row>
        <row r="5519">
          <cell r="B5519" t="str">
            <v>Sousse</v>
          </cell>
          <cell r="C5519" t="str">
            <v>TNSousse</v>
          </cell>
        </row>
        <row r="5520">
          <cell r="B5520" t="str">
            <v>Monastir</v>
          </cell>
          <cell r="C5520" t="str">
            <v>TNMonastir</v>
          </cell>
        </row>
        <row r="5521">
          <cell r="B5521" t="str">
            <v>Mahdia</v>
          </cell>
          <cell r="C5521" t="str">
            <v>TNMahdia</v>
          </cell>
        </row>
        <row r="5522">
          <cell r="B5522" t="str">
            <v>Sfax</v>
          </cell>
          <cell r="C5522" t="str">
            <v>TNSfax</v>
          </cell>
        </row>
        <row r="5523">
          <cell r="B5523" t="str">
            <v>Gafsa</v>
          </cell>
          <cell r="C5523" t="str">
            <v>TNGafsa</v>
          </cell>
        </row>
        <row r="5524">
          <cell r="B5524" t="str">
            <v>Tozeur</v>
          </cell>
          <cell r="C5524" t="str">
            <v>TNTozeur</v>
          </cell>
        </row>
        <row r="5525">
          <cell r="B5525" t="str">
            <v>Kébili</v>
          </cell>
          <cell r="C5525" t="str">
            <v>TNKébili</v>
          </cell>
        </row>
        <row r="5526">
          <cell r="B5526" t="str">
            <v>Gabès</v>
          </cell>
          <cell r="C5526" t="str">
            <v>TNGabès</v>
          </cell>
        </row>
        <row r="5527">
          <cell r="B5527" t="str">
            <v>Médenine</v>
          </cell>
          <cell r="C5527" t="str">
            <v>TNMédenine</v>
          </cell>
        </row>
        <row r="5528">
          <cell r="B5528" t="str">
            <v>Tataouine</v>
          </cell>
          <cell r="C5528" t="str">
            <v>TNTataouine</v>
          </cell>
        </row>
        <row r="5529">
          <cell r="B5529" t="str">
            <v>'Eua</v>
          </cell>
          <cell r="C5529" t="str">
            <v>TO'Eua</v>
          </cell>
        </row>
        <row r="5530">
          <cell r="B5530" t="str">
            <v>'Eua</v>
          </cell>
          <cell r="C5530" t="str">
            <v>TO'Eua</v>
          </cell>
        </row>
        <row r="5531">
          <cell r="B5531" t="str">
            <v>Ha'apai</v>
          </cell>
          <cell r="C5531" t="str">
            <v>TOHa'apai</v>
          </cell>
        </row>
        <row r="5532">
          <cell r="B5532" t="str">
            <v>Ha'apai</v>
          </cell>
          <cell r="C5532" t="str">
            <v>TOHa'apai</v>
          </cell>
        </row>
        <row r="5533">
          <cell r="B5533" t="str">
            <v>Niuas</v>
          </cell>
          <cell r="C5533" t="str">
            <v>TONiuas</v>
          </cell>
        </row>
        <row r="5534">
          <cell r="B5534" t="str">
            <v>Niuas</v>
          </cell>
          <cell r="C5534" t="str">
            <v>TONiuas</v>
          </cell>
        </row>
        <row r="5535">
          <cell r="B5535" t="str">
            <v>Tongatapu</v>
          </cell>
          <cell r="C5535" t="str">
            <v>TOTongatapu</v>
          </cell>
        </row>
        <row r="5536">
          <cell r="B5536" t="str">
            <v>Tongatapu</v>
          </cell>
          <cell r="C5536" t="str">
            <v>TOTongatapu</v>
          </cell>
        </row>
        <row r="5537">
          <cell r="B5537" t="str">
            <v>Vava'u</v>
          </cell>
          <cell r="C5537" t="str">
            <v>TOVava'u</v>
          </cell>
        </row>
        <row r="5538">
          <cell r="B5538" t="str">
            <v>Vava'u</v>
          </cell>
          <cell r="C5538" t="str">
            <v>TOVava'u</v>
          </cell>
        </row>
        <row r="5539">
          <cell r="B5539" t="str">
            <v>Adana</v>
          </cell>
          <cell r="C5539" t="str">
            <v>TRAdana</v>
          </cell>
        </row>
        <row r="5540">
          <cell r="B5540" t="str">
            <v>Adıyaman</v>
          </cell>
          <cell r="C5540" t="str">
            <v>TRAdıyaman</v>
          </cell>
        </row>
        <row r="5541">
          <cell r="B5541" t="str">
            <v>Afyonkarahisar</v>
          </cell>
          <cell r="C5541" t="str">
            <v>TRAfyonkarahisar</v>
          </cell>
        </row>
        <row r="5542">
          <cell r="B5542" t="str">
            <v>Ağrı</v>
          </cell>
          <cell r="C5542" t="str">
            <v>TRAğrı</v>
          </cell>
        </row>
        <row r="5543">
          <cell r="B5543" t="str">
            <v>Amasya</v>
          </cell>
          <cell r="C5543" t="str">
            <v>TRAmasya</v>
          </cell>
        </row>
        <row r="5544">
          <cell r="B5544" t="str">
            <v>Ankara</v>
          </cell>
          <cell r="C5544" t="str">
            <v>TRAnkara</v>
          </cell>
        </row>
        <row r="5545">
          <cell r="B5545" t="str">
            <v>Antalya</v>
          </cell>
          <cell r="C5545" t="str">
            <v>TRAntalya</v>
          </cell>
        </row>
        <row r="5546">
          <cell r="B5546" t="str">
            <v>Artvin</v>
          </cell>
          <cell r="C5546" t="str">
            <v>TRArtvin</v>
          </cell>
        </row>
        <row r="5547">
          <cell r="B5547" t="str">
            <v>Aydın</v>
          </cell>
          <cell r="C5547" t="str">
            <v>TRAydın</v>
          </cell>
        </row>
        <row r="5548">
          <cell r="B5548" t="str">
            <v>Balıkesir</v>
          </cell>
          <cell r="C5548" t="str">
            <v>TRBalıkesir</v>
          </cell>
        </row>
        <row r="5549">
          <cell r="B5549" t="str">
            <v>Bilecik</v>
          </cell>
          <cell r="C5549" t="str">
            <v>TRBilecik</v>
          </cell>
        </row>
        <row r="5550">
          <cell r="B5550" t="str">
            <v>Bingöl</v>
          </cell>
          <cell r="C5550" t="str">
            <v>TRBingöl</v>
          </cell>
        </row>
        <row r="5551">
          <cell r="B5551" t="str">
            <v>Bitlis</v>
          </cell>
          <cell r="C5551" t="str">
            <v>TRBitlis</v>
          </cell>
        </row>
        <row r="5552">
          <cell r="B5552" t="str">
            <v>Bolu</v>
          </cell>
          <cell r="C5552" t="str">
            <v>TRBolu</v>
          </cell>
        </row>
        <row r="5553">
          <cell r="B5553" t="str">
            <v>Burdur</v>
          </cell>
          <cell r="C5553" t="str">
            <v>TRBurdur</v>
          </cell>
        </row>
        <row r="5554">
          <cell r="B5554" t="str">
            <v>Bursa</v>
          </cell>
          <cell r="C5554" t="str">
            <v>TRBursa</v>
          </cell>
        </row>
        <row r="5555">
          <cell r="B5555" t="str">
            <v>Çanakkale</v>
          </cell>
          <cell r="C5555" t="str">
            <v>TRÇanakkale</v>
          </cell>
        </row>
        <row r="5556">
          <cell r="B5556" t="str">
            <v>Çankırı</v>
          </cell>
          <cell r="C5556" t="str">
            <v>TRÇankırı</v>
          </cell>
        </row>
        <row r="5557">
          <cell r="B5557" t="str">
            <v>Çorum</v>
          </cell>
          <cell r="C5557" t="str">
            <v>TRÇorum</v>
          </cell>
        </row>
        <row r="5558">
          <cell r="B5558" t="str">
            <v>Denizli</v>
          </cell>
          <cell r="C5558" t="str">
            <v>TRDenizli</v>
          </cell>
        </row>
        <row r="5559">
          <cell r="B5559" t="str">
            <v>Diyarbakır</v>
          </cell>
          <cell r="C5559" t="str">
            <v>TRDiyarbakır</v>
          </cell>
        </row>
        <row r="5560">
          <cell r="B5560" t="str">
            <v>Edirne</v>
          </cell>
          <cell r="C5560" t="str">
            <v>TREdirne</v>
          </cell>
        </row>
        <row r="5561">
          <cell r="B5561" t="str">
            <v>Elazığ</v>
          </cell>
          <cell r="C5561" t="str">
            <v>TRElazığ</v>
          </cell>
        </row>
        <row r="5562">
          <cell r="B5562" t="str">
            <v>Erzincan</v>
          </cell>
          <cell r="C5562" t="str">
            <v>TRErzincan</v>
          </cell>
        </row>
        <row r="5563">
          <cell r="B5563" t="str">
            <v>Erzurum</v>
          </cell>
          <cell r="C5563" t="str">
            <v>TRErzurum</v>
          </cell>
        </row>
        <row r="5564">
          <cell r="B5564" t="str">
            <v>Eskişehir</v>
          </cell>
          <cell r="C5564" t="str">
            <v>TREskişehir</v>
          </cell>
        </row>
        <row r="5565">
          <cell r="B5565" t="str">
            <v>Gaziantep</v>
          </cell>
          <cell r="C5565" t="str">
            <v>TRGaziantep</v>
          </cell>
        </row>
        <row r="5566">
          <cell r="B5566" t="str">
            <v>Giresun</v>
          </cell>
          <cell r="C5566" t="str">
            <v>TRGiresun</v>
          </cell>
        </row>
        <row r="5567">
          <cell r="B5567" t="str">
            <v>Gümüşhane</v>
          </cell>
          <cell r="C5567" t="str">
            <v>TRGümüşhane</v>
          </cell>
        </row>
        <row r="5568">
          <cell r="B5568" t="str">
            <v>Hakkâri</v>
          </cell>
          <cell r="C5568" t="str">
            <v>TRHakkâri</v>
          </cell>
        </row>
        <row r="5569">
          <cell r="B5569" t="str">
            <v>Hatay</v>
          </cell>
          <cell r="C5569" t="str">
            <v>TRHatay</v>
          </cell>
        </row>
        <row r="5570">
          <cell r="B5570" t="str">
            <v>Isparta</v>
          </cell>
          <cell r="C5570" t="str">
            <v>TRIsparta</v>
          </cell>
        </row>
        <row r="5571">
          <cell r="B5571" t="str">
            <v>Mersin</v>
          </cell>
          <cell r="C5571" t="str">
            <v>TRMersin</v>
          </cell>
        </row>
        <row r="5572">
          <cell r="B5572" t="str">
            <v>İstanbul</v>
          </cell>
          <cell r="C5572" t="str">
            <v>TRİstanbul</v>
          </cell>
        </row>
        <row r="5573">
          <cell r="B5573" t="str">
            <v>İzmir</v>
          </cell>
          <cell r="C5573" t="str">
            <v>TRİzmir</v>
          </cell>
        </row>
        <row r="5574">
          <cell r="B5574" t="str">
            <v>Kars</v>
          </cell>
          <cell r="C5574" t="str">
            <v>TRKars</v>
          </cell>
        </row>
        <row r="5575">
          <cell r="B5575" t="str">
            <v>Kastamonu</v>
          </cell>
          <cell r="C5575" t="str">
            <v>TRKastamonu</v>
          </cell>
        </row>
        <row r="5576">
          <cell r="B5576" t="str">
            <v>Kayseri</v>
          </cell>
          <cell r="C5576" t="str">
            <v>TRKayseri</v>
          </cell>
        </row>
        <row r="5577">
          <cell r="B5577" t="str">
            <v>Kırklareli</v>
          </cell>
          <cell r="C5577" t="str">
            <v>TRKırklareli</v>
          </cell>
        </row>
        <row r="5578">
          <cell r="B5578" t="str">
            <v>Kırşehir</v>
          </cell>
          <cell r="C5578" t="str">
            <v>TRKırşehir</v>
          </cell>
        </row>
        <row r="5579">
          <cell r="B5579" t="str">
            <v>Kocaeli</v>
          </cell>
          <cell r="C5579" t="str">
            <v>TRKocaeli</v>
          </cell>
        </row>
        <row r="5580">
          <cell r="B5580" t="str">
            <v>Konya</v>
          </cell>
          <cell r="C5580" t="str">
            <v>TRKonya</v>
          </cell>
        </row>
        <row r="5581">
          <cell r="B5581" t="str">
            <v>Kütahya</v>
          </cell>
          <cell r="C5581" t="str">
            <v>TRKütahya</v>
          </cell>
        </row>
        <row r="5582">
          <cell r="B5582" t="str">
            <v>Malatya</v>
          </cell>
          <cell r="C5582" t="str">
            <v>TRMalatya</v>
          </cell>
        </row>
        <row r="5583">
          <cell r="B5583" t="str">
            <v>Manisa</v>
          </cell>
          <cell r="C5583" t="str">
            <v>TRManisa</v>
          </cell>
        </row>
        <row r="5584">
          <cell r="B5584" t="str">
            <v>Kahramanmaraş</v>
          </cell>
          <cell r="C5584" t="str">
            <v>TRKahramanmaraş</v>
          </cell>
        </row>
        <row r="5585">
          <cell r="B5585" t="str">
            <v>Mardin</v>
          </cell>
          <cell r="C5585" t="str">
            <v>TRMardin</v>
          </cell>
        </row>
        <row r="5586">
          <cell r="B5586" t="str">
            <v>Muğla</v>
          </cell>
          <cell r="C5586" t="str">
            <v>TRMuğla</v>
          </cell>
        </row>
        <row r="5587">
          <cell r="B5587" t="str">
            <v>Muş</v>
          </cell>
          <cell r="C5587" t="str">
            <v>TRMuş</v>
          </cell>
        </row>
        <row r="5588">
          <cell r="B5588" t="str">
            <v>Nevşehir</v>
          </cell>
          <cell r="C5588" t="str">
            <v>TRNevşehir</v>
          </cell>
        </row>
        <row r="5589">
          <cell r="B5589" t="str">
            <v>Niğde</v>
          </cell>
          <cell r="C5589" t="str">
            <v>TRNiğde</v>
          </cell>
        </row>
        <row r="5590">
          <cell r="B5590" t="str">
            <v>Ordu</v>
          </cell>
          <cell r="C5590" t="str">
            <v>TROrdu</v>
          </cell>
        </row>
        <row r="5591">
          <cell r="B5591" t="str">
            <v>Rize</v>
          </cell>
          <cell r="C5591" t="str">
            <v>TRRize</v>
          </cell>
        </row>
        <row r="5592">
          <cell r="B5592" t="str">
            <v>Sakarya</v>
          </cell>
          <cell r="C5592" t="str">
            <v>TRSakarya</v>
          </cell>
        </row>
        <row r="5593">
          <cell r="B5593" t="str">
            <v>Samsun</v>
          </cell>
          <cell r="C5593" t="str">
            <v>TRSamsun</v>
          </cell>
        </row>
        <row r="5594">
          <cell r="B5594" t="str">
            <v>Siirt</v>
          </cell>
          <cell r="C5594" t="str">
            <v>TRSiirt</v>
          </cell>
        </row>
        <row r="5595">
          <cell r="B5595" t="str">
            <v>Sinop</v>
          </cell>
          <cell r="C5595" t="str">
            <v>TRSinop</v>
          </cell>
        </row>
        <row r="5596">
          <cell r="B5596" t="str">
            <v>Sivas</v>
          </cell>
          <cell r="C5596" t="str">
            <v>TRSivas</v>
          </cell>
        </row>
        <row r="5597">
          <cell r="B5597" t="str">
            <v>Tekirdağ</v>
          </cell>
          <cell r="C5597" t="str">
            <v>TRTekirdağ</v>
          </cell>
        </row>
        <row r="5598">
          <cell r="B5598" t="str">
            <v>Tokat</v>
          </cell>
          <cell r="C5598" t="str">
            <v>TRTokat</v>
          </cell>
        </row>
        <row r="5599">
          <cell r="B5599" t="str">
            <v>Trabzon</v>
          </cell>
          <cell r="C5599" t="str">
            <v>TRTrabzon</v>
          </cell>
        </row>
        <row r="5600">
          <cell r="B5600" t="str">
            <v>Tunceli</v>
          </cell>
          <cell r="C5600" t="str">
            <v>TRTunceli</v>
          </cell>
        </row>
        <row r="5601">
          <cell r="B5601" t="str">
            <v>Şanlıurfa</v>
          </cell>
          <cell r="C5601" t="str">
            <v>TRŞanlıurfa</v>
          </cell>
        </row>
        <row r="5602">
          <cell r="B5602" t="str">
            <v>Uşak</v>
          </cell>
          <cell r="C5602" t="str">
            <v>TRUşak</v>
          </cell>
        </row>
        <row r="5603">
          <cell r="B5603" t="str">
            <v>Van</v>
          </cell>
          <cell r="C5603" t="str">
            <v>TRVan</v>
          </cell>
        </row>
        <row r="5604">
          <cell r="B5604" t="str">
            <v>Yozgat</v>
          </cell>
          <cell r="C5604" t="str">
            <v>TRYozgat</v>
          </cell>
        </row>
        <row r="5605">
          <cell r="B5605" t="str">
            <v>Zonguldak</v>
          </cell>
          <cell r="C5605" t="str">
            <v>TRZonguldak</v>
          </cell>
        </row>
        <row r="5606">
          <cell r="B5606" t="str">
            <v>Aksaray</v>
          </cell>
          <cell r="C5606" t="str">
            <v>TRAksaray</v>
          </cell>
        </row>
        <row r="5607">
          <cell r="B5607" t="str">
            <v>Bayburt</v>
          </cell>
          <cell r="C5607" t="str">
            <v>TRBayburt</v>
          </cell>
        </row>
        <row r="5608">
          <cell r="B5608" t="str">
            <v>Karaman</v>
          </cell>
          <cell r="C5608" t="str">
            <v>TRKaraman</v>
          </cell>
        </row>
        <row r="5609">
          <cell r="B5609" t="str">
            <v>Kırıkkale</v>
          </cell>
          <cell r="C5609" t="str">
            <v>TRKırıkkale</v>
          </cell>
        </row>
        <row r="5610">
          <cell r="B5610" t="str">
            <v>Batman</v>
          </cell>
          <cell r="C5610" t="str">
            <v>TRBatman</v>
          </cell>
        </row>
        <row r="5611">
          <cell r="B5611" t="str">
            <v>Şırnak</v>
          </cell>
          <cell r="C5611" t="str">
            <v>TRŞırnak</v>
          </cell>
        </row>
        <row r="5612">
          <cell r="B5612" t="str">
            <v>Bartın</v>
          </cell>
          <cell r="C5612" t="str">
            <v>TRBartın</v>
          </cell>
        </row>
        <row r="5613">
          <cell r="B5613" t="str">
            <v>Ardahan</v>
          </cell>
          <cell r="C5613" t="str">
            <v>TRArdahan</v>
          </cell>
        </row>
        <row r="5614">
          <cell r="B5614" t="str">
            <v>Iğdır</v>
          </cell>
          <cell r="C5614" t="str">
            <v>TRIğdır</v>
          </cell>
        </row>
        <row r="5615">
          <cell r="B5615" t="str">
            <v>Yalova</v>
          </cell>
          <cell r="C5615" t="str">
            <v>TRYalova</v>
          </cell>
        </row>
        <row r="5616">
          <cell r="B5616" t="str">
            <v>Karabük</v>
          </cell>
          <cell r="C5616" t="str">
            <v>TRKarabük</v>
          </cell>
        </row>
        <row r="5617">
          <cell r="B5617" t="str">
            <v>Kilis</v>
          </cell>
          <cell r="C5617" t="str">
            <v>TRKilis</v>
          </cell>
        </row>
        <row r="5618">
          <cell r="B5618" t="str">
            <v>Osmaniye</v>
          </cell>
          <cell r="C5618" t="str">
            <v>TROsmaniye</v>
          </cell>
        </row>
        <row r="5619">
          <cell r="B5619" t="str">
            <v>Düzce</v>
          </cell>
          <cell r="C5619" t="str">
            <v>TRDüzce</v>
          </cell>
        </row>
        <row r="5620">
          <cell r="B5620" t="str">
            <v>Arima</v>
          </cell>
          <cell r="C5620" t="str">
            <v>TTArima</v>
          </cell>
        </row>
        <row r="5621">
          <cell r="B5621" t="str">
            <v>Chaguanas</v>
          </cell>
          <cell r="C5621" t="str">
            <v>TTChaguanas</v>
          </cell>
        </row>
        <row r="5622">
          <cell r="B5622" t="str">
            <v>Port of Spain</v>
          </cell>
          <cell r="C5622" t="str">
            <v>TTPort of Spain</v>
          </cell>
        </row>
        <row r="5623">
          <cell r="B5623" t="str">
            <v>Point Fortin</v>
          </cell>
          <cell r="C5623" t="str">
            <v>TTPoint Fortin</v>
          </cell>
        </row>
        <row r="5624">
          <cell r="B5624" t="str">
            <v>San Fernando</v>
          </cell>
          <cell r="C5624" t="str">
            <v>TTSan Fernando</v>
          </cell>
        </row>
        <row r="5625">
          <cell r="B5625" t="str">
            <v>Couva-Tabaquite-Talparo</v>
          </cell>
          <cell r="C5625" t="str">
            <v>TTCouva-Tabaquite-Talparo</v>
          </cell>
        </row>
        <row r="5626">
          <cell r="B5626" t="str">
            <v>Diego Martin</v>
          </cell>
          <cell r="C5626" t="str">
            <v>TTDiego Martin</v>
          </cell>
        </row>
        <row r="5627">
          <cell r="B5627" t="str">
            <v>Mayaro-Rio Claro</v>
          </cell>
          <cell r="C5627" t="str">
            <v>TTMayaro-Rio Claro</v>
          </cell>
        </row>
        <row r="5628">
          <cell r="B5628" t="str">
            <v>Penal-Debe</v>
          </cell>
          <cell r="C5628" t="str">
            <v>TTPenal-Debe</v>
          </cell>
        </row>
        <row r="5629">
          <cell r="B5629" t="str">
            <v>Princes Town</v>
          </cell>
          <cell r="C5629" t="str">
            <v>TTPrinces Town</v>
          </cell>
        </row>
        <row r="5630">
          <cell r="B5630" t="str">
            <v>Sangre Grande</v>
          </cell>
          <cell r="C5630" t="str">
            <v>TTSangre Grande</v>
          </cell>
        </row>
        <row r="5631">
          <cell r="B5631" t="str">
            <v>Siparia</v>
          </cell>
          <cell r="C5631" t="str">
            <v>TTSiparia</v>
          </cell>
        </row>
        <row r="5632">
          <cell r="B5632" t="str">
            <v>San Juan-Laventille</v>
          </cell>
          <cell r="C5632" t="str">
            <v>TTSan Juan-Laventille</v>
          </cell>
        </row>
        <row r="5633">
          <cell r="B5633" t="str">
            <v>Tunapuna-Piarco</v>
          </cell>
          <cell r="C5633" t="str">
            <v>TTTunapuna-Piarco</v>
          </cell>
        </row>
        <row r="5634">
          <cell r="B5634" t="str">
            <v>Tobago</v>
          </cell>
          <cell r="C5634" t="str">
            <v>TTTobago</v>
          </cell>
        </row>
        <row r="5635">
          <cell r="B5635" t="str">
            <v>Niutao</v>
          </cell>
          <cell r="C5635" t="str">
            <v>TVNiutao</v>
          </cell>
        </row>
        <row r="5636">
          <cell r="B5636" t="str">
            <v>Nukufetau</v>
          </cell>
          <cell r="C5636" t="str">
            <v>TVNukufetau</v>
          </cell>
        </row>
        <row r="5637">
          <cell r="B5637" t="str">
            <v>Nukulaelae</v>
          </cell>
          <cell r="C5637" t="str">
            <v>TVNukulaelae</v>
          </cell>
        </row>
        <row r="5638">
          <cell r="B5638" t="str">
            <v>Nanumea</v>
          </cell>
          <cell r="C5638" t="str">
            <v>TVNanumea</v>
          </cell>
        </row>
        <row r="5639">
          <cell r="B5639" t="str">
            <v>Nanumaga</v>
          </cell>
          <cell r="C5639" t="str">
            <v>TVNanumaga</v>
          </cell>
        </row>
        <row r="5640">
          <cell r="B5640" t="str">
            <v>Nui</v>
          </cell>
          <cell r="C5640" t="str">
            <v>TVNui</v>
          </cell>
        </row>
        <row r="5641">
          <cell r="B5641" t="str">
            <v>Vaitupu</v>
          </cell>
          <cell r="C5641" t="str">
            <v>TVVaitupu</v>
          </cell>
        </row>
        <row r="5642">
          <cell r="B5642" t="str">
            <v>Funafuti</v>
          </cell>
          <cell r="C5642" t="str">
            <v>TVFunafuti</v>
          </cell>
        </row>
        <row r="5643">
          <cell r="B5643" t="str">
            <v>Chiayi</v>
          </cell>
          <cell r="C5643" t="str">
            <v>TWChiayi</v>
          </cell>
        </row>
        <row r="5644">
          <cell r="B5644" t="str">
            <v>Hsinchu</v>
          </cell>
          <cell r="C5644" t="str">
            <v>TWHsinchu</v>
          </cell>
        </row>
        <row r="5645">
          <cell r="B5645" t="str">
            <v>Keelung</v>
          </cell>
          <cell r="C5645" t="str">
            <v>TWKeelung</v>
          </cell>
        </row>
        <row r="5646">
          <cell r="B5646" t="str">
            <v>Kaohsiung</v>
          </cell>
          <cell r="C5646" t="str">
            <v>TWKaohsiung</v>
          </cell>
        </row>
        <row r="5647">
          <cell r="B5647" t="str">
            <v>New Taipei</v>
          </cell>
          <cell r="C5647" t="str">
            <v>TWNew Taipei</v>
          </cell>
        </row>
        <row r="5648">
          <cell r="B5648" t="str">
            <v>Taoyuan</v>
          </cell>
          <cell r="C5648" t="str">
            <v>TWTaoyuan</v>
          </cell>
        </row>
        <row r="5649">
          <cell r="B5649" t="str">
            <v>Tainan</v>
          </cell>
          <cell r="C5649" t="str">
            <v>TWTainan</v>
          </cell>
        </row>
        <row r="5650">
          <cell r="B5650" t="str">
            <v>Taipei</v>
          </cell>
          <cell r="C5650" t="str">
            <v>TWTaipei</v>
          </cell>
        </row>
        <row r="5651">
          <cell r="B5651" t="str">
            <v>Taichung</v>
          </cell>
          <cell r="C5651" t="str">
            <v>TWTaichung</v>
          </cell>
        </row>
        <row r="5652">
          <cell r="B5652" t="str">
            <v>Changhua</v>
          </cell>
          <cell r="C5652" t="str">
            <v>TWChanghua</v>
          </cell>
        </row>
        <row r="5653">
          <cell r="B5653" t="str">
            <v>Chiayi</v>
          </cell>
          <cell r="C5653" t="str">
            <v>TWChiayi</v>
          </cell>
        </row>
        <row r="5654">
          <cell r="B5654" t="str">
            <v>Hsinchu</v>
          </cell>
          <cell r="C5654" t="str">
            <v>TWHsinchu</v>
          </cell>
        </row>
        <row r="5655">
          <cell r="B5655" t="str">
            <v>Hualien</v>
          </cell>
          <cell r="C5655" t="str">
            <v>TWHualien</v>
          </cell>
        </row>
        <row r="5656">
          <cell r="B5656" t="str">
            <v>Yilan</v>
          </cell>
          <cell r="C5656" t="str">
            <v>TWYilan</v>
          </cell>
        </row>
        <row r="5657">
          <cell r="B5657" t="str">
            <v>Kinmen</v>
          </cell>
          <cell r="C5657" t="str">
            <v>TWKinmen</v>
          </cell>
        </row>
        <row r="5658">
          <cell r="B5658" t="str">
            <v>Lienchiang</v>
          </cell>
          <cell r="C5658" t="str">
            <v>TWLienchiang</v>
          </cell>
        </row>
        <row r="5659">
          <cell r="B5659" t="str">
            <v>Miaoli</v>
          </cell>
          <cell r="C5659" t="str">
            <v>TWMiaoli</v>
          </cell>
        </row>
        <row r="5660">
          <cell r="B5660" t="str">
            <v>Nantou</v>
          </cell>
          <cell r="C5660" t="str">
            <v>TWNantou</v>
          </cell>
        </row>
        <row r="5661">
          <cell r="B5661" t="str">
            <v>Penghu</v>
          </cell>
          <cell r="C5661" t="str">
            <v>TWPenghu</v>
          </cell>
        </row>
        <row r="5662">
          <cell r="B5662" t="str">
            <v>Pingtung</v>
          </cell>
          <cell r="C5662" t="str">
            <v>TWPingtung</v>
          </cell>
        </row>
        <row r="5663">
          <cell r="B5663" t="str">
            <v>Taitung</v>
          </cell>
          <cell r="C5663" t="str">
            <v>TWTaitung</v>
          </cell>
        </row>
        <row r="5664">
          <cell r="B5664" t="str">
            <v>Yunlin</v>
          </cell>
          <cell r="C5664" t="str">
            <v>TWYunlin</v>
          </cell>
        </row>
        <row r="5665">
          <cell r="B5665" t="str">
            <v>Arusha</v>
          </cell>
          <cell r="C5665" t="str">
            <v>TZArusha</v>
          </cell>
        </row>
        <row r="5666">
          <cell r="B5666" t="str">
            <v>Dar es Salaam</v>
          </cell>
          <cell r="C5666" t="str">
            <v>TZDar es Salaam</v>
          </cell>
        </row>
        <row r="5667">
          <cell r="B5667" t="str">
            <v>Dodoma</v>
          </cell>
          <cell r="C5667" t="str">
            <v>TZDodoma</v>
          </cell>
        </row>
        <row r="5668">
          <cell r="B5668" t="str">
            <v>Iringa</v>
          </cell>
          <cell r="C5668" t="str">
            <v>TZIringa</v>
          </cell>
        </row>
        <row r="5669">
          <cell r="B5669" t="str">
            <v>Kagera</v>
          </cell>
          <cell r="C5669" t="str">
            <v>TZKagera</v>
          </cell>
        </row>
        <row r="5670">
          <cell r="B5670" t="str">
            <v>Pemba North</v>
          </cell>
          <cell r="C5670" t="str">
            <v>TZPemba North</v>
          </cell>
        </row>
        <row r="5671">
          <cell r="B5671" t="str">
            <v>Kaskazini Pemba</v>
          </cell>
          <cell r="C5671" t="str">
            <v>TZKaskazini Pemba</v>
          </cell>
        </row>
        <row r="5672">
          <cell r="B5672" t="str">
            <v>Zanzibar North</v>
          </cell>
          <cell r="C5672" t="str">
            <v>TZZanzibar North</v>
          </cell>
        </row>
        <row r="5673">
          <cell r="B5673" t="str">
            <v>Kaskazini Unguja</v>
          </cell>
          <cell r="C5673" t="str">
            <v>TZKaskazini Unguja</v>
          </cell>
        </row>
        <row r="5674">
          <cell r="B5674" t="str">
            <v>Kigoma</v>
          </cell>
          <cell r="C5674" t="str">
            <v>TZKigoma</v>
          </cell>
        </row>
        <row r="5675">
          <cell r="B5675" t="str">
            <v>Kilimanjaro</v>
          </cell>
          <cell r="C5675" t="str">
            <v>TZKilimanjaro</v>
          </cell>
        </row>
        <row r="5676">
          <cell r="B5676" t="str">
            <v>Pemba South</v>
          </cell>
          <cell r="C5676" t="str">
            <v>TZPemba South</v>
          </cell>
        </row>
        <row r="5677">
          <cell r="B5677" t="str">
            <v>Kusini Pemba</v>
          </cell>
          <cell r="C5677" t="str">
            <v>TZKusini Pemba</v>
          </cell>
        </row>
        <row r="5678">
          <cell r="B5678" t="str">
            <v>Zanzibar South</v>
          </cell>
          <cell r="C5678" t="str">
            <v>TZZanzibar South</v>
          </cell>
        </row>
        <row r="5679">
          <cell r="B5679" t="str">
            <v>Kusini Unguja</v>
          </cell>
          <cell r="C5679" t="str">
            <v>TZKusini Unguja</v>
          </cell>
        </row>
        <row r="5680">
          <cell r="B5680" t="str">
            <v>Lindi</v>
          </cell>
          <cell r="C5680" t="str">
            <v>TZLindi</v>
          </cell>
        </row>
        <row r="5681">
          <cell r="B5681" t="str">
            <v>Mara</v>
          </cell>
          <cell r="C5681" t="str">
            <v>TZMara</v>
          </cell>
        </row>
        <row r="5682">
          <cell r="B5682" t="str">
            <v>Mbeya</v>
          </cell>
          <cell r="C5682" t="str">
            <v>TZMbeya</v>
          </cell>
        </row>
        <row r="5683">
          <cell r="B5683" t="str">
            <v>Zanzibar West</v>
          </cell>
          <cell r="C5683" t="str">
            <v>TZZanzibar West</v>
          </cell>
        </row>
        <row r="5684">
          <cell r="B5684" t="str">
            <v>Mjini Magharibi</v>
          </cell>
          <cell r="C5684" t="str">
            <v>TZMjini Magharibi</v>
          </cell>
        </row>
        <row r="5685">
          <cell r="B5685" t="str">
            <v>Morogoro</v>
          </cell>
          <cell r="C5685" t="str">
            <v>TZMorogoro</v>
          </cell>
        </row>
        <row r="5686">
          <cell r="B5686" t="str">
            <v>Mtwara</v>
          </cell>
          <cell r="C5686" t="str">
            <v>TZMtwara</v>
          </cell>
        </row>
        <row r="5687">
          <cell r="B5687" t="str">
            <v>Mwanza</v>
          </cell>
          <cell r="C5687" t="str">
            <v>TZMwanza</v>
          </cell>
        </row>
        <row r="5688">
          <cell r="B5688" t="str">
            <v>Coast</v>
          </cell>
          <cell r="C5688" t="str">
            <v>TZCoast</v>
          </cell>
        </row>
        <row r="5689">
          <cell r="B5689" t="str">
            <v>Pwani</v>
          </cell>
          <cell r="C5689" t="str">
            <v>TZPwani</v>
          </cell>
        </row>
        <row r="5690">
          <cell r="B5690" t="str">
            <v>Rukwa</v>
          </cell>
          <cell r="C5690" t="str">
            <v>TZRukwa</v>
          </cell>
        </row>
        <row r="5691">
          <cell r="B5691" t="str">
            <v>Ruvuma</v>
          </cell>
          <cell r="C5691" t="str">
            <v>TZRuvuma</v>
          </cell>
        </row>
        <row r="5692">
          <cell r="B5692" t="str">
            <v>Shinyanga</v>
          </cell>
          <cell r="C5692" t="str">
            <v>TZShinyanga</v>
          </cell>
        </row>
        <row r="5693">
          <cell r="B5693" t="str">
            <v>Singida</v>
          </cell>
          <cell r="C5693" t="str">
            <v>TZSingida</v>
          </cell>
        </row>
        <row r="5694">
          <cell r="B5694" t="str">
            <v>Tabora</v>
          </cell>
          <cell r="C5694" t="str">
            <v>TZTabora</v>
          </cell>
        </row>
        <row r="5695">
          <cell r="B5695" t="str">
            <v>Tanga</v>
          </cell>
          <cell r="C5695" t="str">
            <v>TZTanga</v>
          </cell>
        </row>
        <row r="5696">
          <cell r="B5696" t="str">
            <v>Manyara</v>
          </cell>
          <cell r="C5696" t="str">
            <v>TZManyara</v>
          </cell>
        </row>
        <row r="5697">
          <cell r="B5697" t="str">
            <v>Geita</v>
          </cell>
          <cell r="C5697" t="str">
            <v>TZGeita</v>
          </cell>
        </row>
        <row r="5698">
          <cell r="B5698" t="str">
            <v>Katavi</v>
          </cell>
          <cell r="C5698" t="str">
            <v>TZKatavi</v>
          </cell>
        </row>
        <row r="5699">
          <cell r="B5699" t="str">
            <v>Njombe</v>
          </cell>
          <cell r="C5699" t="str">
            <v>TZNjombe</v>
          </cell>
        </row>
        <row r="5700">
          <cell r="B5700" t="str">
            <v>Simiyu</v>
          </cell>
          <cell r="C5700" t="str">
            <v>TZSimiyu</v>
          </cell>
        </row>
        <row r="5701">
          <cell r="B5701" t="str">
            <v>Songwe</v>
          </cell>
          <cell r="C5701" t="str">
            <v>TZSongwe</v>
          </cell>
        </row>
        <row r="5702">
          <cell r="B5702" t="str">
            <v>Songwe</v>
          </cell>
          <cell r="C5702" t="str">
            <v>TZSongwe</v>
          </cell>
        </row>
        <row r="5703">
          <cell r="B5703" t="str">
            <v>Kyiv</v>
          </cell>
          <cell r="C5703" t="str">
            <v>UAKyiv</v>
          </cell>
        </row>
        <row r="5704">
          <cell r="B5704" t="str">
            <v>Sevastopol</v>
          </cell>
          <cell r="C5704" t="str">
            <v>UASevastopol</v>
          </cell>
        </row>
        <row r="5705">
          <cell r="B5705" t="str">
            <v>Vinnytska oblast</v>
          </cell>
          <cell r="C5705" t="str">
            <v>UAVinnytska oblast</v>
          </cell>
        </row>
        <row r="5706">
          <cell r="B5706" t="str">
            <v>Volynska oblast</v>
          </cell>
          <cell r="C5706" t="str">
            <v>UAVolynska oblast</v>
          </cell>
        </row>
        <row r="5707">
          <cell r="B5707" t="str">
            <v>Luhanska oblast</v>
          </cell>
          <cell r="C5707" t="str">
            <v>UALuhanska oblast</v>
          </cell>
        </row>
        <row r="5708">
          <cell r="B5708" t="str">
            <v>Dnipropetrovska oblast</v>
          </cell>
          <cell r="C5708" t="str">
            <v>UADnipropetrovska oblast</v>
          </cell>
        </row>
        <row r="5709">
          <cell r="B5709" t="str">
            <v>Donetska oblast</v>
          </cell>
          <cell r="C5709" t="str">
            <v>UADonetska oblast</v>
          </cell>
        </row>
        <row r="5710">
          <cell r="B5710" t="str">
            <v>Zhytomyrska oblast</v>
          </cell>
          <cell r="C5710" t="str">
            <v>UAZhytomyrska oblast</v>
          </cell>
        </row>
        <row r="5711">
          <cell r="B5711" t="str">
            <v>Zakarpatska oblast</v>
          </cell>
          <cell r="C5711" t="str">
            <v>UAZakarpatska oblast</v>
          </cell>
        </row>
        <row r="5712">
          <cell r="B5712" t="str">
            <v>Zaporizka oblast</v>
          </cell>
          <cell r="C5712" t="str">
            <v>UAZaporizka oblast</v>
          </cell>
        </row>
        <row r="5713">
          <cell r="B5713" t="str">
            <v>Ivano-Frankivska oblast</v>
          </cell>
          <cell r="C5713" t="str">
            <v>UAIvano-Frankivska oblast</v>
          </cell>
        </row>
        <row r="5714">
          <cell r="B5714" t="str">
            <v>Kyivska oblast</v>
          </cell>
          <cell r="C5714" t="str">
            <v>UAKyivska oblast</v>
          </cell>
        </row>
        <row r="5715">
          <cell r="B5715" t="str">
            <v>Kirovohradska oblast</v>
          </cell>
          <cell r="C5715" t="str">
            <v>UAKirovohradska oblast</v>
          </cell>
        </row>
        <row r="5716">
          <cell r="B5716" t="str">
            <v>Lvivska oblast</v>
          </cell>
          <cell r="C5716" t="str">
            <v>UALvivska oblast</v>
          </cell>
        </row>
        <row r="5717">
          <cell r="B5717" t="str">
            <v>Mykolaivska oblast</v>
          </cell>
          <cell r="C5717" t="str">
            <v>UAMykolaivska oblast</v>
          </cell>
        </row>
        <row r="5718">
          <cell r="B5718" t="str">
            <v>Odeska oblast</v>
          </cell>
          <cell r="C5718" t="str">
            <v>UAOdeska oblast</v>
          </cell>
        </row>
        <row r="5719">
          <cell r="B5719" t="str">
            <v>Poltavska oblast</v>
          </cell>
          <cell r="C5719" t="str">
            <v>UAPoltavska oblast</v>
          </cell>
        </row>
        <row r="5720">
          <cell r="B5720" t="str">
            <v>Rivnenska oblast</v>
          </cell>
          <cell r="C5720" t="str">
            <v>UARivnenska oblast</v>
          </cell>
        </row>
        <row r="5721">
          <cell r="B5721" t="str">
            <v>Sumska oblast</v>
          </cell>
          <cell r="C5721" t="str">
            <v>UASumska oblast</v>
          </cell>
        </row>
        <row r="5722">
          <cell r="B5722" t="str">
            <v>Ternopilska oblast</v>
          </cell>
          <cell r="C5722" t="str">
            <v>UATernopilska oblast</v>
          </cell>
        </row>
        <row r="5723">
          <cell r="B5723" t="str">
            <v>Kharkivska oblast</v>
          </cell>
          <cell r="C5723" t="str">
            <v>UAKharkivska oblast</v>
          </cell>
        </row>
        <row r="5724">
          <cell r="B5724" t="str">
            <v>Khersonska oblast</v>
          </cell>
          <cell r="C5724" t="str">
            <v>UAKhersonska oblast</v>
          </cell>
        </row>
        <row r="5725">
          <cell r="B5725" t="str">
            <v>Khmelnytska oblast</v>
          </cell>
          <cell r="C5725" t="str">
            <v>UAKhmelnytska oblast</v>
          </cell>
        </row>
        <row r="5726">
          <cell r="B5726" t="str">
            <v>Cherkaska oblast</v>
          </cell>
          <cell r="C5726" t="str">
            <v>UACherkaska oblast</v>
          </cell>
        </row>
        <row r="5727">
          <cell r="B5727" t="str">
            <v>Chernihivska oblast</v>
          </cell>
          <cell r="C5727" t="str">
            <v>UAChernihivska oblast</v>
          </cell>
        </row>
        <row r="5728">
          <cell r="B5728" t="str">
            <v>Chernivetska oblast</v>
          </cell>
          <cell r="C5728" t="str">
            <v>UAChernivetska oblast</v>
          </cell>
        </row>
        <row r="5729">
          <cell r="B5729" t="str">
            <v>Avtonomna Respublika Krym</v>
          </cell>
          <cell r="C5729" t="str">
            <v>UAAvtonomna Respublika Krym</v>
          </cell>
        </row>
        <row r="5730">
          <cell r="B5730" t="str">
            <v>Central</v>
          </cell>
          <cell r="C5730" t="str">
            <v>UGCentral</v>
          </cell>
        </row>
        <row r="5731">
          <cell r="B5731" t="str">
            <v>Kalangala</v>
          </cell>
          <cell r="C5731" t="str">
            <v>UGKalangala</v>
          </cell>
        </row>
        <row r="5732">
          <cell r="B5732" t="str">
            <v>Kiboga</v>
          </cell>
          <cell r="C5732" t="str">
            <v>UGKiboga</v>
          </cell>
        </row>
        <row r="5733">
          <cell r="B5733" t="str">
            <v>Luwero</v>
          </cell>
          <cell r="C5733" t="str">
            <v>UGLuwero</v>
          </cell>
        </row>
        <row r="5734">
          <cell r="B5734" t="str">
            <v>Masaka</v>
          </cell>
          <cell r="C5734" t="str">
            <v>UGMasaka</v>
          </cell>
        </row>
        <row r="5735">
          <cell r="B5735" t="str">
            <v>Mpigi</v>
          </cell>
          <cell r="C5735" t="str">
            <v>UGMpigi</v>
          </cell>
        </row>
        <row r="5736">
          <cell r="B5736" t="str">
            <v>Mubende</v>
          </cell>
          <cell r="C5736" t="str">
            <v>UGMubende</v>
          </cell>
        </row>
        <row r="5737">
          <cell r="B5737" t="str">
            <v>Mukono</v>
          </cell>
          <cell r="C5737" t="str">
            <v>UGMukono</v>
          </cell>
        </row>
        <row r="5738">
          <cell r="B5738" t="str">
            <v>Nakasongola</v>
          </cell>
          <cell r="C5738" t="str">
            <v>UGNakasongola</v>
          </cell>
        </row>
        <row r="5739">
          <cell r="B5739" t="str">
            <v>Rakai</v>
          </cell>
          <cell r="C5739" t="str">
            <v>UGRakai</v>
          </cell>
        </row>
        <row r="5740">
          <cell r="B5740" t="str">
            <v>Sembabule</v>
          </cell>
          <cell r="C5740" t="str">
            <v>UGSembabule</v>
          </cell>
        </row>
        <row r="5741">
          <cell r="B5741" t="str">
            <v>Kayunga</v>
          </cell>
          <cell r="C5741" t="str">
            <v>UGKayunga</v>
          </cell>
        </row>
        <row r="5742">
          <cell r="B5742" t="str">
            <v>Wakiso</v>
          </cell>
          <cell r="C5742" t="str">
            <v>UGWakiso</v>
          </cell>
        </row>
        <row r="5743">
          <cell r="B5743" t="str">
            <v>Lyantonde</v>
          </cell>
          <cell r="C5743" t="str">
            <v>UGLyantonde</v>
          </cell>
        </row>
        <row r="5744">
          <cell r="B5744" t="str">
            <v>Mityana</v>
          </cell>
          <cell r="C5744" t="str">
            <v>UGMityana</v>
          </cell>
        </row>
        <row r="5745">
          <cell r="B5745" t="str">
            <v>Nakaseke</v>
          </cell>
          <cell r="C5745" t="str">
            <v>UGNakaseke</v>
          </cell>
        </row>
        <row r="5746">
          <cell r="B5746" t="str">
            <v>Buikwe</v>
          </cell>
          <cell r="C5746" t="str">
            <v>UGBuikwe</v>
          </cell>
        </row>
        <row r="5747">
          <cell r="B5747" t="str">
            <v>Bukomansibi</v>
          </cell>
          <cell r="C5747" t="str">
            <v>UGBukomansibi</v>
          </cell>
        </row>
        <row r="5748">
          <cell r="B5748" t="str">
            <v>Butambala</v>
          </cell>
          <cell r="C5748" t="str">
            <v>UGButambala</v>
          </cell>
        </row>
        <row r="5749">
          <cell r="B5749" t="str">
            <v>Buvuma</v>
          </cell>
          <cell r="C5749" t="str">
            <v>UGBuvuma</v>
          </cell>
        </row>
        <row r="5750">
          <cell r="B5750" t="str">
            <v>Gomba</v>
          </cell>
          <cell r="C5750" t="str">
            <v>UGGomba</v>
          </cell>
        </row>
        <row r="5751">
          <cell r="B5751" t="str">
            <v>Kalungu</v>
          </cell>
          <cell r="C5751" t="str">
            <v>UGKalungu</v>
          </cell>
        </row>
        <row r="5752">
          <cell r="B5752" t="str">
            <v>Kyankwanzi</v>
          </cell>
          <cell r="C5752" t="str">
            <v>UGKyankwanzi</v>
          </cell>
        </row>
        <row r="5753">
          <cell r="B5753" t="str">
            <v>Lwengo</v>
          </cell>
          <cell r="C5753" t="str">
            <v>UGLwengo</v>
          </cell>
        </row>
        <row r="5754">
          <cell r="B5754" t="str">
            <v>Kyotera</v>
          </cell>
          <cell r="C5754" t="str">
            <v>UGKyotera</v>
          </cell>
        </row>
        <row r="5755">
          <cell r="B5755" t="str">
            <v>Kasanda</v>
          </cell>
          <cell r="C5755" t="str">
            <v>UGKasanda</v>
          </cell>
        </row>
        <row r="5756">
          <cell r="B5756" t="str">
            <v>Kampala</v>
          </cell>
          <cell r="C5756" t="str">
            <v>UGKampala</v>
          </cell>
        </row>
        <row r="5757">
          <cell r="B5757" t="str">
            <v>Eastern</v>
          </cell>
          <cell r="C5757" t="str">
            <v>UGEastern</v>
          </cell>
        </row>
        <row r="5758">
          <cell r="B5758" t="str">
            <v>Bugiri</v>
          </cell>
          <cell r="C5758" t="str">
            <v>UGBugiri</v>
          </cell>
        </row>
        <row r="5759">
          <cell r="B5759" t="str">
            <v>Busia</v>
          </cell>
          <cell r="C5759" t="str">
            <v>UGBusia</v>
          </cell>
        </row>
        <row r="5760">
          <cell r="B5760" t="str">
            <v>Iganga</v>
          </cell>
          <cell r="C5760" t="str">
            <v>UGIganga</v>
          </cell>
        </row>
        <row r="5761">
          <cell r="B5761" t="str">
            <v>Jinja</v>
          </cell>
          <cell r="C5761" t="str">
            <v>UGJinja</v>
          </cell>
        </row>
        <row r="5762">
          <cell r="B5762" t="str">
            <v>Kamuli</v>
          </cell>
          <cell r="C5762" t="str">
            <v>UGKamuli</v>
          </cell>
        </row>
        <row r="5763">
          <cell r="B5763" t="str">
            <v>Kapchorwa</v>
          </cell>
          <cell r="C5763" t="str">
            <v>UGKapchorwa</v>
          </cell>
        </row>
        <row r="5764">
          <cell r="B5764" t="str">
            <v>Katakwi</v>
          </cell>
          <cell r="C5764" t="str">
            <v>UGKatakwi</v>
          </cell>
        </row>
        <row r="5765">
          <cell r="B5765" t="str">
            <v>Kumi</v>
          </cell>
          <cell r="C5765" t="str">
            <v>UGKumi</v>
          </cell>
        </row>
        <row r="5766">
          <cell r="B5766" t="str">
            <v>Mbale</v>
          </cell>
          <cell r="C5766" t="str">
            <v>UGMbale</v>
          </cell>
        </row>
        <row r="5767">
          <cell r="B5767" t="str">
            <v>Pallisa</v>
          </cell>
          <cell r="C5767" t="str">
            <v>UGPallisa</v>
          </cell>
        </row>
        <row r="5768">
          <cell r="B5768" t="str">
            <v>Soroti</v>
          </cell>
          <cell r="C5768" t="str">
            <v>UGSoroti</v>
          </cell>
        </row>
        <row r="5769">
          <cell r="B5769" t="str">
            <v>Tororo</v>
          </cell>
          <cell r="C5769" t="str">
            <v>UGTororo</v>
          </cell>
        </row>
        <row r="5770">
          <cell r="B5770" t="str">
            <v>Kaberamaido</v>
          </cell>
          <cell r="C5770" t="str">
            <v>UGKaberamaido</v>
          </cell>
        </row>
        <row r="5771">
          <cell r="B5771" t="str">
            <v>Mayuge</v>
          </cell>
          <cell r="C5771" t="str">
            <v>UGMayuge</v>
          </cell>
        </row>
        <row r="5772">
          <cell r="B5772" t="str">
            <v>Sironko</v>
          </cell>
          <cell r="C5772" t="str">
            <v>UGSironko</v>
          </cell>
        </row>
        <row r="5773">
          <cell r="B5773" t="str">
            <v>Amuria</v>
          </cell>
          <cell r="C5773" t="str">
            <v>UGAmuria</v>
          </cell>
        </row>
        <row r="5774">
          <cell r="B5774" t="str">
            <v>Budaka</v>
          </cell>
          <cell r="C5774" t="str">
            <v>UGBudaka</v>
          </cell>
        </row>
        <row r="5775">
          <cell r="B5775" t="str">
            <v>Bududa</v>
          </cell>
          <cell r="C5775" t="str">
            <v>UGBududa</v>
          </cell>
        </row>
        <row r="5776">
          <cell r="B5776" t="str">
            <v>Bukedea</v>
          </cell>
          <cell r="C5776" t="str">
            <v>UGBukedea</v>
          </cell>
        </row>
        <row r="5777">
          <cell r="B5777" t="str">
            <v>Bukwa</v>
          </cell>
          <cell r="C5777" t="str">
            <v>UGBukwa</v>
          </cell>
        </row>
        <row r="5778">
          <cell r="B5778" t="str">
            <v>Butaleja</v>
          </cell>
          <cell r="C5778" t="str">
            <v>UGButaleja</v>
          </cell>
        </row>
        <row r="5779">
          <cell r="B5779" t="str">
            <v>Kaliro</v>
          </cell>
          <cell r="C5779" t="str">
            <v>UGKaliro</v>
          </cell>
        </row>
        <row r="5780">
          <cell r="B5780" t="str">
            <v>Manafwa</v>
          </cell>
          <cell r="C5780" t="str">
            <v>UGManafwa</v>
          </cell>
        </row>
        <row r="5781">
          <cell r="B5781" t="str">
            <v>Namutumba</v>
          </cell>
          <cell r="C5781" t="str">
            <v>UGNamutumba</v>
          </cell>
        </row>
        <row r="5782">
          <cell r="B5782" t="str">
            <v>Bulambuli</v>
          </cell>
          <cell r="C5782" t="str">
            <v>UGBulambuli</v>
          </cell>
        </row>
        <row r="5783">
          <cell r="B5783" t="str">
            <v>Buyende</v>
          </cell>
          <cell r="C5783" t="str">
            <v>UGBuyende</v>
          </cell>
        </row>
        <row r="5784">
          <cell r="B5784" t="str">
            <v>Kibuku</v>
          </cell>
          <cell r="C5784" t="str">
            <v>UGKibuku</v>
          </cell>
        </row>
        <row r="5785">
          <cell r="B5785" t="str">
            <v>Kween</v>
          </cell>
          <cell r="C5785" t="str">
            <v>UGKween</v>
          </cell>
        </row>
        <row r="5786">
          <cell r="B5786" t="str">
            <v>Luuka</v>
          </cell>
          <cell r="C5786" t="str">
            <v>UGLuuka</v>
          </cell>
        </row>
        <row r="5787">
          <cell r="B5787" t="str">
            <v>Namayingo</v>
          </cell>
          <cell r="C5787" t="str">
            <v>UGNamayingo</v>
          </cell>
        </row>
        <row r="5788">
          <cell r="B5788" t="str">
            <v>Ngora</v>
          </cell>
          <cell r="C5788" t="str">
            <v>UGNgora</v>
          </cell>
        </row>
        <row r="5789">
          <cell r="B5789" t="str">
            <v>Serere</v>
          </cell>
          <cell r="C5789" t="str">
            <v>UGSerere</v>
          </cell>
        </row>
        <row r="5790">
          <cell r="B5790" t="str">
            <v>Butebo</v>
          </cell>
          <cell r="C5790" t="str">
            <v>UGButebo</v>
          </cell>
        </row>
        <row r="5791">
          <cell r="B5791" t="str">
            <v>Namisindwa</v>
          </cell>
          <cell r="C5791" t="str">
            <v>UGNamisindwa</v>
          </cell>
        </row>
        <row r="5792">
          <cell r="B5792" t="str">
            <v>Bugweri</v>
          </cell>
          <cell r="C5792" t="str">
            <v>UGBugweri</v>
          </cell>
        </row>
        <row r="5793">
          <cell r="B5793" t="str">
            <v>Kapelebyong</v>
          </cell>
          <cell r="C5793" t="str">
            <v>UGKapelebyong</v>
          </cell>
        </row>
        <row r="5794">
          <cell r="B5794" t="str">
            <v>Northern</v>
          </cell>
          <cell r="C5794" t="str">
            <v>UGNorthern</v>
          </cell>
        </row>
        <row r="5795">
          <cell r="B5795" t="str">
            <v>Adjumani</v>
          </cell>
          <cell r="C5795" t="str">
            <v>UGAdjumani</v>
          </cell>
        </row>
        <row r="5796">
          <cell r="B5796" t="str">
            <v>Apac</v>
          </cell>
          <cell r="C5796" t="str">
            <v>UGApac</v>
          </cell>
        </row>
        <row r="5797">
          <cell r="B5797" t="str">
            <v>Arua</v>
          </cell>
          <cell r="C5797" t="str">
            <v>UGArua</v>
          </cell>
        </row>
        <row r="5798">
          <cell r="B5798" t="str">
            <v>Gulu</v>
          </cell>
          <cell r="C5798" t="str">
            <v>UGGulu</v>
          </cell>
        </row>
        <row r="5799">
          <cell r="B5799" t="str">
            <v>Kitgum</v>
          </cell>
          <cell r="C5799" t="str">
            <v>UGKitgum</v>
          </cell>
        </row>
        <row r="5800">
          <cell r="B5800" t="str">
            <v>Kotido</v>
          </cell>
          <cell r="C5800" t="str">
            <v>UGKotido</v>
          </cell>
        </row>
        <row r="5801">
          <cell r="B5801" t="str">
            <v>Lira</v>
          </cell>
          <cell r="C5801" t="str">
            <v>UGLira</v>
          </cell>
        </row>
        <row r="5802">
          <cell r="B5802" t="str">
            <v>Moroto</v>
          </cell>
          <cell r="C5802" t="str">
            <v>UGMoroto</v>
          </cell>
        </row>
        <row r="5803">
          <cell r="B5803" t="str">
            <v>Moyo</v>
          </cell>
          <cell r="C5803" t="str">
            <v>UGMoyo</v>
          </cell>
        </row>
        <row r="5804">
          <cell r="B5804" t="str">
            <v>Nebbi</v>
          </cell>
          <cell r="C5804" t="str">
            <v>UGNebbi</v>
          </cell>
        </row>
        <row r="5805">
          <cell r="B5805" t="str">
            <v>Nakapiripirit</v>
          </cell>
          <cell r="C5805" t="str">
            <v>UGNakapiripirit</v>
          </cell>
        </row>
        <row r="5806">
          <cell r="B5806" t="str">
            <v>Pader</v>
          </cell>
          <cell r="C5806" t="str">
            <v>UGPader</v>
          </cell>
        </row>
        <row r="5807">
          <cell r="B5807" t="str">
            <v>Yumbe</v>
          </cell>
          <cell r="C5807" t="str">
            <v>UGYumbe</v>
          </cell>
        </row>
        <row r="5808">
          <cell r="B5808" t="str">
            <v>Abim</v>
          </cell>
          <cell r="C5808" t="str">
            <v>UGAbim</v>
          </cell>
        </row>
        <row r="5809">
          <cell r="B5809" t="str">
            <v>Amolatar</v>
          </cell>
          <cell r="C5809" t="str">
            <v>UGAmolatar</v>
          </cell>
        </row>
        <row r="5810">
          <cell r="B5810" t="str">
            <v>Amuru</v>
          </cell>
          <cell r="C5810" t="str">
            <v>UGAmuru</v>
          </cell>
        </row>
        <row r="5811">
          <cell r="B5811" t="str">
            <v>Dokolo</v>
          </cell>
          <cell r="C5811" t="str">
            <v>UGDokolo</v>
          </cell>
        </row>
        <row r="5812">
          <cell r="B5812" t="str">
            <v>Kaabong</v>
          </cell>
          <cell r="C5812" t="str">
            <v>UGKaabong</v>
          </cell>
        </row>
        <row r="5813">
          <cell r="B5813" t="str">
            <v>Koboko</v>
          </cell>
          <cell r="C5813" t="str">
            <v>UGKoboko</v>
          </cell>
        </row>
        <row r="5814">
          <cell r="B5814" t="str">
            <v>Maracha</v>
          </cell>
          <cell r="C5814" t="str">
            <v>UGMaracha</v>
          </cell>
        </row>
        <row r="5815">
          <cell r="B5815" t="str">
            <v>Oyam</v>
          </cell>
          <cell r="C5815" t="str">
            <v>UGOyam</v>
          </cell>
        </row>
        <row r="5816">
          <cell r="B5816" t="str">
            <v>Agago</v>
          </cell>
          <cell r="C5816" t="str">
            <v>UGAgago</v>
          </cell>
        </row>
        <row r="5817">
          <cell r="B5817" t="str">
            <v>Alebtong</v>
          </cell>
          <cell r="C5817" t="str">
            <v>UGAlebtong</v>
          </cell>
        </row>
        <row r="5818">
          <cell r="B5818" t="str">
            <v>Amudat</v>
          </cell>
          <cell r="C5818" t="str">
            <v>UGAmudat</v>
          </cell>
        </row>
        <row r="5819">
          <cell r="B5819" t="str">
            <v>Kole</v>
          </cell>
          <cell r="C5819" t="str">
            <v>UGKole</v>
          </cell>
        </row>
        <row r="5820">
          <cell r="B5820" t="str">
            <v>Lamwo</v>
          </cell>
          <cell r="C5820" t="str">
            <v>UGLamwo</v>
          </cell>
        </row>
        <row r="5821">
          <cell r="B5821" t="str">
            <v>Napak</v>
          </cell>
          <cell r="C5821" t="str">
            <v>UGNapak</v>
          </cell>
        </row>
        <row r="5822">
          <cell r="B5822" t="str">
            <v>Nwoya</v>
          </cell>
          <cell r="C5822" t="str">
            <v>UGNwoya</v>
          </cell>
        </row>
        <row r="5823">
          <cell r="B5823" t="str">
            <v>Otuke</v>
          </cell>
          <cell r="C5823" t="str">
            <v>UGOtuke</v>
          </cell>
        </row>
        <row r="5824">
          <cell r="B5824" t="str">
            <v>Zombo</v>
          </cell>
          <cell r="C5824" t="str">
            <v>UGZombo</v>
          </cell>
        </row>
        <row r="5825">
          <cell r="B5825" t="str">
            <v>Omoro</v>
          </cell>
          <cell r="C5825" t="str">
            <v>UGOmoro</v>
          </cell>
        </row>
        <row r="5826">
          <cell r="B5826" t="str">
            <v>Pakwach</v>
          </cell>
          <cell r="C5826" t="str">
            <v>UGPakwach</v>
          </cell>
        </row>
        <row r="5827">
          <cell r="B5827" t="str">
            <v>Kwania</v>
          </cell>
          <cell r="C5827" t="str">
            <v>UGKwania</v>
          </cell>
        </row>
        <row r="5828">
          <cell r="B5828" t="str">
            <v>Nabilatuk</v>
          </cell>
          <cell r="C5828" t="str">
            <v>UGNabilatuk</v>
          </cell>
        </row>
        <row r="5829">
          <cell r="B5829" t="str">
            <v>Western</v>
          </cell>
          <cell r="C5829" t="str">
            <v>UGWestern</v>
          </cell>
        </row>
        <row r="5830">
          <cell r="B5830" t="str">
            <v>Bundibugyo</v>
          </cell>
          <cell r="C5830" t="str">
            <v>UGBundibugyo</v>
          </cell>
        </row>
        <row r="5831">
          <cell r="B5831" t="str">
            <v>Bushenyi</v>
          </cell>
          <cell r="C5831" t="str">
            <v>UGBushenyi</v>
          </cell>
        </row>
        <row r="5832">
          <cell r="B5832" t="str">
            <v>Hoima</v>
          </cell>
          <cell r="C5832" t="str">
            <v>UGHoima</v>
          </cell>
        </row>
        <row r="5833">
          <cell r="B5833" t="str">
            <v>Kabale</v>
          </cell>
          <cell r="C5833" t="str">
            <v>UGKabale</v>
          </cell>
        </row>
        <row r="5834">
          <cell r="B5834" t="str">
            <v>Kabarole</v>
          </cell>
          <cell r="C5834" t="str">
            <v>UGKabarole</v>
          </cell>
        </row>
        <row r="5835">
          <cell r="B5835" t="str">
            <v>Kasese</v>
          </cell>
          <cell r="C5835" t="str">
            <v>UGKasese</v>
          </cell>
        </row>
        <row r="5836">
          <cell r="B5836" t="str">
            <v>Kibaale</v>
          </cell>
          <cell r="C5836" t="str">
            <v>UGKibaale</v>
          </cell>
        </row>
        <row r="5837">
          <cell r="B5837" t="str">
            <v>Kisoro</v>
          </cell>
          <cell r="C5837" t="str">
            <v>UGKisoro</v>
          </cell>
        </row>
        <row r="5838">
          <cell r="B5838" t="str">
            <v>Masindi</v>
          </cell>
          <cell r="C5838" t="str">
            <v>UGMasindi</v>
          </cell>
        </row>
        <row r="5839">
          <cell r="B5839" t="str">
            <v>Mbarara</v>
          </cell>
          <cell r="C5839" t="str">
            <v>UGMbarara</v>
          </cell>
        </row>
        <row r="5840">
          <cell r="B5840" t="str">
            <v>Ntungamo</v>
          </cell>
          <cell r="C5840" t="str">
            <v>UGNtungamo</v>
          </cell>
        </row>
        <row r="5841">
          <cell r="B5841" t="str">
            <v>Rukungiri</v>
          </cell>
          <cell r="C5841" t="str">
            <v>UGRukungiri</v>
          </cell>
        </row>
        <row r="5842">
          <cell r="B5842" t="str">
            <v>Kamwenge</v>
          </cell>
          <cell r="C5842" t="str">
            <v>UGKamwenge</v>
          </cell>
        </row>
        <row r="5843">
          <cell r="B5843" t="str">
            <v>Kanungu</v>
          </cell>
          <cell r="C5843" t="str">
            <v>UGKanungu</v>
          </cell>
        </row>
        <row r="5844">
          <cell r="B5844" t="str">
            <v>Kyenjojo</v>
          </cell>
          <cell r="C5844" t="str">
            <v>UGKyenjojo</v>
          </cell>
        </row>
        <row r="5845">
          <cell r="B5845" t="str">
            <v>Buliisa</v>
          </cell>
          <cell r="C5845" t="str">
            <v>UGBuliisa</v>
          </cell>
        </row>
        <row r="5846">
          <cell r="B5846" t="str">
            <v>Ibanda</v>
          </cell>
          <cell r="C5846" t="str">
            <v>UGIbanda</v>
          </cell>
        </row>
        <row r="5847">
          <cell r="B5847" t="str">
            <v>Isingiro</v>
          </cell>
          <cell r="C5847" t="str">
            <v>UGIsingiro</v>
          </cell>
        </row>
        <row r="5848">
          <cell r="B5848" t="str">
            <v>Kiruhura</v>
          </cell>
          <cell r="C5848" t="str">
            <v>UGKiruhura</v>
          </cell>
        </row>
        <row r="5849">
          <cell r="B5849" t="str">
            <v>Buhweju</v>
          </cell>
          <cell r="C5849" t="str">
            <v>UGBuhweju</v>
          </cell>
        </row>
        <row r="5850">
          <cell r="B5850" t="str">
            <v>Kiryandongo</v>
          </cell>
          <cell r="C5850" t="str">
            <v>UGKiryandongo</v>
          </cell>
        </row>
        <row r="5851">
          <cell r="B5851" t="str">
            <v>Kyegegwa</v>
          </cell>
          <cell r="C5851" t="str">
            <v>UGKyegegwa</v>
          </cell>
        </row>
        <row r="5852">
          <cell r="B5852" t="str">
            <v>Mitooma</v>
          </cell>
          <cell r="C5852" t="str">
            <v>UGMitooma</v>
          </cell>
        </row>
        <row r="5853">
          <cell r="B5853" t="str">
            <v>Ntoroko</v>
          </cell>
          <cell r="C5853" t="str">
            <v>UGNtoroko</v>
          </cell>
        </row>
        <row r="5854">
          <cell r="B5854" t="str">
            <v>Rubirizi</v>
          </cell>
          <cell r="C5854" t="str">
            <v>UGRubirizi</v>
          </cell>
        </row>
        <row r="5855">
          <cell r="B5855" t="str">
            <v>Sheema</v>
          </cell>
          <cell r="C5855" t="str">
            <v>UGSheema</v>
          </cell>
        </row>
        <row r="5856">
          <cell r="B5856" t="str">
            <v>Kagadi</v>
          </cell>
          <cell r="C5856" t="str">
            <v>UGKagadi</v>
          </cell>
        </row>
        <row r="5857">
          <cell r="B5857" t="str">
            <v>Kakumiro</v>
          </cell>
          <cell r="C5857" t="str">
            <v>UGKakumiro</v>
          </cell>
        </row>
        <row r="5858">
          <cell r="B5858" t="str">
            <v>Rubanda</v>
          </cell>
          <cell r="C5858" t="str">
            <v>UGRubanda</v>
          </cell>
        </row>
        <row r="5859">
          <cell r="B5859" t="str">
            <v>Bunyangabu</v>
          </cell>
          <cell r="C5859" t="str">
            <v>UGBunyangabu</v>
          </cell>
        </row>
        <row r="5860">
          <cell r="B5860" t="str">
            <v>Rukiga</v>
          </cell>
          <cell r="C5860" t="str">
            <v>UGRukiga</v>
          </cell>
        </row>
        <row r="5861">
          <cell r="B5861" t="str">
            <v>Kikuube</v>
          </cell>
          <cell r="C5861" t="str">
            <v>UGKikuube</v>
          </cell>
        </row>
        <row r="5862">
          <cell r="B5862" t="str">
            <v>Johnston Atoll</v>
          </cell>
          <cell r="C5862" t="str">
            <v>UMJohnston Atoll</v>
          </cell>
        </row>
        <row r="5863">
          <cell r="B5863" t="str">
            <v>Midway Islands</v>
          </cell>
          <cell r="C5863" t="str">
            <v>UMMidway Islands</v>
          </cell>
        </row>
        <row r="5864">
          <cell r="B5864" t="str">
            <v>Navassa Island</v>
          </cell>
          <cell r="C5864" t="str">
            <v>UMNavassa Island</v>
          </cell>
        </row>
        <row r="5865">
          <cell r="B5865" t="str">
            <v>Wake Island</v>
          </cell>
          <cell r="C5865" t="str">
            <v>UMWake Island</v>
          </cell>
        </row>
        <row r="5866">
          <cell r="B5866" t="str">
            <v>Baker Island</v>
          </cell>
          <cell r="C5866" t="str">
            <v>UMBaker Island</v>
          </cell>
        </row>
        <row r="5867">
          <cell r="B5867" t="str">
            <v>Howland Island</v>
          </cell>
          <cell r="C5867" t="str">
            <v>UMHowland Island</v>
          </cell>
        </row>
        <row r="5868">
          <cell r="B5868" t="str">
            <v>Jarvis Island</v>
          </cell>
          <cell r="C5868" t="str">
            <v>UMJarvis Island</v>
          </cell>
        </row>
        <row r="5869">
          <cell r="B5869" t="str">
            <v>Kingman Reef</v>
          </cell>
          <cell r="C5869" t="str">
            <v>UMKingman Reef</v>
          </cell>
        </row>
        <row r="5870">
          <cell r="B5870" t="str">
            <v>Palmyra Atoll</v>
          </cell>
          <cell r="C5870" t="str">
            <v>UMPalmyra Atoll</v>
          </cell>
        </row>
        <row r="5871">
          <cell r="B5871" t="str">
            <v>District of Columbia</v>
          </cell>
          <cell r="C5871" t="str">
            <v>USDistrict of Columbia</v>
          </cell>
        </row>
        <row r="5872">
          <cell r="B5872" t="str">
            <v>American Samoa (see also separate country code entry under AS)</v>
          </cell>
          <cell r="C5872" t="str">
            <v>USAmerican Samoa (see also separate country code entry under AS)</v>
          </cell>
        </row>
        <row r="5873">
          <cell r="B5873" t="str">
            <v>Guam (see also separate country code entry under GU)</v>
          </cell>
          <cell r="C5873" t="str">
            <v>USGuam (see also separate country code entry under GU)</v>
          </cell>
        </row>
        <row r="5874">
          <cell r="B5874" t="str">
            <v>Northern Mariana Islands (see also separate country code entry under MP)</v>
          </cell>
          <cell r="C5874" t="str">
            <v>USNorthern Mariana Islands (see also separate country code entry under MP)</v>
          </cell>
        </row>
        <row r="5875">
          <cell r="B5875" t="str">
            <v>Puerto Rico (see also separate country code entry under PR)</v>
          </cell>
          <cell r="C5875" t="str">
            <v>USPuerto Rico (see also separate country code entry under PR)</v>
          </cell>
        </row>
        <row r="5876">
          <cell r="B5876" t="str">
            <v>United States Minor Outlying Islands (see also separate country code entry under UM)</v>
          </cell>
          <cell r="C5876" t="str">
            <v>USUnited States Minor Outlying Islands (see also separate country code entry under UM)</v>
          </cell>
        </row>
        <row r="5877">
          <cell r="B5877" t="str">
            <v>Virgin Islands, U.S. (see also separate country code entry under VI)</v>
          </cell>
          <cell r="C5877" t="str">
            <v>USVirgin Islands, U.S. (see also separate country code entry under VI)</v>
          </cell>
        </row>
        <row r="5878">
          <cell r="B5878" t="str">
            <v>Alaska</v>
          </cell>
          <cell r="C5878" t="str">
            <v>USAlaska</v>
          </cell>
        </row>
        <row r="5879">
          <cell r="B5879" t="str">
            <v>Alabama</v>
          </cell>
          <cell r="C5879" t="str">
            <v>USAlabama</v>
          </cell>
        </row>
        <row r="5880">
          <cell r="B5880" t="str">
            <v>Arkansas</v>
          </cell>
          <cell r="C5880" t="str">
            <v>USArkansas</v>
          </cell>
        </row>
        <row r="5881">
          <cell r="B5881" t="str">
            <v>Arizona</v>
          </cell>
          <cell r="C5881" t="str">
            <v>USArizona</v>
          </cell>
        </row>
        <row r="5882">
          <cell r="B5882" t="str">
            <v>California</v>
          </cell>
          <cell r="C5882" t="str">
            <v>USCalifornia</v>
          </cell>
        </row>
        <row r="5883">
          <cell r="B5883" t="str">
            <v>Colorado</v>
          </cell>
          <cell r="C5883" t="str">
            <v>USColorado</v>
          </cell>
        </row>
        <row r="5884">
          <cell r="B5884" t="str">
            <v>Connecticut</v>
          </cell>
          <cell r="C5884" t="str">
            <v>USConnecticut</v>
          </cell>
        </row>
        <row r="5885">
          <cell r="B5885" t="str">
            <v>Delaware</v>
          </cell>
          <cell r="C5885" t="str">
            <v>USDelaware</v>
          </cell>
        </row>
        <row r="5886">
          <cell r="B5886" t="str">
            <v>Florida</v>
          </cell>
          <cell r="C5886" t="str">
            <v>USFlorida</v>
          </cell>
        </row>
        <row r="5887">
          <cell r="B5887" t="str">
            <v>Georgia</v>
          </cell>
          <cell r="C5887" t="str">
            <v>USGeorgia</v>
          </cell>
        </row>
        <row r="5888">
          <cell r="B5888" t="str">
            <v>Hawaii</v>
          </cell>
          <cell r="C5888" t="str">
            <v>USHawaii</v>
          </cell>
        </row>
        <row r="5889">
          <cell r="B5889" t="str">
            <v>Iowa</v>
          </cell>
          <cell r="C5889" t="str">
            <v>USIowa</v>
          </cell>
        </row>
        <row r="5890">
          <cell r="B5890" t="str">
            <v>Idaho</v>
          </cell>
          <cell r="C5890" t="str">
            <v>USIdaho</v>
          </cell>
        </row>
        <row r="5891">
          <cell r="B5891" t="str">
            <v>Illinois</v>
          </cell>
          <cell r="C5891" t="str">
            <v>USIllinois</v>
          </cell>
        </row>
        <row r="5892">
          <cell r="B5892" t="str">
            <v>Indiana</v>
          </cell>
          <cell r="C5892" t="str">
            <v>USIndiana</v>
          </cell>
        </row>
        <row r="5893">
          <cell r="B5893" t="str">
            <v>Kansas</v>
          </cell>
          <cell r="C5893" t="str">
            <v>USKansas</v>
          </cell>
        </row>
        <row r="5894">
          <cell r="B5894" t="str">
            <v>Kentucky</v>
          </cell>
          <cell r="C5894" t="str">
            <v>USKentucky</v>
          </cell>
        </row>
        <row r="5895">
          <cell r="B5895" t="str">
            <v>Louisiana</v>
          </cell>
          <cell r="C5895" t="str">
            <v>USLouisiana</v>
          </cell>
        </row>
        <row r="5896">
          <cell r="B5896" t="str">
            <v>Massachusetts</v>
          </cell>
          <cell r="C5896" t="str">
            <v>USMassachusetts</v>
          </cell>
        </row>
        <row r="5897">
          <cell r="B5897" t="str">
            <v>Maryland</v>
          </cell>
          <cell r="C5897" t="str">
            <v>USMaryland</v>
          </cell>
        </row>
        <row r="5898">
          <cell r="B5898" t="str">
            <v>Maine</v>
          </cell>
          <cell r="C5898" t="str">
            <v>USMaine</v>
          </cell>
        </row>
        <row r="5899">
          <cell r="B5899" t="str">
            <v>Michigan</v>
          </cell>
          <cell r="C5899" t="str">
            <v>USMichigan</v>
          </cell>
        </row>
        <row r="5900">
          <cell r="B5900" t="str">
            <v>Minnesota</v>
          </cell>
          <cell r="C5900" t="str">
            <v>USMinnesota</v>
          </cell>
        </row>
        <row r="5901">
          <cell r="B5901" t="str">
            <v>Missouri</v>
          </cell>
          <cell r="C5901" t="str">
            <v>USMissouri</v>
          </cell>
        </row>
        <row r="5902">
          <cell r="B5902" t="str">
            <v>Mississippi</v>
          </cell>
          <cell r="C5902" t="str">
            <v>USMississippi</v>
          </cell>
        </row>
        <row r="5903">
          <cell r="B5903" t="str">
            <v>Montana</v>
          </cell>
          <cell r="C5903" t="str">
            <v>USMontana</v>
          </cell>
        </row>
        <row r="5904">
          <cell r="B5904" t="str">
            <v>North Carolina</v>
          </cell>
          <cell r="C5904" t="str">
            <v>USNorth Carolina</v>
          </cell>
        </row>
        <row r="5905">
          <cell r="B5905" t="str">
            <v>North Dakota</v>
          </cell>
          <cell r="C5905" t="str">
            <v>USNorth Dakota</v>
          </cell>
        </row>
        <row r="5906">
          <cell r="B5906" t="str">
            <v>Nebraska</v>
          </cell>
          <cell r="C5906" t="str">
            <v>USNebraska</v>
          </cell>
        </row>
        <row r="5907">
          <cell r="B5907" t="str">
            <v>New Hampshire</v>
          </cell>
          <cell r="C5907" t="str">
            <v>USNew Hampshire</v>
          </cell>
        </row>
        <row r="5908">
          <cell r="B5908" t="str">
            <v>New Jersey</v>
          </cell>
          <cell r="C5908" t="str">
            <v>USNew Jersey</v>
          </cell>
        </row>
        <row r="5909">
          <cell r="B5909" t="str">
            <v>New Mexico</v>
          </cell>
          <cell r="C5909" t="str">
            <v>USNew Mexico</v>
          </cell>
        </row>
        <row r="5910">
          <cell r="B5910" t="str">
            <v>Nevada</v>
          </cell>
          <cell r="C5910" t="str">
            <v>USNevada</v>
          </cell>
        </row>
        <row r="5911">
          <cell r="B5911" t="str">
            <v>New York</v>
          </cell>
          <cell r="C5911" t="str">
            <v>USNew York</v>
          </cell>
        </row>
        <row r="5912">
          <cell r="B5912" t="str">
            <v>Ohio</v>
          </cell>
          <cell r="C5912" t="str">
            <v>USOhio</v>
          </cell>
        </row>
        <row r="5913">
          <cell r="B5913" t="str">
            <v>Oklahoma</v>
          </cell>
          <cell r="C5913" t="str">
            <v>USOklahoma</v>
          </cell>
        </row>
        <row r="5914">
          <cell r="B5914" t="str">
            <v>Oregon</v>
          </cell>
          <cell r="C5914" t="str">
            <v>USOregon</v>
          </cell>
        </row>
        <row r="5915">
          <cell r="B5915" t="str">
            <v>Pennsylvania</v>
          </cell>
          <cell r="C5915" t="str">
            <v>USPennsylvania</v>
          </cell>
        </row>
        <row r="5916">
          <cell r="B5916" t="str">
            <v>Rhode Island</v>
          </cell>
          <cell r="C5916" t="str">
            <v>USRhode Island</v>
          </cell>
        </row>
        <row r="5917">
          <cell r="B5917" t="str">
            <v>South Carolina</v>
          </cell>
          <cell r="C5917" t="str">
            <v>USSouth Carolina</v>
          </cell>
        </row>
        <row r="5918">
          <cell r="B5918" t="str">
            <v>South Dakota</v>
          </cell>
          <cell r="C5918" t="str">
            <v>USSouth Dakota</v>
          </cell>
        </row>
        <row r="5919">
          <cell r="B5919" t="str">
            <v>Tennessee</v>
          </cell>
          <cell r="C5919" t="str">
            <v>USTennessee</v>
          </cell>
        </row>
        <row r="5920">
          <cell r="B5920" t="str">
            <v>Texas</v>
          </cell>
          <cell r="C5920" t="str">
            <v>USTexas</v>
          </cell>
        </row>
        <row r="5921">
          <cell r="B5921" t="str">
            <v>Utah</v>
          </cell>
          <cell r="C5921" t="str">
            <v>USUtah</v>
          </cell>
        </row>
        <row r="5922">
          <cell r="B5922" t="str">
            <v>Virginia</v>
          </cell>
          <cell r="C5922" t="str">
            <v>USVirginia</v>
          </cell>
        </row>
        <row r="5923">
          <cell r="B5923" t="str">
            <v>Vermont</v>
          </cell>
          <cell r="C5923" t="str">
            <v>USVermont</v>
          </cell>
        </row>
        <row r="5924">
          <cell r="B5924" t="str">
            <v>Washington</v>
          </cell>
          <cell r="C5924" t="str">
            <v>USWashington</v>
          </cell>
        </row>
        <row r="5925">
          <cell r="B5925" t="str">
            <v>Wisconsin</v>
          </cell>
          <cell r="C5925" t="str">
            <v>USWisconsin</v>
          </cell>
        </row>
        <row r="5926">
          <cell r="B5926" t="str">
            <v>West Virginia</v>
          </cell>
          <cell r="C5926" t="str">
            <v>USWest Virginia</v>
          </cell>
        </row>
        <row r="5927">
          <cell r="B5927" t="str">
            <v>Wyoming</v>
          </cell>
          <cell r="C5927" t="str">
            <v>USWyoming</v>
          </cell>
        </row>
        <row r="5928">
          <cell r="B5928" t="str">
            <v>Artigas</v>
          </cell>
          <cell r="C5928" t="str">
            <v>UYArtigas</v>
          </cell>
        </row>
        <row r="5929">
          <cell r="B5929" t="str">
            <v>Canelones</v>
          </cell>
          <cell r="C5929" t="str">
            <v>UYCanelones</v>
          </cell>
        </row>
        <row r="5930">
          <cell r="B5930" t="str">
            <v>Cerro Largo</v>
          </cell>
          <cell r="C5930" t="str">
            <v>UYCerro Largo</v>
          </cell>
        </row>
        <row r="5931">
          <cell r="B5931" t="str">
            <v>Colonia</v>
          </cell>
          <cell r="C5931" t="str">
            <v>UYColonia</v>
          </cell>
        </row>
        <row r="5932">
          <cell r="B5932" t="str">
            <v>Durazno</v>
          </cell>
          <cell r="C5932" t="str">
            <v>UYDurazno</v>
          </cell>
        </row>
        <row r="5933">
          <cell r="B5933" t="str">
            <v>Florida</v>
          </cell>
          <cell r="C5933" t="str">
            <v>UYFlorida</v>
          </cell>
        </row>
        <row r="5934">
          <cell r="B5934" t="str">
            <v>Flores</v>
          </cell>
          <cell r="C5934" t="str">
            <v>UYFlores</v>
          </cell>
        </row>
        <row r="5935">
          <cell r="B5935" t="str">
            <v>Lavalleja</v>
          </cell>
          <cell r="C5935" t="str">
            <v>UYLavalleja</v>
          </cell>
        </row>
        <row r="5936">
          <cell r="B5936" t="str">
            <v>Maldonado</v>
          </cell>
          <cell r="C5936" t="str">
            <v>UYMaldonado</v>
          </cell>
        </row>
        <row r="5937">
          <cell r="B5937" t="str">
            <v>Montevideo</v>
          </cell>
          <cell r="C5937" t="str">
            <v>UYMontevideo</v>
          </cell>
        </row>
        <row r="5938">
          <cell r="B5938" t="str">
            <v>Paysandú</v>
          </cell>
          <cell r="C5938" t="str">
            <v>UYPaysandú</v>
          </cell>
        </row>
        <row r="5939">
          <cell r="B5939" t="str">
            <v>Río Negro</v>
          </cell>
          <cell r="C5939" t="str">
            <v>UYRío Negro</v>
          </cell>
        </row>
        <row r="5940">
          <cell r="B5940" t="str">
            <v>Rocha</v>
          </cell>
          <cell r="C5940" t="str">
            <v>UYRocha</v>
          </cell>
        </row>
        <row r="5941">
          <cell r="B5941" t="str">
            <v>Rivera</v>
          </cell>
          <cell r="C5941" t="str">
            <v>UYRivera</v>
          </cell>
        </row>
        <row r="5942">
          <cell r="B5942" t="str">
            <v>Salto</v>
          </cell>
          <cell r="C5942" t="str">
            <v>UYSalto</v>
          </cell>
        </row>
        <row r="5943">
          <cell r="B5943" t="str">
            <v>San José</v>
          </cell>
          <cell r="C5943" t="str">
            <v>UYSan José</v>
          </cell>
        </row>
        <row r="5944">
          <cell r="B5944" t="str">
            <v>Soriano</v>
          </cell>
          <cell r="C5944" t="str">
            <v>UYSoriano</v>
          </cell>
        </row>
        <row r="5945">
          <cell r="B5945" t="str">
            <v>Tacuarembó</v>
          </cell>
          <cell r="C5945" t="str">
            <v>UYTacuarembó</v>
          </cell>
        </row>
        <row r="5946">
          <cell r="B5946" t="str">
            <v>Treinta y Tres</v>
          </cell>
          <cell r="C5946" t="str">
            <v>UYTreinta y Tres</v>
          </cell>
        </row>
        <row r="5947">
          <cell r="B5947" t="str">
            <v>Andijon</v>
          </cell>
          <cell r="C5947" t="str">
            <v>UZAndijon</v>
          </cell>
        </row>
        <row r="5948">
          <cell r="B5948" t="str">
            <v>Buxoro</v>
          </cell>
          <cell r="C5948" t="str">
            <v>UZBuxoro</v>
          </cell>
        </row>
        <row r="5949">
          <cell r="B5949" t="str">
            <v>Farg‘ona</v>
          </cell>
          <cell r="C5949" t="str">
            <v>UZFarg‘ona</v>
          </cell>
        </row>
        <row r="5950">
          <cell r="B5950" t="str">
            <v>Jizzax</v>
          </cell>
          <cell r="C5950" t="str">
            <v>UZJizzax</v>
          </cell>
        </row>
        <row r="5951">
          <cell r="B5951" t="str">
            <v>Namangan</v>
          </cell>
          <cell r="C5951" t="str">
            <v>UZNamangan</v>
          </cell>
        </row>
        <row r="5952">
          <cell r="B5952" t="str">
            <v>Navoiy</v>
          </cell>
          <cell r="C5952" t="str">
            <v>UZNavoiy</v>
          </cell>
        </row>
        <row r="5953">
          <cell r="B5953" t="str">
            <v>Qashqadaryo</v>
          </cell>
          <cell r="C5953" t="str">
            <v>UZQashqadaryo</v>
          </cell>
        </row>
        <row r="5954">
          <cell r="B5954" t="str">
            <v>Samarqand</v>
          </cell>
          <cell r="C5954" t="str">
            <v>UZSamarqand</v>
          </cell>
        </row>
        <row r="5955">
          <cell r="B5955" t="str">
            <v>Sirdaryo</v>
          </cell>
          <cell r="C5955" t="str">
            <v>UZSirdaryo</v>
          </cell>
        </row>
        <row r="5956">
          <cell r="B5956" t="str">
            <v>Surxondaryo</v>
          </cell>
          <cell r="C5956" t="str">
            <v>UZSurxondaryo</v>
          </cell>
        </row>
        <row r="5957">
          <cell r="B5957" t="str">
            <v>Toshkent</v>
          </cell>
          <cell r="C5957" t="str">
            <v>UZToshkent</v>
          </cell>
        </row>
        <row r="5958">
          <cell r="B5958" t="str">
            <v>Xorazm</v>
          </cell>
          <cell r="C5958" t="str">
            <v>UZXorazm</v>
          </cell>
        </row>
        <row r="5959">
          <cell r="B5959" t="str">
            <v>Qoraqalpog‘iston Respublikasi</v>
          </cell>
          <cell r="C5959" t="str">
            <v>UZQoraqalpog‘iston Respublikasi</v>
          </cell>
        </row>
        <row r="5960">
          <cell r="B5960" t="str">
            <v>Toshkent</v>
          </cell>
          <cell r="C5960" t="str">
            <v>UZToshkent</v>
          </cell>
        </row>
        <row r="5961">
          <cell r="B5961" t="str">
            <v>Charlotte</v>
          </cell>
          <cell r="C5961" t="str">
            <v>VCCharlotte</v>
          </cell>
        </row>
        <row r="5962">
          <cell r="B5962" t="str">
            <v>Saint Andrew</v>
          </cell>
          <cell r="C5962" t="str">
            <v>VCSaint Andrew</v>
          </cell>
        </row>
        <row r="5963">
          <cell r="B5963" t="str">
            <v>Saint David</v>
          </cell>
          <cell r="C5963" t="str">
            <v>VCSaint David</v>
          </cell>
        </row>
        <row r="5964">
          <cell r="B5964" t="str">
            <v>Saint George</v>
          </cell>
          <cell r="C5964" t="str">
            <v>VCSaint George</v>
          </cell>
        </row>
        <row r="5965">
          <cell r="B5965" t="str">
            <v>Saint Patrick</v>
          </cell>
          <cell r="C5965" t="str">
            <v>VCSaint Patrick</v>
          </cell>
        </row>
        <row r="5966">
          <cell r="B5966" t="str">
            <v>Grenadines</v>
          </cell>
          <cell r="C5966" t="str">
            <v>VCGrenadines</v>
          </cell>
        </row>
        <row r="5967">
          <cell r="B5967" t="str">
            <v>Anzoátegui</v>
          </cell>
          <cell r="C5967" t="str">
            <v>VEAnzoátegui</v>
          </cell>
        </row>
        <row r="5968">
          <cell r="B5968" t="str">
            <v>Apure</v>
          </cell>
          <cell r="C5968" t="str">
            <v>VEApure</v>
          </cell>
        </row>
        <row r="5969">
          <cell r="B5969" t="str">
            <v>Aragua</v>
          </cell>
          <cell r="C5969" t="str">
            <v>VEAragua</v>
          </cell>
        </row>
        <row r="5970">
          <cell r="B5970" t="str">
            <v>Barinas</v>
          </cell>
          <cell r="C5970" t="str">
            <v>VEBarinas</v>
          </cell>
        </row>
        <row r="5971">
          <cell r="B5971" t="str">
            <v>Bolívar</v>
          </cell>
          <cell r="C5971" t="str">
            <v>VEBolívar</v>
          </cell>
        </row>
        <row r="5972">
          <cell r="B5972" t="str">
            <v>Carabobo</v>
          </cell>
          <cell r="C5972" t="str">
            <v>VECarabobo</v>
          </cell>
        </row>
        <row r="5973">
          <cell r="B5973" t="str">
            <v>Cojedes</v>
          </cell>
          <cell r="C5973" t="str">
            <v>VECojedes</v>
          </cell>
        </row>
        <row r="5974">
          <cell r="B5974" t="str">
            <v>Falcón</v>
          </cell>
          <cell r="C5974" t="str">
            <v>VEFalcón</v>
          </cell>
        </row>
        <row r="5975">
          <cell r="B5975" t="str">
            <v>Guárico</v>
          </cell>
          <cell r="C5975" t="str">
            <v>VEGuárico</v>
          </cell>
        </row>
        <row r="5976">
          <cell r="B5976" t="str">
            <v>Lara</v>
          </cell>
          <cell r="C5976" t="str">
            <v>VELara</v>
          </cell>
        </row>
        <row r="5977">
          <cell r="B5977" t="str">
            <v>Mérida</v>
          </cell>
          <cell r="C5977" t="str">
            <v>VEMérida</v>
          </cell>
        </row>
        <row r="5978">
          <cell r="B5978" t="str">
            <v>Miranda</v>
          </cell>
          <cell r="C5978" t="str">
            <v>VEMiranda</v>
          </cell>
        </row>
        <row r="5979">
          <cell r="B5979" t="str">
            <v>Monagas</v>
          </cell>
          <cell r="C5979" t="str">
            <v>VEMonagas</v>
          </cell>
        </row>
        <row r="5980">
          <cell r="B5980" t="str">
            <v>Nueva Esparta</v>
          </cell>
          <cell r="C5980" t="str">
            <v>VENueva Esparta</v>
          </cell>
        </row>
        <row r="5981">
          <cell r="B5981" t="str">
            <v>Portuguesa</v>
          </cell>
          <cell r="C5981" t="str">
            <v>VEPortuguesa</v>
          </cell>
        </row>
        <row r="5982">
          <cell r="B5982" t="str">
            <v>Sucre</v>
          </cell>
          <cell r="C5982" t="str">
            <v>VESucre</v>
          </cell>
        </row>
        <row r="5983">
          <cell r="B5983" t="str">
            <v>Táchira</v>
          </cell>
          <cell r="C5983" t="str">
            <v>VETáchira</v>
          </cell>
        </row>
        <row r="5984">
          <cell r="B5984" t="str">
            <v>Trujillo</v>
          </cell>
          <cell r="C5984" t="str">
            <v>VETrujillo</v>
          </cell>
        </row>
        <row r="5985">
          <cell r="B5985" t="str">
            <v>Yaracuy</v>
          </cell>
          <cell r="C5985" t="str">
            <v>VEYaracuy</v>
          </cell>
        </row>
        <row r="5986">
          <cell r="B5986" t="str">
            <v>Zulia</v>
          </cell>
          <cell r="C5986" t="str">
            <v>VEZulia</v>
          </cell>
        </row>
        <row r="5987">
          <cell r="B5987" t="str">
            <v>Vargas</v>
          </cell>
          <cell r="C5987" t="str">
            <v>VEVargas</v>
          </cell>
        </row>
        <row r="5988">
          <cell r="B5988" t="str">
            <v>Delta Amacuro</v>
          </cell>
          <cell r="C5988" t="str">
            <v>VEDelta Amacuro</v>
          </cell>
        </row>
        <row r="5989">
          <cell r="B5989" t="str">
            <v>Amazonas</v>
          </cell>
          <cell r="C5989" t="str">
            <v>VEAmazonas</v>
          </cell>
        </row>
        <row r="5990">
          <cell r="B5990" t="str">
            <v>Dependencias Federales</v>
          </cell>
          <cell r="C5990" t="str">
            <v>VEDependencias Federales</v>
          </cell>
        </row>
        <row r="5991">
          <cell r="B5991" t="str">
            <v>Distrito Capital</v>
          </cell>
          <cell r="C5991" t="str">
            <v>VEDistrito Capital</v>
          </cell>
        </row>
        <row r="5992">
          <cell r="B5992" t="str">
            <v>Lai Châu</v>
          </cell>
          <cell r="C5992" t="str">
            <v>VNLai Châu</v>
          </cell>
        </row>
        <row r="5993">
          <cell r="B5993" t="str">
            <v>Lào Cai</v>
          </cell>
          <cell r="C5993" t="str">
            <v>VNLào Cai</v>
          </cell>
        </row>
        <row r="5994">
          <cell r="B5994" t="str">
            <v>Hà Giang</v>
          </cell>
          <cell r="C5994" t="str">
            <v>VNHà Giang</v>
          </cell>
        </row>
        <row r="5995">
          <cell r="B5995" t="str">
            <v>Cao Bằng</v>
          </cell>
          <cell r="C5995" t="str">
            <v>VNCao Bằng</v>
          </cell>
        </row>
        <row r="5996">
          <cell r="B5996" t="str">
            <v>Sơn La</v>
          </cell>
          <cell r="C5996" t="str">
            <v>VNSơn La</v>
          </cell>
        </row>
        <row r="5997">
          <cell r="B5997" t="str">
            <v>Yên Bái</v>
          </cell>
          <cell r="C5997" t="str">
            <v>VNYên Bái</v>
          </cell>
        </row>
        <row r="5998">
          <cell r="B5998" t="str">
            <v>Tuyên Quang</v>
          </cell>
          <cell r="C5998" t="str">
            <v>VNTuyên Quang</v>
          </cell>
        </row>
        <row r="5999">
          <cell r="B5999" t="str">
            <v>Lạng Sơn</v>
          </cell>
          <cell r="C5999" t="str">
            <v>VNLạng Sơn</v>
          </cell>
        </row>
        <row r="6000">
          <cell r="B6000" t="str">
            <v>Quảng Ninh</v>
          </cell>
          <cell r="C6000" t="str">
            <v>VNQuảng Ninh</v>
          </cell>
        </row>
        <row r="6001">
          <cell r="B6001" t="str">
            <v>Hòa Bình</v>
          </cell>
          <cell r="C6001" t="str">
            <v>VNHòa Bình</v>
          </cell>
        </row>
        <row r="6002">
          <cell r="B6002" t="str">
            <v>Ninh Bình</v>
          </cell>
          <cell r="C6002" t="str">
            <v>VNNinh Bình</v>
          </cell>
        </row>
        <row r="6003">
          <cell r="B6003" t="str">
            <v>Thái Bình</v>
          </cell>
          <cell r="C6003" t="str">
            <v>VNThái Bình</v>
          </cell>
        </row>
        <row r="6004">
          <cell r="B6004" t="str">
            <v>Thanh Hóa</v>
          </cell>
          <cell r="C6004" t="str">
            <v>VNThanh Hóa</v>
          </cell>
        </row>
        <row r="6005">
          <cell r="B6005" t="str">
            <v>Nghệ An</v>
          </cell>
          <cell r="C6005" t="str">
            <v>VNNghệ An</v>
          </cell>
        </row>
        <row r="6006">
          <cell r="B6006" t="str">
            <v>Hà Tĩnh</v>
          </cell>
          <cell r="C6006" t="str">
            <v>VNHà Tĩnh</v>
          </cell>
        </row>
        <row r="6007">
          <cell r="B6007" t="str">
            <v>Quảng Bình</v>
          </cell>
          <cell r="C6007" t="str">
            <v>VNQuảng Bình</v>
          </cell>
        </row>
        <row r="6008">
          <cell r="B6008" t="str">
            <v>Quảng Trị</v>
          </cell>
          <cell r="C6008" t="str">
            <v>VNQuảng Trị</v>
          </cell>
        </row>
        <row r="6009">
          <cell r="B6009" t="str">
            <v>Thừa Thiên-Huế</v>
          </cell>
          <cell r="C6009" t="str">
            <v>VNThừa Thiên-Huế</v>
          </cell>
        </row>
        <row r="6010">
          <cell r="B6010" t="str">
            <v>Quảng Nam</v>
          </cell>
          <cell r="C6010" t="str">
            <v>VNQuảng Nam</v>
          </cell>
        </row>
        <row r="6011">
          <cell r="B6011" t="str">
            <v>Kon Tum</v>
          </cell>
          <cell r="C6011" t="str">
            <v>VNKon Tum</v>
          </cell>
        </row>
        <row r="6012">
          <cell r="B6012" t="str">
            <v>Quảng Ngãi</v>
          </cell>
          <cell r="C6012" t="str">
            <v>VNQuảng Ngãi</v>
          </cell>
        </row>
        <row r="6013">
          <cell r="B6013" t="str">
            <v>Gia Lai</v>
          </cell>
          <cell r="C6013" t="str">
            <v>VNGia Lai</v>
          </cell>
        </row>
        <row r="6014">
          <cell r="B6014" t="str">
            <v>Bình Định</v>
          </cell>
          <cell r="C6014" t="str">
            <v>VNBình Định</v>
          </cell>
        </row>
        <row r="6015">
          <cell r="B6015" t="str">
            <v>Phú Yên</v>
          </cell>
          <cell r="C6015" t="str">
            <v>VNPhú Yên</v>
          </cell>
        </row>
        <row r="6016">
          <cell r="B6016" t="str">
            <v>Đắk Lắk</v>
          </cell>
          <cell r="C6016" t="str">
            <v>VNĐắk Lắk</v>
          </cell>
        </row>
        <row r="6017">
          <cell r="B6017" t="str">
            <v>Khánh Hòa</v>
          </cell>
          <cell r="C6017" t="str">
            <v>VNKhánh Hòa</v>
          </cell>
        </row>
        <row r="6018">
          <cell r="B6018" t="str">
            <v>Lâm Đồng</v>
          </cell>
          <cell r="C6018" t="str">
            <v>VNLâm Đồng</v>
          </cell>
        </row>
        <row r="6019">
          <cell r="B6019" t="str">
            <v>Ninh Thuận</v>
          </cell>
          <cell r="C6019" t="str">
            <v>VNNinh Thuận</v>
          </cell>
        </row>
        <row r="6020">
          <cell r="B6020" t="str">
            <v>Tây Ninh</v>
          </cell>
          <cell r="C6020" t="str">
            <v>VNTây Ninh</v>
          </cell>
        </row>
        <row r="6021">
          <cell r="B6021" t="str">
            <v>Đồng Nai</v>
          </cell>
          <cell r="C6021" t="str">
            <v>VNĐồng Nai</v>
          </cell>
        </row>
        <row r="6022">
          <cell r="B6022" t="str">
            <v>Bình Thuận</v>
          </cell>
          <cell r="C6022" t="str">
            <v>VNBình Thuận</v>
          </cell>
        </row>
        <row r="6023">
          <cell r="B6023" t="str">
            <v>Long An</v>
          </cell>
          <cell r="C6023" t="str">
            <v>VNLong An</v>
          </cell>
        </row>
        <row r="6024">
          <cell r="B6024" t="str">
            <v>Bà Rịa - Vũng Tàu</v>
          </cell>
          <cell r="C6024" t="str">
            <v>VNBà Rịa - Vũng Tàu</v>
          </cell>
        </row>
        <row r="6025">
          <cell r="B6025" t="str">
            <v>An Giang</v>
          </cell>
          <cell r="C6025" t="str">
            <v>VNAn Giang</v>
          </cell>
        </row>
        <row r="6026">
          <cell r="B6026" t="str">
            <v>Đồng Tháp</v>
          </cell>
          <cell r="C6026" t="str">
            <v>VNĐồng Tháp</v>
          </cell>
        </row>
        <row r="6027">
          <cell r="B6027" t="str">
            <v>Tiền Giang</v>
          </cell>
          <cell r="C6027" t="str">
            <v>VNTiền Giang</v>
          </cell>
        </row>
        <row r="6028">
          <cell r="B6028" t="str">
            <v>Kiến Giang</v>
          </cell>
          <cell r="C6028" t="str">
            <v>VNKiến Giang</v>
          </cell>
        </row>
        <row r="6029">
          <cell r="B6029" t="str">
            <v>Vĩnh Long</v>
          </cell>
          <cell r="C6029" t="str">
            <v>VNVĩnh Long</v>
          </cell>
        </row>
        <row r="6030">
          <cell r="B6030" t="str">
            <v>Bến Tre</v>
          </cell>
          <cell r="C6030" t="str">
            <v>VNBến Tre</v>
          </cell>
        </row>
        <row r="6031">
          <cell r="B6031" t="str">
            <v>Trà Vinh</v>
          </cell>
          <cell r="C6031" t="str">
            <v>VNTrà Vinh</v>
          </cell>
        </row>
        <row r="6032">
          <cell r="B6032" t="str">
            <v>Sóc Trăng</v>
          </cell>
          <cell r="C6032" t="str">
            <v>VNSóc Trăng</v>
          </cell>
        </row>
        <row r="6033">
          <cell r="B6033" t="str">
            <v>Bắc Kạn</v>
          </cell>
          <cell r="C6033" t="str">
            <v>VNBắc Kạn</v>
          </cell>
        </row>
        <row r="6034">
          <cell r="B6034" t="str">
            <v>Bắc Giang</v>
          </cell>
          <cell r="C6034" t="str">
            <v>VNBắc Giang</v>
          </cell>
        </row>
        <row r="6035">
          <cell r="B6035" t="str">
            <v>Bạc Liêu</v>
          </cell>
          <cell r="C6035" t="str">
            <v>VNBạc Liêu</v>
          </cell>
        </row>
        <row r="6036">
          <cell r="B6036" t="str">
            <v>Bắc Ninh</v>
          </cell>
          <cell r="C6036" t="str">
            <v>VNBắc Ninh</v>
          </cell>
        </row>
        <row r="6037">
          <cell r="B6037" t="str">
            <v>Bình Dương</v>
          </cell>
          <cell r="C6037" t="str">
            <v>VNBình Dương</v>
          </cell>
        </row>
        <row r="6038">
          <cell r="B6038" t="str">
            <v>Bình Phước</v>
          </cell>
          <cell r="C6038" t="str">
            <v>VNBình Phước</v>
          </cell>
        </row>
        <row r="6039">
          <cell r="B6039" t="str">
            <v>Cà Mau</v>
          </cell>
          <cell r="C6039" t="str">
            <v>VNCà Mau</v>
          </cell>
        </row>
        <row r="6040">
          <cell r="B6040" t="str">
            <v>Hải Dương</v>
          </cell>
          <cell r="C6040" t="str">
            <v>VNHải Dương</v>
          </cell>
        </row>
        <row r="6041">
          <cell r="B6041" t="str">
            <v>Hà Nam</v>
          </cell>
          <cell r="C6041" t="str">
            <v>VNHà Nam</v>
          </cell>
        </row>
        <row r="6042">
          <cell r="B6042" t="str">
            <v>Hưng Yên</v>
          </cell>
          <cell r="C6042" t="str">
            <v>VNHưng Yên</v>
          </cell>
        </row>
        <row r="6043">
          <cell r="B6043" t="str">
            <v>Nam Định</v>
          </cell>
          <cell r="C6043" t="str">
            <v>VNNam Định</v>
          </cell>
        </row>
        <row r="6044">
          <cell r="B6044" t="str">
            <v>Phú Thọ</v>
          </cell>
          <cell r="C6044" t="str">
            <v>VNPhú Thọ</v>
          </cell>
        </row>
        <row r="6045">
          <cell r="B6045" t="str">
            <v>Thái Nguyên</v>
          </cell>
          <cell r="C6045" t="str">
            <v>VNThái Nguyên</v>
          </cell>
        </row>
        <row r="6046">
          <cell r="B6046" t="str">
            <v>Vĩnh Phúc</v>
          </cell>
          <cell r="C6046" t="str">
            <v>VNVĩnh Phúc</v>
          </cell>
        </row>
        <row r="6047">
          <cell r="B6047" t="str">
            <v>Điện Biên</v>
          </cell>
          <cell r="C6047" t="str">
            <v>VNĐiện Biên</v>
          </cell>
        </row>
        <row r="6048">
          <cell r="B6048" t="str">
            <v>Đắk Nông</v>
          </cell>
          <cell r="C6048" t="str">
            <v>VNĐắk Nông</v>
          </cell>
        </row>
        <row r="6049">
          <cell r="B6049" t="str">
            <v>Hậu Giang</v>
          </cell>
          <cell r="C6049" t="str">
            <v>VNHậu Giang</v>
          </cell>
        </row>
        <row r="6050">
          <cell r="B6050" t="str">
            <v>Can Tho</v>
          </cell>
          <cell r="C6050" t="str">
            <v>VNCan Tho</v>
          </cell>
        </row>
        <row r="6051">
          <cell r="B6051" t="str">
            <v>Da Nang</v>
          </cell>
          <cell r="C6051" t="str">
            <v>VNDa Nang</v>
          </cell>
        </row>
        <row r="6052">
          <cell r="B6052" t="str">
            <v>Ha Noi</v>
          </cell>
          <cell r="C6052" t="str">
            <v>VNHa Noi</v>
          </cell>
        </row>
        <row r="6053">
          <cell r="B6053" t="str">
            <v>Hai Phong</v>
          </cell>
          <cell r="C6053" t="str">
            <v>VNHai Phong</v>
          </cell>
        </row>
        <row r="6054">
          <cell r="B6054" t="str">
            <v>Ho Chi Minh</v>
          </cell>
          <cell r="C6054" t="str">
            <v>VNHo Chi Minh</v>
          </cell>
        </row>
        <row r="6055">
          <cell r="B6055" t="str">
            <v>Malampa</v>
          </cell>
          <cell r="C6055" t="str">
            <v>VUMalampa</v>
          </cell>
        </row>
        <row r="6056">
          <cell r="B6056" t="str">
            <v>Malampa</v>
          </cell>
          <cell r="C6056" t="str">
            <v>VUMalampa</v>
          </cell>
        </row>
        <row r="6057">
          <cell r="B6057" t="str">
            <v>Pénama</v>
          </cell>
          <cell r="C6057" t="str">
            <v>VUPénama</v>
          </cell>
        </row>
        <row r="6058">
          <cell r="B6058" t="str">
            <v>Pénama</v>
          </cell>
          <cell r="C6058" t="str">
            <v>VUPénama</v>
          </cell>
        </row>
        <row r="6059">
          <cell r="B6059" t="str">
            <v>Sanma</v>
          </cell>
          <cell r="C6059" t="str">
            <v>VUSanma</v>
          </cell>
        </row>
        <row r="6060">
          <cell r="B6060" t="str">
            <v>Sanma</v>
          </cell>
          <cell r="C6060" t="str">
            <v>VUSanma</v>
          </cell>
        </row>
        <row r="6061">
          <cell r="B6061" t="str">
            <v>Shéfa</v>
          </cell>
          <cell r="C6061" t="str">
            <v>VUShéfa</v>
          </cell>
        </row>
        <row r="6062">
          <cell r="B6062" t="str">
            <v>Shéfa</v>
          </cell>
          <cell r="C6062" t="str">
            <v>VUShéfa</v>
          </cell>
        </row>
        <row r="6063">
          <cell r="B6063" t="str">
            <v>Taféa</v>
          </cell>
          <cell r="C6063" t="str">
            <v>VUTaféa</v>
          </cell>
        </row>
        <row r="6064">
          <cell r="B6064" t="str">
            <v>Taféa</v>
          </cell>
          <cell r="C6064" t="str">
            <v>VUTaféa</v>
          </cell>
        </row>
        <row r="6065">
          <cell r="B6065" t="str">
            <v>Torba</v>
          </cell>
          <cell r="C6065" t="str">
            <v>VUTorba</v>
          </cell>
        </row>
        <row r="6066">
          <cell r="B6066" t="str">
            <v>Torba</v>
          </cell>
          <cell r="C6066" t="str">
            <v>VUTorba</v>
          </cell>
        </row>
        <row r="6067">
          <cell r="B6067" t="str">
            <v>Alo</v>
          </cell>
          <cell r="C6067" t="str">
            <v>WFAlo</v>
          </cell>
        </row>
        <row r="6068">
          <cell r="B6068" t="str">
            <v>Sigave</v>
          </cell>
          <cell r="C6068" t="str">
            <v>WFSigave</v>
          </cell>
        </row>
        <row r="6069">
          <cell r="B6069" t="str">
            <v>Uvea</v>
          </cell>
          <cell r="C6069" t="str">
            <v>WFUvea</v>
          </cell>
        </row>
        <row r="6070">
          <cell r="B6070" t="str">
            <v>A'ana</v>
          </cell>
          <cell r="C6070" t="str">
            <v>WSA'ana</v>
          </cell>
        </row>
        <row r="6071">
          <cell r="B6071" t="str">
            <v>A'ana</v>
          </cell>
          <cell r="C6071" t="str">
            <v>WSA'ana</v>
          </cell>
        </row>
        <row r="6072">
          <cell r="B6072" t="str">
            <v>Aiga-i-le-Tai</v>
          </cell>
          <cell r="C6072" t="str">
            <v>WSAiga-i-le-Tai</v>
          </cell>
        </row>
        <row r="6073">
          <cell r="B6073" t="str">
            <v>Aiga-i-le-Tai</v>
          </cell>
          <cell r="C6073" t="str">
            <v>WSAiga-i-le-Tai</v>
          </cell>
        </row>
        <row r="6074">
          <cell r="B6074" t="str">
            <v>Atua</v>
          </cell>
          <cell r="C6074" t="str">
            <v>WSAtua</v>
          </cell>
        </row>
        <row r="6075">
          <cell r="B6075" t="str">
            <v>Atua</v>
          </cell>
          <cell r="C6075" t="str">
            <v>WSAtua</v>
          </cell>
        </row>
        <row r="6076">
          <cell r="B6076" t="str">
            <v>Fa'asaleleaga</v>
          </cell>
          <cell r="C6076" t="str">
            <v>WSFa'asaleleaga</v>
          </cell>
        </row>
        <row r="6077">
          <cell r="B6077" t="str">
            <v>Fa'asaleleaga</v>
          </cell>
          <cell r="C6077" t="str">
            <v>WSFa'asaleleaga</v>
          </cell>
        </row>
        <row r="6078">
          <cell r="B6078" t="str">
            <v>Gaga'emauga</v>
          </cell>
          <cell r="C6078" t="str">
            <v>WSGaga'emauga</v>
          </cell>
        </row>
        <row r="6079">
          <cell r="B6079" t="str">
            <v>Gaga'emauga</v>
          </cell>
          <cell r="C6079" t="str">
            <v>WSGaga'emauga</v>
          </cell>
        </row>
        <row r="6080">
          <cell r="B6080" t="str">
            <v>Gagaifomauga</v>
          </cell>
          <cell r="C6080" t="str">
            <v>WSGagaifomauga</v>
          </cell>
        </row>
        <row r="6081">
          <cell r="B6081" t="str">
            <v>Gagaifomauga</v>
          </cell>
          <cell r="C6081" t="str">
            <v>WSGagaifomauga</v>
          </cell>
        </row>
        <row r="6082">
          <cell r="B6082" t="str">
            <v>Palauli</v>
          </cell>
          <cell r="C6082" t="str">
            <v>WSPalauli</v>
          </cell>
        </row>
        <row r="6083">
          <cell r="B6083" t="str">
            <v>Palauli</v>
          </cell>
          <cell r="C6083" t="str">
            <v>WSPalauli</v>
          </cell>
        </row>
        <row r="6084">
          <cell r="B6084" t="str">
            <v>Satupa'itea</v>
          </cell>
          <cell r="C6084" t="str">
            <v>WSSatupa'itea</v>
          </cell>
        </row>
        <row r="6085">
          <cell r="B6085" t="str">
            <v>Satupa'itea</v>
          </cell>
          <cell r="C6085" t="str">
            <v>WSSatupa'itea</v>
          </cell>
        </row>
        <row r="6086">
          <cell r="B6086" t="str">
            <v>Tuamasaga</v>
          </cell>
          <cell r="C6086" t="str">
            <v>WSTuamasaga</v>
          </cell>
        </row>
        <row r="6087">
          <cell r="B6087" t="str">
            <v>Tuamasaga</v>
          </cell>
          <cell r="C6087" t="str">
            <v>WSTuamasaga</v>
          </cell>
        </row>
        <row r="6088">
          <cell r="B6088" t="str">
            <v>Va'a-o-Fonoti</v>
          </cell>
          <cell r="C6088" t="str">
            <v>WSVa'a-o-Fonoti</v>
          </cell>
        </row>
        <row r="6089">
          <cell r="B6089" t="str">
            <v>Va'a-o-Fonoti</v>
          </cell>
          <cell r="C6089" t="str">
            <v>WSVa'a-o-Fonoti</v>
          </cell>
        </row>
        <row r="6090">
          <cell r="B6090" t="str">
            <v>Vaisigano</v>
          </cell>
          <cell r="C6090" t="str">
            <v>WSVaisigano</v>
          </cell>
        </row>
        <row r="6091">
          <cell r="B6091" t="str">
            <v>Vaisigano</v>
          </cell>
          <cell r="C6091" t="str">
            <v>WSVaisigano</v>
          </cell>
        </row>
        <row r="6092">
          <cell r="B6092" t="str">
            <v>Amānat al ‘Āşimah [city]</v>
          </cell>
          <cell r="C6092" t="str">
            <v>YEAmānat al ‘Āşimah [city]</v>
          </cell>
        </row>
        <row r="6093">
          <cell r="B6093" t="str">
            <v>Abyan</v>
          </cell>
          <cell r="C6093" t="str">
            <v>YEAbyan</v>
          </cell>
        </row>
        <row r="6094">
          <cell r="B6094" t="str">
            <v>‘Adan</v>
          </cell>
          <cell r="C6094" t="str">
            <v>YE‘Adan</v>
          </cell>
        </row>
        <row r="6095">
          <cell r="B6095" t="str">
            <v>‘Amrān</v>
          </cell>
          <cell r="C6095" t="str">
            <v>YE‘Amrān</v>
          </cell>
        </row>
        <row r="6096">
          <cell r="B6096" t="str">
            <v>Al Bayḑā’</v>
          </cell>
          <cell r="C6096" t="str">
            <v>YEAl Bayḑā’</v>
          </cell>
        </row>
        <row r="6097">
          <cell r="B6097" t="str">
            <v>Aḑ Ḑāli‘</v>
          </cell>
          <cell r="C6097" t="str">
            <v>YEAḑ Ḑāli‘</v>
          </cell>
        </row>
        <row r="6098">
          <cell r="B6098" t="str">
            <v>Dhamār</v>
          </cell>
          <cell r="C6098" t="str">
            <v>YEDhamār</v>
          </cell>
        </row>
        <row r="6099">
          <cell r="B6099" t="str">
            <v>Ḩaḑramawt</v>
          </cell>
          <cell r="C6099" t="str">
            <v>YEḨaḑramawt</v>
          </cell>
        </row>
        <row r="6100">
          <cell r="B6100" t="str">
            <v>Ḩajjah</v>
          </cell>
          <cell r="C6100" t="str">
            <v>YEḨajjah</v>
          </cell>
        </row>
        <row r="6101">
          <cell r="B6101" t="str">
            <v>Al Ḩudaydah</v>
          </cell>
          <cell r="C6101" t="str">
            <v>YEAl Ḩudaydah</v>
          </cell>
        </row>
        <row r="6102">
          <cell r="B6102" t="str">
            <v>Ibb</v>
          </cell>
          <cell r="C6102" t="str">
            <v>YEIbb</v>
          </cell>
        </row>
        <row r="6103">
          <cell r="B6103" t="str">
            <v>Al Jawf</v>
          </cell>
          <cell r="C6103" t="str">
            <v>YEAl Jawf</v>
          </cell>
        </row>
        <row r="6104">
          <cell r="B6104" t="str">
            <v>Laḩij</v>
          </cell>
          <cell r="C6104" t="str">
            <v>YELaḩij</v>
          </cell>
        </row>
        <row r="6105">
          <cell r="B6105" t="str">
            <v>Ma’rib</v>
          </cell>
          <cell r="C6105" t="str">
            <v>YEMa’rib</v>
          </cell>
        </row>
        <row r="6106">
          <cell r="B6106" t="str">
            <v>Al Mahrah</v>
          </cell>
          <cell r="C6106" t="str">
            <v>YEAl Mahrah</v>
          </cell>
        </row>
        <row r="6107">
          <cell r="B6107" t="str">
            <v>Al Maḩwīt</v>
          </cell>
          <cell r="C6107" t="str">
            <v>YEAl Maḩwīt</v>
          </cell>
        </row>
        <row r="6108">
          <cell r="B6108" t="str">
            <v>Raymah</v>
          </cell>
          <cell r="C6108" t="str">
            <v>YERaymah</v>
          </cell>
        </row>
        <row r="6109">
          <cell r="B6109" t="str">
            <v>Şāʻdah</v>
          </cell>
          <cell r="C6109" t="str">
            <v>YEŞāʻdah</v>
          </cell>
        </row>
        <row r="6110">
          <cell r="B6110" t="str">
            <v>Shabwah</v>
          </cell>
          <cell r="C6110" t="str">
            <v>YEShabwah</v>
          </cell>
        </row>
        <row r="6111">
          <cell r="B6111" t="str">
            <v>Şanʻā’</v>
          </cell>
          <cell r="C6111" t="str">
            <v>YEŞanʻā’</v>
          </cell>
        </row>
        <row r="6112">
          <cell r="B6112" t="str">
            <v>Arkhabīl Suquţrá</v>
          </cell>
          <cell r="C6112" t="str">
            <v>YEArkhabīl Suquţrá</v>
          </cell>
        </row>
        <row r="6113">
          <cell r="B6113" t="str">
            <v>Tāʻizz</v>
          </cell>
          <cell r="C6113" t="str">
            <v>YETāʻizz</v>
          </cell>
        </row>
        <row r="6114">
          <cell r="B6114" t="str">
            <v>Oos-Kaap</v>
          </cell>
          <cell r="C6114" t="str">
            <v>ZAOos-Kaap</v>
          </cell>
        </row>
        <row r="6115">
          <cell r="B6115" t="str">
            <v>Eastern Cape</v>
          </cell>
          <cell r="C6115" t="str">
            <v>ZAEastern Cape</v>
          </cell>
        </row>
        <row r="6116">
          <cell r="B6116" t="str">
            <v>iPumalanga-Kapa</v>
          </cell>
          <cell r="C6116" t="str">
            <v>ZAiPumalanga-Kapa</v>
          </cell>
        </row>
        <row r="6117">
          <cell r="B6117" t="str">
            <v>Kapa Bohlabela</v>
          </cell>
          <cell r="C6117" t="str">
            <v>ZAKapa Bohlabela</v>
          </cell>
        </row>
        <row r="6118">
          <cell r="B6118" t="str">
            <v>Kapa Botjhabela</v>
          </cell>
          <cell r="C6118" t="str">
            <v>ZAKapa Botjhabela</v>
          </cell>
        </row>
        <row r="6119">
          <cell r="B6119" t="str">
            <v>Kapa Botlhaba</v>
          </cell>
          <cell r="C6119" t="str">
            <v>ZAKapa Botlhaba</v>
          </cell>
        </row>
        <row r="6120">
          <cell r="B6120" t="str">
            <v>Kapa-Vuxa</v>
          </cell>
          <cell r="C6120" t="str">
            <v>ZAKapa-Vuxa</v>
          </cell>
        </row>
        <row r="6121">
          <cell r="B6121" t="str">
            <v>Kapa Vhubvaḓuvha</v>
          </cell>
          <cell r="C6121" t="str">
            <v>ZAKapa Vhubvaḓuvha</v>
          </cell>
        </row>
        <row r="6122">
          <cell r="B6122" t="str">
            <v>Mpuma-Koloni</v>
          </cell>
          <cell r="C6122" t="str">
            <v>ZAMpuma-Koloni</v>
          </cell>
        </row>
        <row r="6123">
          <cell r="B6123" t="str">
            <v>Mpumalanga-Kapa</v>
          </cell>
          <cell r="C6123" t="str">
            <v>ZAMpumalanga-Kapa</v>
          </cell>
        </row>
        <row r="6124">
          <cell r="B6124" t="str">
            <v>Vrystaat</v>
          </cell>
          <cell r="C6124" t="str">
            <v>ZAVrystaat</v>
          </cell>
        </row>
        <row r="6125">
          <cell r="B6125" t="str">
            <v>Free State</v>
          </cell>
          <cell r="C6125" t="str">
            <v>ZAFree State</v>
          </cell>
        </row>
        <row r="6126">
          <cell r="B6126" t="str">
            <v>iFreyistata</v>
          </cell>
          <cell r="C6126" t="str">
            <v>ZAiFreyistata</v>
          </cell>
        </row>
        <row r="6127">
          <cell r="B6127" t="str">
            <v>Freistata</v>
          </cell>
          <cell r="C6127" t="str">
            <v>ZAFreistata</v>
          </cell>
        </row>
        <row r="6128">
          <cell r="B6128" t="str">
            <v>Freistata</v>
          </cell>
          <cell r="C6128" t="str">
            <v>ZAFreistata</v>
          </cell>
        </row>
        <row r="6129">
          <cell r="B6129" t="str">
            <v>Foreisetata</v>
          </cell>
          <cell r="C6129" t="str">
            <v>ZAForeisetata</v>
          </cell>
        </row>
        <row r="6130">
          <cell r="B6130" t="str">
            <v>Free State</v>
          </cell>
          <cell r="C6130" t="str">
            <v>ZAFree State</v>
          </cell>
        </row>
        <row r="6131">
          <cell r="B6131" t="str">
            <v>Fureisitata</v>
          </cell>
          <cell r="C6131" t="str">
            <v>ZAFureisitata</v>
          </cell>
        </row>
        <row r="6132">
          <cell r="B6132" t="str">
            <v>Freyistata</v>
          </cell>
          <cell r="C6132" t="str">
            <v>ZAFreyistata</v>
          </cell>
        </row>
        <row r="6133">
          <cell r="B6133" t="str">
            <v>Fuleyisitata</v>
          </cell>
          <cell r="C6133" t="str">
            <v>ZAFuleyisitata</v>
          </cell>
        </row>
        <row r="6134">
          <cell r="B6134" t="str">
            <v>Gauteng</v>
          </cell>
          <cell r="C6134" t="str">
            <v>ZAGauteng</v>
          </cell>
        </row>
        <row r="6135">
          <cell r="B6135" t="str">
            <v>Gauteng</v>
          </cell>
          <cell r="C6135" t="str">
            <v>ZAGauteng</v>
          </cell>
        </row>
        <row r="6136">
          <cell r="B6136" t="str">
            <v>iGauteng</v>
          </cell>
          <cell r="C6136" t="str">
            <v>ZAiGauteng</v>
          </cell>
        </row>
        <row r="6137">
          <cell r="B6137" t="str">
            <v>Gauteng</v>
          </cell>
          <cell r="C6137" t="str">
            <v>ZAGauteng</v>
          </cell>
        </row>
        <row r="6138">
          <cell r="B6138" t="str">
            <v>Kgauteng</v>
          </cell>
          <cell r="C6138" t="str">
            <v>ZAKgauteng</v>
          </cell>
        </row>
        <row r="6139">
          <cell r="B6139" t="str">
            <v>Gauteng</v>
          </cell>
          <cell r="C6139" t="str">
            <v>ZAGauteng</v>
          </cell>
        </row>
        <row r="6140">
          <cell r="B6140" t="str">
            <v>Gauteng</v>
          </cell>
          <cell r="C6140" t="str">
            <v>ZAGauteng</v>
          </cell>
        </row>
        <row r="6141">
          <cell r="B6141" t="str">
            <v>Gauteng</v>
          </cell>
          <cell r="C6141" t="str">
            <v>ZAGauteng</v>
          </cell>
        </row>
        <row r="6142">
          <cell r="B6142" t="str">
            <v>Gauteng</v>
          </cell>
          <cell r="C6142" t="str">
            <v>ZAGauteng</v>
          </cell>
        </row>
        <row r="6143">
          <cell r="B6143" t="str">
            <v>Rhawuti</v>
          </cell>
          <cell r="C6143" t="str">
            <v>ZARhawuti</v>
          </cell>
        </row>
        <row r="6144">
          <cell r="B6144" t="str">
            <v>Gauteng</v>
          </cell>
          <cell r="C6144" t="str">
            <v>ZAGauteng</v>
          </cell>
        </row>
        <row r="6145">
          <cell r="B6145" t="str">
            <v>KwaZulu-Natal</v>
          </cell>
          <cell r="C6145" t="str">
            <v>ZAKwaZulu-Natal</v>
          </cell>
        </row>
        <row r="6146">
          <cell r="B6146" t="str">
            <v>Kwazulu-Natal</v>
          </cell>
          <cell r="C6146" t="str">
            <v>ZAKwazulu-Natal</v>
          </cell>
        </row>
        <row r="6147">
          <cell r="B6147" t="str">
            <v>iKwaZulu-Natal</v>
          </cell>
          <cell r="C6147" t="str">
            <v>ZAiKwaZulu-Natal</v>
          </cell>
        </row>
        <row r="6148">
          <cell r="B6148" t="str">
            <v>GaZulu-Natala</v>
          </cell>
          <cell r="C6148" t="str">
            <v>ZAGaZulu-Natala</v>
          </cell>
        </row>
        <row r="6149">
          <cell r="B6149" t="str">
            <v>Hazolo-Natala</v>
          </cell>
          <cell r="C6149" t="str">
            <v>ZAHazolo-Natala</v>
          </cell>
        </row>
        <row r="6150">
          <cell r="B6150" t="str">
            <v>KwaZulu-Natali</v>
          </cell>
          <cell r="C6150" t="str">
            <v>ZAKwaZulu-Natali</v>
          </cell>
        </row>
        <row r="6151">
          <cell r="B6151" t="str">
            <v>KwaZulu-Natal</v>
          </cell>
          <cell r="C6151" t="str">
            <v>ZAKwaZulu-Natal</v>
          </cell>
        </row>
        <row r="6152">
          <cell r="B6152" t="str">
            <v>Kwazulu-Natal</v>
          </cell>
          <cell r="C6152" t="str">
            <v>ZAKwazulu-Natal</v>
          </cell>
        </row>
        <row r="6153">
          <cell r="B6153" t="str">
            <v>HaZulu-Natal</v>
          </cell>
          <cell r="C6153" t="str">
            <v>ZAHaZulu-Natal</v>
          </cell>
        </row>
        <row r="6154">
          <cell r="B6154" t="str">
            <v>KwaZulu-Natala</v>
          </cell>
          <cell r="C6154" t="str">
            <v>ZAKwaZulu-Natala</v>
          </cell>
        </row>
        <row r="6155">
          <cell r="B6155" t="str">
            <v>KwaZulu-Natali</v>
          </cell>
          <cell r="C6155" t="str">
            <v>ZAKwaZulu-Natali</v>
          </cell>
        </row>
        <row r="6156">
          <cell r="B6156" t="str">
            <v>Limpopo</v>
          </cell>
          <cell r="C6156" t="str">
            <v>ZALimpopo</v>
          </cell>
        </row>
        <row r="6157">
          <cell r="B6157" t="str">
            <v>Limpopo</v>
          </cell>
          <cell r="C6157" t="str">
            <v>ZALimpopo</v>
          </cell>
        </row>
        <row r="6158">
          <cell r="B6158" t="str">
            <v>Limpopo</v>
          </cell>
          <cell r="C6158" t="str">
            <v>ZALimpopo</v>
          </cell>
        </row>
        <row r="6159">
          <cell r="B6159" t="str">
            <v>Limpopo</v>
          </cell>
          <cell r="C6159" t="str">
            <v>ZALimpopo</v>
          </cell>
        </row>
        <row r="6160">
          <cell r="B6160" t="str">
            <v>Limpopo</v>
          </cell>
          <cell r="C6160" t="str">
            <v>ZALimpopo</v>
          </cell>
        </row>
        <row r="6161">
          <cell r="B6161" t="str">
            <v>Limpopo</v>
          </cell>
          <cell r="C6161" t="str">
            <v>ZALimpopo</v>
          </cell>
        </row>
        <row r="6162">
          <cell r="B6162" t="str">
            <v>Limpopo</v>
          </cell>
          <cell r="C6162" t="str">
            <v>ZALimpopo</v>
          </cell>
        </row>
        <row r="6163">
          <cell r="B6163" t="str">
            <v>Limpopo</v>
          </cell>
          <cell r="C6163" t="str">
            <v>ZALimpopo</v>
          </cell>
        </row>
        <row r="6164">
          <cell r="B6164" t="str">
            <v>Vhembe</v>
          </cell>
          <cell r="C6164" t="str">
            <v>ZAVhembe</v>
          </cell>
        </row>
        <row r="6165">
          <cell r="B6165" t="str">
            <v>Limpopo</v>
          </cell>
          <cell r="C6165" t="str">
            <v>ZALimpopo</v>
          </cell>
        </row>
        <row r="6166">
          <cell r="B6166" t="str">
            <v>Limpopo</v>
          </cell>
          <cell r="C6166" t="str">
            <v>ZALimpopo</v>
          </cell>
        </row>
        <row r="6167">
          <cell r="B6167" t="str">
            <v>Mpumalanga</v>
          </cell>
          <cell r="C6167" t="str">
            <v>ZAMpumalanga</v>
          </cell>
        </row>
        <row r="6168">
          <cell r="B6168" t="str">
            <v>Mpumalanga</v>
          </cell>
          <cell r="C6168" t="str">
            <v>ZAMpumalanga</v>
          </cell>
        </row>
        <row r="6169">
          <cell r="B6169" t="str">
            <v>iMpumalanga</v>
          </cell>
          <cell r="C6169" t="str">
            <v>ZAiMpumalanga</v>
          </cell>
        </row>
        <row r="6170">
          <cell r="B6170" t="str">
            <v>Mpumalanga</v>
          </cell>
          <cell r="C6170" t="str">
            <v>ZAMpumalanga</v>
          </cell>
        </row>
        <row r="6171">
          <cell r="B6171" t="str">
            <v>Mpumalanga</v>
          </cell>
          <cell r="C6171" t="str">
            <v>ZAMpumalanga</v>
          </cell>
        </row>
        <row r="6172">
          <cell r="B6172" t="str">
            <v>Mpumalanga</v>
          </cell>
          <cell r="C6172" t="str">
            <v>ZAMpumalanga</v>
          </cell>
        </row>
        <row r="6173">
          <cell r="B6173" t="str">
            <v>Mpumalanga</v>
          </cell>
          <cell r="C6173" t="str">
            <v>ZAMpumalanga</v>
          </cell>
        </row>
        <row r="6174">
          <cell r="B6174" t="str">
            <v>Mpumalanga</v>
          </cell>
          <cell r="C6174" t="str">
            <v>ZAMpumalanga</v>
          </cell>
        </row>
        <row r="6175">
          <cell r="B6175" t="str">
            <v>Mpumalanga</v>
          </cell>
          <cell r="C6175" t="str">
            <v>ZAMpumalanga</v>
          </cell>
        </row>
        <row r="6176">
          <cell r="B6176" t="str">
            <v>Mpumalanga</v>
          </cell>
          <cell r="C6176" t="str">
            <v>ZAMpumalanga</v>
          </cell>
        </row>
        <row r="6177">
          <cell r="B6177" t="str">
            <v>Mpumalanga</v>
          </cell>
          <cell r="C6177" t="str">
            <v>ZAMpumalanga</v>
          </cell>
        </row>
        <row r="6178">
          <cell r="B6178" t="str">
            <v>Noord-Kaap</v>
          </cell>
          <cell r="C6178" t="str">
            <v>ZANoord-Kaap</v>
          </cell>
        </row>
        <row r="6179">
          <cell r="B6179" t="str">
            <v>Northern Cape</v>
          </cell>
          <cell r="C6179" t="str">
            <v>ZANorthern Cape</v>
          </cell>
        </row>
        <row r="6180">
          <cell r="B6180" t="str">
            <v>iTlhagwini-Kapa</v>
          </cell>
          <cell r="C6180" t="str">
            <v>ZAiTlhagwini-Kapa</v>
          </cell>
        </row>
        <row r="6181">
          <cell r="B6181" t="str">
            <v>Kapa Leboya</v>
          </cell>
          <cell r="C6181" t="str">
            <v>ZAKapa Leboya</v>
          </cell>
        </row>
        <row r="6182">
          <cell r="B6182" t="str">
            <v>Kapa Leboya</v>
          </cell>
          <cell r="C6182" t="str">
            <v>ZAKapa Leboya</v>
          </cell>
        </row>
        <row r="6183">
          <cell r="B6183" t="str">
            <v>Kapa Bokone</v>
          </cell>
          <cell r="C6183" t="str">
            <v>ZAKapa Bokone</v>
          </cell>
        </row>
        <row r="6184">
          <cell r="B6184" t="str">
            <v>Kapa-N'walungu</v>
          </cell>
          <cell r="C6184" t="str">
            <v>ZAKapa-N'walungu</v>
          </cell>
        </row>
        <row r="6185">
          <cell r="B6185" t="str">
            <v>Kapa Devhula</v>
          </cell>
          <cell r="C6185" t="str">
            <v>ZAKapa Devhula</v>
          </cell>
        </row>
        <row r="6186">
          <cell r="B6186" t="str">
            <v>Mntla-Koloni</v>
          </cell>
          <cell r="C6186" t="str">
            <v>ZAMntla-Koloni</v>
          </cell>
        </row>
        <row r="6187">
          <cell r="B6187" t="str">
            <v>Nyakatho-Kapa</v>
          </cell>
          <cell r="C6187" t="str">
            <v>ZANyakatho-Kapa</v>
          </cell>
        </row>
        <row r="6188">
          <cell r="B6188" t="str">
            <v>Noordwes</v>
          </cell>
          <cell r="C6188" t="str">
            <v>ZANoordwes</v>
          </cell>
        </row>
        <row r="6189">
          <cell r="B6189" t="str">
            <v>North-West</v>
          </cell>
          <cell r="C6189" t="str">
            <v>ZANorth-West</v>
          </cell>
        </row>
        <row r="6190">
          <cell r="B6190" t="str">
            <v>iTlhagwini-Tjhingalanga</v>
          </cell>
          <cell r="C6190" t="str">
            <v>ZAiTlhagwini-Tjhingalanga</v>
          </cell>
        </row>
        <row r="6191">
          <cell r="B6191" t="str">
            <v>Lebowa Bodikela</v>
          </cell>
          <cell r="C6191" t="str">
            <v>ZALebowa Bodikela</v>
          </cell>
        </row>
        <row r="6192">
          <cell r="B6192" t="str">
            <v>Leboya (le) Bophirima</v>
          </cell>
          <cell r="C6192" t="str">
            <v>ZALeboya (le) Bophirima</v>
          </cell>
        </row>
        <row r="6193">
          <cell r="B6193" t="str">
            <v>Bokone Bophirima</v>
          </cell>
          <cell r="C6193" t="str">
            <v>ZABokone Bophirima</v>
          </cell>
        </row>
        <row r="6194">
          <cell r="B6194" t="str">
            <v>N'walungu-Vupeladyambu</v>
          </cell>
          <cell r="C6194" t="str">
            <v>ZAN'walungu-Vupeladyambu</v>
          </cell>
        </row>
        <row r="6195">
          <cell r="B6195" t="str">
            <v>Mntla-Ntshona</v>
          </cell>
          <cell r="C6195" t="str">
            <v>ZAMntla-Ntshona</v>
          </cell>
        </row>
        <row r="6196">
          <cell r="B6196" t="str">
            <v>Nyakatho-Ntshonalanga</v>
          </cell>
          <cell r="C6196" t="str">
            <v>ZANyakatho-Ntshonalanga</v>
          </cell>
        </row>
        <row r="6197">
          <cell r="B6197" t="str">
            <v>Wes-Kaap</v>
          </cell>
          <cell r="C6197" t="str">
            <v>ZAWes-Kaap</v>
          </cell>
        </row>
        <row r="6198">
          <cell r="B6198" t="str">
            <v>Western Cape</v>
          </cell>
          <cell r="C6198" t="str">
            <v>ZAWestern Cape</v>
          </cell>
        </row>
        <row r="6199">
          <cell r="B6199" t="str">
            <v>iTjhingalanga-Kapa</v>
          </cell>
          <cell r="C6199" t="str">
            <v>ZAiTjhingalanga-Kapa</v>
          </cell>
        </row>
        <row r="6200">
          <cell r="B6200" t="str">
            <v>Kapa Bodikela</v>
          </cell>
          <cell r="C6200" t="str">
            <v>ZAKapa Bodikela</v>
          </cell>
        </row>
        <row r="6201">
          <cell r="B6201" t="str">
            <v>Kapa Bophirimela</v>
          </cell>
          <cell r="C6201" t="str">
            <v>ZAKapa Bophirimela</v>
          </cell>
        </row>
        <row r="6202">
          <cell r="B6202" t="str">
            <v>Kapa Bophirima</v>
          </cell>
          <cell r="C6202" t="str">
            <v>ZAKapa Bophirima</v>
          </cell>
        </row>
        <row r="6203">
          <cell r="B6203" t="str">
            <v>Kapa-Vupeladyambu</v>
          </cell>
          <cell r="C6203" t="str">
            <v>ZAKapa-Vupeladyambu</v>
          </cell>
        </row>
        <row r="6204">
          <cell r="B6204" t="str">
            <v>Kapa Vhukovhela</v>
          </cell>
          <cell r="C6204" t="str">
            <v>ZAKapa Vhukovhela</v>
          </cell>
        </row>
        <row r="6205">
          <cell r="B6205" t="str">
            <v>Ntshona-Koloni</v>
          </cell>
          <cell r="C6205" t="str">
            <v>ZANtshona-Koloni</v>
          </cell>
        </row>
        <row r="6206">
          <cell r="B6206" t="str">
            <v>Ntshonalanga-Kapa</v>
          </cell>
          <cell r="C6206" t="str">
            <v>ZANtshonalanga-Kapa</v>
          </cell>
        </row>
        <row r="6207">
          <cell r="B6207" t="str">
            <v>Western</v>
          </cell>
          <cell r="C6207" t="str">
            <v>ZMWestern</v>
          </cell>
        </row>
        <row r="6208">
          <cell r="B6208" t="str">
            <v>Central</v>
          </cell>
          <cell r="C6208" t="str">
            <v>ZMCentral</v>
          </cell>
        </row>
        <row r="6209">
          <cell r="B6209" t="str">
            <v>Eastern</v>
          </cell>
          <cell r="C6209" t="str">
            <v>ZMEastern</v>
          </cell>
        </row>
        <row r="6210">
          <cell r="B6210" t="str">
            <v>Luapula</v>
          </cell>
          <cell r="C6210" t="str">
            <v>ZMLuapula</v>
          </cell>
        </row>
        <row r="6211">
          <cell r="B6211" t="str">
            <v>Northern</v>
          </cell>
          <cell r="C6211" t="str">
            <v>ZMNorthern</v>
          </cell>
        </row>
        <row r="6212">
          <cell r="B6212" t="str">
            <v>North-Western</v>
          </cell>
          <cell r="C6212" t="str">
            <v>ZMNorth-Western</v>
          </cell>
        </row>
        <row r="6213">
          <cell r="B6213" t="str">
            <v>Southern</v>
          </cell>
          <cell r="C6213" t="str">
            <v>ZMSouthern</v>
          </cell>
        </row>
        <row r="6214">
          <cell r="B6214" t="str">
            <v>Copperbelt</v>
          </cell>
          <cell r="C6214" t="str">
            <v>ZMCopperbelt</v>
          </cell>
        </row>
        <row r="6215">
          <cell r="B6215" t="str">
            <v>Lusaka</v>
          </cell>
          <cell r="C6215" t="str">
            <v>ZMLusaka</v>
          </cell>
        </row>
        <row r="6216">
          <cell r="B6216" t="str">
            <v>Muchinga</v>
          </cell>
          <cell r="C6216" t="str">
            <v>ZMMuchinga</v>
          </cell>
        </row>
        <row r="6217">
          <cell r="B6217" t="str">
            <v>Bulawayo</v>
          </cell>
          <cell r="C6217" t="str">
            <v>ZWBulawayo</v>
          </cell>
        </row>
        <row r="6218">
          <cell r="B6218" t="str">
            <v>Harare</v>
          </cell>
          <cell r="C6218" t="str">
            <v>ZWHarare</v>
          </cell>
        </row>
        <row r="6219">
          <cell r="B6219" t="str">
            <v>Manicaland</v>
          </cell>
          <cell r="C6219" t="str">
            <v>ZWManicaland</v>
          </cell>
        </row>
        <row r="6220">
          <cell r="B6220" t="str">
            <v>Mashonaland Central</v>
          </cell>
          <cell r="C6220" t="str">
            <v>ZWMashonaland Central</v>
          </cell>
        </row>
        <row r="6221">
          <cell r="B6221" t="str">
            <v>Mashonaland East</v>
          </cell>
          <cell r="C6221" t="str">
            <v>ZWMashonaland East</v>
          </cell>
        </row>
        <row r="6222">
          <cell r="B6222" t="str">
            <v>Midlands</v>
          </cell>
          <cell r="C6222" t="str">
            <v>ZWMidlands</v>
          </cell>
        </row>
        <row r="6223">
          <cell r="B6223" t="str">
            <v>Matabeleland North</v>
          </cell>
          <cell r="C6223" t="str">
            <v>ZWMatabeleland North</v>
          </cell>
        </row>
        <row r="6224">
          <cell r="B6224" t="str">
            <v>Matabeleland South</v>
          </cell>
          <cell r="C6224" t="str">
            <v>ZWMatabeleland South</v>
          </cell>
        </row>
        <row r="6225">
          <cell r="B6225" t="str">
            <v>Masvingo</v>
          </cell>
          <cell r="C6225" t="str">
            <v>ZWMasvingo</v>
          </cell>
        </row>
        <row r="6226">
          <cell r="B6226" t="str">
            <v>Mashonaland West</v>
          </cell>
          <cell r="C6226" t="str">
            <v>ZWMashonaland West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sheetData sheetId="1"/>
      <sheetData sheetId="2"/>
      <sheetData sheetId="3"/>
      <sheetData sheetId="4"/>
      <sheetData sheetId="5"/>
      <sheetData sheetId="6"/>
      <sheetData sheetId="7"/>
      <sheetData sheetId="8">
        <row r="1">
          <cell r="C1" t="str">
            <v>Cells</v>
          </cell>
        </row>
        <row r="2">
          <cell r="A2" t="str">
            <v>InstructionsA1</v>
          </cell>
        </row>
        <row r="3">
          <cell r="A3" t="str">
            <v>InstructionsA2</v>
          </cell>
        </row>
        <row r="4">
          <cell r="A4" t="str">
            <v>InstructionsA3</v>
          </cell>
        </row>
        <row r="5">
          <cell r="A5" t="str">
            <v>InstructionsA4</v>
          </cell>
        </row>
        <row r="6">
          <cell r="A6" t="str">
            <v>InstructionsA6</v>
          </cell>
        </row>
        <row r="7">
          <cell r="A7" t="str">
            <v>InstructionsA7</v>
          </cell>
        </row>
        <row r="8">
          <cell r="A8" t="str">
            <v>InstructionsA8</v>
          </cell>
        </row>
        <row r="9">
          <cell r="A9" t="str">
            <v>InstructionsA9</v>
          </cell>
        </row>
        <row r="10">
          <cell r="A10" t="str">
            <v>InstructionsA10</v>
          </cell>
        </row>
        <row r="11">
          <cell r="A11" t="str">
            <v>InstructionsA11</v>
          </cell>
        </row>
        <row r="12">
          <cell r="A12" t="str">
            <v>InstructionsA12</v>
          </cell>
        </row>
        <row r="13">
          <cell r="A13" t="str">
            <v>InstructionsA13</v>
          </cell>
        </row>
        <row r="14">
          <cell r="A14" t="str">
            <v>InstructionsA14</v>
          </cell>
        </row>
        <row r="15">
          <cell r="A15" t="str">
            <v>InstructionsA15</v>
          </cell>
        </row>
        <row r="16">
          <cell r="A16" t="str">
            <v>InstructionsA16</v>
          </cell>
        </row>
        <row r="17">
          <cell r="A17" t="str">
            <v>InstructionsA17</v>
          </cell>
        </row>
        <row r="18">
          <cell r="A18" t="str">
            <v>InstructionsA18</v>
          </cell>
        </row>
        <row r="19">
          <cell r="A19" t="str">
            <v>InstructionsA19</v>
          </cell>
        </row>
        <row r="20">
          <cell r="A20" t="str">
            <v>InstructionsA20</v>
          </cell>
        </row>
        <row r="21">
          <cell r="A21" t="str">
            <v>InstructionsA21</v>
          </cell>
        </row>
        <row r="22">
          <cell r="A22" t="str">
            <v>InstructionsA23</v>
          </cell>
        </row>
        <row r="23">
          <cell r="A23" t="str">
            <v>InstructionsA24</v>
          </cell>
        </row>
        <row r="24">
          <cell r="A24" t="str">
            <v>InstructionsA25</v>
          </cell>
        </row>
        <row r="25">
          <cell r="A25" t="str">
            <v>InstructionsA26</v>
          </cell>
        </row>
        <row r="26">
          <cell r="A26" t="str">
            <v>InstructionsA27</v>
          </cell>
        </row>
        <row r="27">
          <cell r="A27" t="str">
            <v>InstructionsA28</v>
          </cell>
        </row>
        <row r="28">
          <cell r="A28" t="str">
            <v>InstructionsA29</v>
          </cell>
        </row>
        <row r="29">
          <cell r="A29" t="str">
            <v>InstructionsA30</v>
          </cell>
        </row>
        <row r="30">
          <cell r="A30" t="str">
            <v>InstructionsA31</v>
          </cell>
        </row>
        <row r="31">
          <cell r="A31" t="str">
            <v>InstructionsA32</v>
          </cell>
        </row>
        <row r="32">
          <cell r="A32" t="str">
            <v>InstructionsA33</v>
          </cell>
        </row>
        <row r="33">
          <cell r="A33" t="str">
            <v>InstructionsA34</v>
          </cell>
        </row>
        <row r="34">
          <cell r="A34" t="str">
            <v>InstructionsA35</v>
          </cell>
        </row>
        <row r="35">
          <cell r="A35" t="str">
            <v>InstructionsA37</v>
          </cell>
        </row>
        <row r="36">
          <cell r="A36" t="str">
            <v>InstructionsA38</v>
          </cell>
        </row>
        <row r="37">
          <cell r="A37" t="str">
            <v>InstructionsA39</v>
          </cell>
        </row>
        <row r="38">
          <cell r="A38" t="str">
            <v>InstructionsA40</v>
          </cell>
        </row>
        <row r="39">
          <cell r="A39" t="str">
            <v>InstructionsA41</v>
          </cell>
        </row>
        <row r="40">
          <cell r="A40" t="str">
            <v>InstructionsA42</v>
          </cell>
        </row>
        <row r="41">
          <cell r="A41" t="str">
            <v>InstructionsA43</v>
          </cell>
        </row>
        <row r="42">
          <cell r="A42" t="str">
            <v>InstructionsA44</v>
          </cell>
        </row>
        <row r="43">
          <cell r="A43" t="str">
            <v>InstructionsA45</v>
          </cell>
        </row>
        <row r="44">
          <cell r="A44" t="str">
            <v>InstructionsA46</v>
          </cell>
        </row>
        <row r="45">
          <cell r="A45" t="str">
            <v>InstructionsA48</v>
          </cell>
        </row>
        <row r="46">
          <cell r="A46" t="str">
            <v>InstructionsA49</v>
          </cell>
        </row>
        <row r="47">
          <cell r="A47" t="str">
            <v>InstructionsA50</v>
          </cell>
        </row>
        <row r="48">
          <cell r="A48" t="str">
            <v>InstructionsA51</v>
          </cell>
        </row>
        <row r="49">
          <cell r="A49" t="str">
            <v>InstructionsA52</v>
          </cell>
        </row>
        <row r="50">
          <cell r="A50" t="str">
            <v>InstructionsA53</v>
          </cell>
        </row>
        <row r="51">
          <cell r="A51" t="str">
            <v>InstructionsA54</v>
          </cell>
        </row>
        <row r="52">
          <cell r="A52" t="str">
            <v>InstructionsA55</v>
          </cell>
        </row>
        <row r="53">
          <cell r="A53" t="str">
            <v>InstructionsA56</v>
          </cell>
        </row>
        <row r="54">
          <cell r="A54" t="str">
            <v>InstructionsA57</v>
          </cell>
        </row>
        <row r="55">
          <cell r="A55" t="str">
            <v>InstructionsA58</v>
          </cell>
        </row>
        <row r="56">
          <cell r="A56" t="str">
            <v>InstructionsA59</v>
          </cell>
        </row>
        <row r="57">
          <cell r="A57" t="str">
            <v>InstructionsA60</v>
          </cell>
        </row>
        <row r="58">
          <cell r="A58" t="str">
            <v>InstructionsA61</v>
          </cell>
        </row>
        <row r="59">
          <cell r="A59" t="str">
            <v>InstructionsA62</v>
          </cell>
        </row>
        <row r="60">
          <cell r="A60" t="str">
            <v>InstructionsA63</v>
          </cell>
        </row>
        <row r="61">
          <cell r="A61" t="str">
            <v>InstructionsA64</v>
          </cell>
        </row>
        <row r="62">
          <cell r="A62" t="str">
            <v>InstructionsA65</v>
          </cell>
        </row>
        <row r="63">
          <cell r="A63" t="str">
            <v>InstructionsA66</v>
          </cell>
        </row>
        <row r="64">
          <cell r="A64" t="str">
            <v>InstructionsA67</v>
          </cell>
        </row>
        <row r="65">
          <cell r="A65" t="str">
            <v>InstructionsA68</v>
          </cell>
        </row>
        <row r="66">
          <cell r="A66" t="str">
            <v>InstructionsA69</v>
          </cell>
        </row>
        <row r="67">
          <cell r="A67" t="str">
            <v>InstructionsA70</v>
          </cell>
        </row>
        <row r="68">
          <cell r="A68" t="str">
            <v>InstructionsA71</v>
          </cell>
        </row>
        <row r="69">
          <cell r="A69" t="str">
            <v>InstructionsA72</v>
          </cell>
        </row>
        <row r="70">
          <cell r="A70" t="str">
            <v>InstructionsA73</v>
          </cell>
        </row>
        <row r="71">
          <cell r="A71" t="str">
            <v>InstructionsA74</v>
          </cell>
        </row>
        <row r="72">
          <cell r="A72" t="str">
            <v>DefinitionsB2</v>
          </cell>
        </row>
        <row r="73">
          <cell r="A73" t="str">
            <v>DefinitionsB3</v>
          </cell>
        </row>
        <row r="74">
          <cell r="A74" t="str">
            <v>DefinitionsB4</v>
          </cell>
        </row>
        <row r="75">
          <cell r="A75" t="str">
            <v>DefinitionsB5</v>
          </cell>
        </row>
        <row r="76">
          <cell r="A76" t="str">
            <v>DefinitionsB6</v>
          </cell>
        </row>
        <row r="77">
          <cell r="A77" t="str">
            <v>DefinitionsB7</v>
          </cell>
        </row>
        <row r="78">
          <cell r="A78" t="str">
            <v>DefinitionsB8</v>
          </cell>
        </row>
        <row r="79">
          <cell r="A79" t="str">
            <v>DefinitionsB9</v>
          </cell>
        </row>
        <row r="80">
          <cell r="A80" t="str">
            <v>DefinitionsB10</v>
          </cell>
        </row>
        <row r="81">
          <cell r="A81" t="str">
            <v>DefinitionsB11</v>
          </cell>
        </row>
        <row r="82">
          <cell r="A82" t="str">
            <v>DefinitionsB12</v>
          </cell>
        </row>
        <row r="83">
          <cell r="A83" t="str">
            <v>DefinitionsB13</v>
          </cell>
        </row>
        <row r="84">
          <cell r="A84" t="str">
            <v>DefinitionsB14</v>
          </cell>
        </row>
        <row r="85">
          <cell r="A85" t="str">
            <v>DefinitionsB15</v>
          </cell>
        </row>
        <row r="86">
          <cell r="A86" t="str">
            <v>DefinitionsB16</v>
          </cell>
        </row>
        <row r="87">
          <cell r="A87" t="str">
            <v>DefinitionsB17</v>
          </cell>
        </row>
        <row r="88">
          <cell r="A88" t="str">
            <v>DefinitionsB18</v>
          </cell>
        </row>
        <row r="89">
          <cell r="A89" t="str">
            <v>DefinitionsB19</v>
          </cell>
        </row>
        <row r="90">
          <cell r="A90" t="str">
            <v>DefinitionsB20</v>
          </cell>
        </row>
        <row r="91">
          <cell r="A91" t="str">
            <v>DefinitionsB21</v>
          </cell>
        </row>
        <row r="92">
          <cell r="A92" t="str">
            <v>DefinitionsB22</v>
          </cell>
        </row>
        <row r="93">
          <cell r="A93" t="str">
            <v>DefinitionsB23</v>
          </cell>
        </row>
        <row r="94">
          <cell r="A94" t="str">
            <v>DefinitionsB24</v>
          </cell>
        </row>
        <row r="95">
          <cell r="A95" t="str">
            <v>DefinitionsB25</v>
          </cell>
        </row>
        <row r="96">
          <cell r="A96" t="str">
            <v>DefinitionsB26</v>
          </cell>
        </row>
        <row r="97">
          <cell r="A97" t="str">
            <v>DefinitionsB27</v>
          </cell>
        </row>
        <row r="98">
          <cell r="A98" t="str">
            <v>DefinitionsB28</v>
          </cell>
        </row>
        <row r="99">
          <cell r="A99" t="str">
            <v>DefinitionsB29</v>
          </cell>
        </row>
        <row r="100">
          <cell r="A100" t="str">
            <v>DefinitionsB30</v>
          </cell>
        </row>
        <row r="101">
          <cell r="A101" t="str">
            <v>DefinitionsB31</v>
          </cell>
        </row>
        <row r="102">
          <cell r="A102" t="str">
            <v>DefinitionsC2</v>
          </cell>
        </row>
        <row r="103">
          <cell r="A103" t="str">
            <v>DefinitionsC3</v>
          </cell>
        </row>
        <row r="104">
          <cell r="A104" t="str">
            <v>DefinitionsC4</v>
          </cell>
        </row>
        <row r="105">
          <cell r="A105" t="str">
            <v>DefinitionsC5</v>
          </cell>
        </row>
        <row r="106">
          <cell r="A106" t="str">
            <v>DefinitionsC6</v>
          </cell>
        </row>
        <row r="107">
          <cell r="A107" t="str">
            <v>DefinitionsC7</v>
          </cell>
        </row>
        <row r="108">
          <cell r="A108" t="str">
            <v>DefinitionsC8</v>
          </cell>
        </row>
        <row r="109">
          <cell r="A109" t="str">
            <v>DefinitionsC9</v>
          </cell>
        </row>
        <row r="110">
          <cell r="A110" t="str">
            <v>DefinitionsC10</v>
          </cell>
        </row>
        <row r="111">
          <cell r="A111" t="str">
            <v>DefinitionsC11</v>
          </cell>
        </row>
        <row r="112">
          <cell r="A112" t="str">
            <v>DefinitionsC12</v>
          </cell>
        </row>
        <row r="113">
          <cell r="A113" t="str">
            <v>DefinitionsC13</v>
          </cell>
        </row>
        <row r="114">
          <cell r="A114" t="str">
            <v>DefinitionsC14</v>
          </cell>
        </row>
        <row r="115">
          <cell r="A115" t="str">
            <v>DefinitionsC15</v>
          </cell>
        </row>
        <row r="116">
          <cell r="A116" t="str">
            <v>DefinitionsC16</v>
          </cell>
        </row>
        <row r="117">
          <cell r="A117" t="str">
            <v>DefinitionsC17</v>
          </cell>
        </row>
        <row r="118">
          <cell r="A118" t="str">
            <v>DefinitionsC18</v>
          </cell>
        </row>
        <row r="119">
          <cell r="A119" t="str">
            <v>DefinitionsC19</v>
          </cell>
        </row>
        <row r="120">
          <cell r="A120" t="str">
            <v>DefinitionsC20</v>
          </cell>
        </row>
        <row r="121">
          <cell r="A121" t="str">
            <v>DefinitionsC21</v>
          </cell>
        </row>
        <row r="122">
          <cell r="A122" t="str">
            <v>DefinitionsC22</v>
          </cell>
        </row>
        <row r="123">
          <cell r="A123" t="str">
            <v>DefinitionsC23</v>
          </cell>
        </row>
        <row r="124">
          <cell r="A124" t="str">
            <v>DefinitionsC24</v>
          </cell>
        </row>
        <row r="125">
          <cell r="A125" t="str">
            <v>DefinitionsC25</v>
          </cell>
        </row>
        <row r="126">
          <cell r="A126" t="str">
            <v>DefinitionsC26</v>
          </cell>
        </row>
        <row r="127">
          <cell r="A127" t="str">
            <v>DefinitionsC27</v>
          </cell>
        </row>
        <row r="128">
          <cell r="A128" t="str">
            <v>DefinitionsC28</v>
          </cell>
        </row>
        <row r="129">
          <cell r="A129" t="str">
            <v>DefinitionsC29</v>
          </cell>
        </row>
        <row r="130">
          <cell r="A130" t="str">
            <v>DefinitionsC30</v>
          </cell>
        </row>
        <row r="131">
          <cell r="A131" t="str">
            <v>DefinitionsC31</v>
          </cell>
        </row>
        <row r="132">
          <cell r="A132" t="str">
            <v>DeclarationD2</v>
          </cell>
        </row>
        <row r="133">
          <cell r="A133" t="str">
            <v>DeclarationF3</v>
          </cell>
        </row>
        <row r="134">
          <cell r="A134" t="str">
            <v>DeclarationI3</v>
          </cell>
        </row>
        <row r="135">
          <cell r="A135" t="str">
            <v>DeclarationI4</v>
          </cell>
        </row>
        <row r="136">
          <cell r="A136" t="str">
            <v>DeclarationB4</v>
          </cell>
        </row>
        <row r="137">
          <cell r="A137" t="str">
            <v>DeclarationB6</v>
          </cell>
        </row>
        <row r="138">
          <cell r="A138" t="str">
            <v>DeclarationB7</v>
          </cell>
        </row>
        <row r="139">
          <cell r="A139" t="str">
            <v>DeclarationB8</v>
          </cell>
        </row>
        <row r="140">
          <cell r="A140" t="str">
            <v>DeclarationB9</v>
          </cell>
        </row>
        <row r="141">
          <cell r="A141" t="str">
            <v>DeclarationB10</v>
          </cell>
        </row>
        <row r="142">
          <cell r="A142" t="str">
            <v>DeclarationB10A</v>
          </cell>
        </row>
        <row r="143">
          <cell r="A143" t="str">
            <v>DeclarationB10C</v>
          </cell>
        </row>
        <row r="144">
          <cell r="A144" t="str">
            <v>DeclarationB10B</v>
          </cell>
        </row>
        <row r="145">
          <cell r="A145" t="str">
            <v>DeclarationD11</v>
          </cell>
        </row>
        <row r="146">
          <cell r="A146" t="str">
            <v>DeclarationB12</v>
          </cell>
        </row>
        <row r="147">
          <cell r="A147" t="str">
            <v>DeclarationB13</v>
          </cell>
        </row>
        <row r="148">
          <cell r="A148" t="str">
            <v>DeclarationB14</v>
          </cell>
        </row>
        <row r="149">
          <cell r="A149" t="str">
            <v>DeclarationB15</v>
          </cell>
        </row>
        <row r="150">
          <cell r="A150" t="str">
            <v>DeclarationB16</v>
          </cell>
        </row>
        <row r="151">
          <cell r="A151" t="str">
            <v>DeclarationB17</v>
          </cell>
        </row>
        <row r="152">
          <cell r="A152" t="str">
            <v>DeclarationB18</v>
          </cell>
        </row>
        <row r="153">
          <cell r="A153" t="str">
            <v>DeclarationB19</v>
          </cell>
        </row>
        <row r="154">
          <cell r="A154" t="str">
            <v>DeclarationB20</v>
          </cell>
        </row>
        <row r="155">
          <cell r="A155" t="str">
            <v>DeclarationB21</v>
          </cell>
        </row>
        <row r="156">
          <cell r="A156" t="str">
            <v>DeclarationB22</v>
          </cell>
        </row>
        <row r="157">
          <cell r="A157" t="str">
            <v>DeclarationB24</v>
          </cell>
        </row>
        <row r="158">
          <cell r="A158" t="str">
            <v>DeclarationB25</v>
          </cell>
        </row>
        <row r="159">
          <cell r="A159" t="str">
            <v>DeclarationB31</v>
          </cell>
        </row>
        <row r="160">
          <cell r="A160" t="str">
            <v>DeclarationB37</v>
          </cell>
        </row>
        <row r="161">
          <cell r="A161" t="str">
            <v>DeclarationB43</v>
          </cell>
        </row>
        <row r="162">
          <cell r="A162" t="str">
            <v>DeclarationB49</v>
          </cell>
        </row>
        <row r="163">
          <cell r="A163" t="str">
            <v>DeclarationB55</v>
          </cell>
        </row>
        <row r="164">
          <cell r="A164" t="str">
            <v>DeclarationB61</v>
          </cell>
        </row>
        <row r="165">
          <cell r="A165" t="str">
            <v>DeclarationB67</v>
          </cell>
        </row>
        <row r="166">
          <cell r="A166" t="str">
            <v>DeclarationB73</v>
          </cell>
        </row>
        <row r="167">
          <cell r="A167" t="str">
            <v>DeclarationB75</v>
          </cell>
        </row>
        <row r="168">
          <cell r="A168" t="str">
            <v>DeclarationB77</v>
          </cell>
        </row>
        <row r="169">
          <cell r="A169" t="str">
            <v>DeclarationB79</v>
          </cell>
        </row>
        <row r="170">
          <cell r="A170" t="str">
            <v>DeclarationB81</v>
          </cell>
        </row>
        <row r="171">
          <cell r="A171" t="str">
            <v>DeclarationB83</v>
          </cell>
        </row>
        <row r="172">
          <cell r="A172" t="str">
            <v>DeclarationB85</v>
          </cell>
        </row>
        <row r="173">
          <cell r="A173" t="str">
            <v>DeclarationB87</v>
          </cell>
        </row>
        <row r="174">
          <cell r="A174" t="str">
            <v>DeclarationB89</v>
          </cell>
        </row>
        <row r="175">
          <cell r="A175" t="str">
            <v>DeclarationD25</v>
          </cell>
        </row>
        <row r="176">
          <cell r="A176" t="str">
            <v>DeclarationB74</v>
          </cell>
        </row>
        <row r="177">
          <cell r="A177" t="str">
            <v>DeclarationG25</v>
          </cell>
        </row>
        <row r="178">
          <cell r="A178" t="str">
            <v>DeclarationB26</v>
          </cell>
        </row>
        <row r="179">
          <cell r="A179" t="str">
            <v>DeclarationB27</v>
          </cell>
        </row>
        <row r="180">
          <cell r="A180" t="str">
            <v>DeclarationB28</v>
          </cell>
        </row>
        <row r="181">
          <cell r="A181" t="str">
            <v>DeclarationB29</v>
          </cell>
        </row>
        <row r="182">
          <cell r="A182" t="str">
            <v>DeclarationB38</v>
          </cell>
        </row>
        <row r="183">
          <cell r="A183" t="str">
            <v>DeclarationB39</v>
          </cell>
        </row>
        <row r="184">
          <cell r="A184" t="str">
            <v>DeclarationB40</v>
          </cell>
        </row>
        <row r="185">
          <cell r="A185" t="str">
            <v>DeclarationB41</v>
          </cell>
        </row>
        <row r="186">
          <cell r="A186" t="str">
            <v>DeclarationB44</v>
          </cell>
        </row>
        <row r="187">
          <cell r="A187" t="str">
            <v>DeclarationB45</v>
          </cell>
        </row>
        <row r="188">
          <cell r="A188" t="str">
            <v>DeclarationB46</v>
          </cell>
        </row>
        <row r="189">
          <cell r="A189" t="str">
            <v>DeclarationB47</v>
          </cell>
        </row>
        <row r="190">
          <cell r="A190" t="str">
            <v>DeclarationAth</v>
          </cell>
        </row>
        <row r="191">
          <cell r="A191" t="str">
            <v>DeclarationB96</v>
          </cell>
        </row>
        <row r="192">
          <cell r="A192" t="str">
            <v>DeclarationB97</v>
          </cell>
        </row>
        <row r="193">
          <cell r="A193" t="str">
            <v>DeclarationB98</v>
          </cell>
        </row>
        <row r="194">
          <cell r="A194" t="str">
            <v>DeclarationB99</v>
          </cell>
        </row>
        <row r="195">
          <cell r="A195" t="str">
            <v>DeclarationB100</v>
          </cell>
        </row>
        <row r="196">
          <cell r="A196" t="str">
            <v>DeclarationB101</v>
          </cell>
        </row>
        <row r="197">
          <cell r="A197" t="str">
            <v>DeclarationB102</v>
          </cell>
        </row>
        <row r="198">
          <cell r="A198" t="str">
            <v>DeclarationB103</v>
          </cell>
        </row>
        <row r="199">
          <cell r="A199" t="str">
            <v>DeclarationB104</v>
          </cell>
        </row>
        <row r="200">
          <cell r="A200" t="str">
            <v>DeclarationB105</v>
          </cell>
        </row>
        <row r="201">
          <cell r="A201" t="str">
            <v>DeclarationB106</v>
          </cell>
        </row>
        <row r="202">
          <cell r="A202" t="str">
            <v>DeclarationB107</v>
          </cell>
        </row>
        <row r="203">
          <cell r="A203" t="str">
            <v>DeclarationB108</v>
          </cell>
        </row>
        <row r="204">
          <cell r="A204" t="str">
            <v>DeclarationB109</v>
          </cell>
        </row>
        <row r="205">
          <cell r="A205" t="str">
            <v>DeclarationB110</v>
          </cell>
        </row>
        <row r="206">
          <cell r="A206" t="str">
            <v>DeclarationB111</v>
          </cell>
        </row>
        <row r="207">
          <cell r="A207" t="str">
            <v>Smelter Look-upA1</v>
          </cell>
        </row>
        <row r="208">
          <cell r="A208" t="str">
            <v>Smelter Look-upA4</v>
          </cell>
        </row>
        <row r="209">
          <cell r="A209" t="str">
            <v>Smelter Look-upB4</v>
          </cell>
        </row>
        <row r="210">
          <cell r="A210" t="str">
            <v>Smelter Look-up</v>
          </cell>
        </row>
        <row r="211">
          <cell r="A211" t="str">
            <v>Smelter Look-upC4</v>
          </cell>
        </row>
        <row r="212">
          <cell r="A212" t="str">
            <v>Smelter Look-upD4</v>
          </cell>
        </row>
        <row r="213">
          <cell r="A213" t="str">
            <v>Smelter Look-upE4</v>
          </cell>
        </row>
        <row r="214">
          <cell r="A214" t="str">
            <v>Smelter Look-upF4</v>
          </cell>
        </row>
        <row r="215">
          <cell r="A215" t="str">
            <v>Smelter Look-upG4</v>
          </cell>
        </row>
        <row r="216">
          <cell r="A216" t="str">
            <v>Smelter Look-upH4</v>
          </cell>
        </row>
        <row r="217">
          <cell r="A217" t="str">
            <v>Smelter Look-upI4</v>
          </cell>
        </row>
        <row r="218">
          <cell r="A218" t="str">
            <v>Smelter ListA4</v>
          </cell>
        </row>
        <row r="219">
          <cell r="A219" t="str">
            <v>Smelter ListB4</v>
          </cell>
        </row>
        <row r="220">
          <cell r="A220" t="str">
            <v>Smelter ListC4</v>
          </cell>
        </row>
        <row r="221">
          <cell r="A221" t="str">
            <v>Smelter ListD4</v>
          </cell>
        </row>
        <row r="222">
          <cell r="A222" t="str">
            <v>Smelter ListE4</v>
          </cell>
        </row>
        <row r="223">
          <cell r="A223" t="str">
            <v>Smelter ListH4</v>
          </cell>
        </row>
        <row r="224">
          <cell r="A224" t="str">
            <v>Smelter ListI4</v>
          </cell>
        </row>
        <row r="225">
          <cell r="A225" t="str">
            <v>Smelter ListJ4</v>
          </cell>
        </row>
        <row r="226">
          <cell r="A226" t="str">
            <v>Smelter ListK4</v>
          </cell>
        </row>
        <row r="227">
          <cell r="A227" t="str">
            <v>Smelter ListL4</v>
          </cell>
        </row>
        <row r="228">
          <cell r="A228" t="str">
            <v>Smelter ListM4</v>
          </cell>
        </row>
        <row r="229">
          <cell r="A229" t="str">
            <v>Smelter ListN4</v>
          </cell>
        </row>
        <row r="230">
          <cell r="A230" t="str">
            <v>Smelter ListO4</v>
          </cell>
        </row>
        <row r="231">
          <cell r="A231" t="str">
            <v>Smelter ListP4</v>
          </cell>
        </row>
        <row r="232">
          <cell r="A232" t="str">
            <v>Smelter ListQ4</v>
          </cell>
        </row>
        <row r="233">
          <cell r="A233" t="str">
            <v>Smelter ListJ2</v>
          </cell>
        </row>
        <row r="234">
          <cell r="A234" t="str">
            <v>Smelter ListB2</v>
          </cell>
        </row>
        <row r="235">
          <cell r="A235" t="str">
            <v>Smelter ListB3</v>
          </cell>
        </row>
        <row r="236">
          <cell r="A236" t="str">
            <v>Smelter ListF4</v>
          </cell>
        </row>
        <row r="237">
          <cell r="A237" t="str">
            <v>Smelter ListG4</v>
          </cell>
        </row>
        <row r="238">
          <cell r="A238" t="str">
            <v>Smelter ListAH5</v>
          </cell>
        </row>
        <row r="239">
          <cell r="A239" t="str">
            <v>Smelter ListAH6</v>
          </cell>
        </row>
        <row r="240">
          <cell r="A240" t="str">
            <v>Smelter ListAH7</v>
          </cell>
        </row>
        <row r="241">
          <cell r="A241" t="str">
            <v>CheckerA1</v>
          </cell>
        </row>
        <row r="242">
          <cell r="A242" t="str">
            <v>CheckerD1</v>
          </cell>
        </row>
        <row r="243">
          <cell r="A243" t="str">
            <v>CheckerA3</v>
          </cell>
        </row>
        <row r="244">
          <cell r="A244" t="str">
            <v>CheckerB3</v>
          </cell>
        </row>
        <row r="245">
          <cell r="A245" t="str">
            <v>CheckerC3</v>
          </cell>
        </row>
        <row r="246">
          <cell r="A246" t="str">
            <v>CheckerD3</v>
          </cell>
        </row>
        <row r="247">
          <cell r="A247" t="str">
            <v>CheckerB62</v>
          </cell>
        </row>
        <row r="248">
          <cell r="A248" t="str">
            <v>CheckerB63</v>
          </cell>
        </row>
        <row r="249">
          <cell r="A249" t="str">
            <v>CheckerB64</v>
          </cell>
        </row>
        <row r="250">
          <cell r="A250" t="str">
            <v>CheckerB65</v>
          </cell>
        </row>
        <row r="251">
          <cell r="A251" t="str">
            <v>CheckerCOMP</v>
          </cell>
        </row>
        <row r="252">
          <cell r="A252" t="str">
            <v>CheckerJ4</v>
          </cell>
        </row>
        <row r="253">
          <cell r="A253" t="str">
            <v>CheckerJ5</v>
          </cell>
        </row>
        <row r="254">
          <cell r="A254" t="str">
            <v>CheckerJ6</v>
          </cell>
        </row>
        <row r="255">
          <cell r="A255" t="str">
            <v>CheckerJ7</v>
          </cell>
        </row>
        <row r="256">
          <cell r="A256" t="str">
            <v>CheckerJ8</v>
          </cell>
        </row>
        <row r="257">
          <cell r="A257" t="str">
            <v>CheckerJ9</v>
          </cell>
        </row>
        <row r="258">
          <cell r="A258" t="str">
            <v>CheckerJ10</v>
          </cell>
        </row>
        <row r="259">
          <cell r="A259" t="str">
            <v>CheckerJ11</v>
          </cell>
        </row>
        <row r="260">
          <cell r="A260" t="str">
            <v>CheckerJ12</v>
          </cell>
        </row>
        <row r="261">
          <cell r="A261" t="str">
            <v>CheckerJ14</v>
          </cell>
        </row>
        <row r="262">
          <cell r="A262" t="str">
            <v>CheckerJ15</v>
          </cell>
        </row>
        <row r="263">
          <cell r="A263" t="str">
            <v>CheckerJ16</v>
          </cell>
        </row>
        <row r="264">
          <cell r="A264" t="str">
            <v>CheckerJ17</v>
          </cell>
        </row>
        <row r="265">
          <cell r="A265" t="str">
            <v>CheckerJ19</v>
          </cell>
        </row>
        <row r="266">
          <cell r="A266" t="str">
            <v>CheckerJ20</v>
          </cell>
        </row>
        <row r="267">
          <cell r="A267" t="str">
            <v>CheckerJ21</v>
          </cell>
        </row>
        <row r="268">
          <cell r="A268" t="str">
            <v>CheckerJ22</v>
          </cell>
        </row>
        <row r="269">
          <cell r="A269" t="str">
            <v>CheckerJ24</v>
          </cell>
        </row>
        <row r="270">
          <cell r="A270" t="str">
            <v>CheckerJ25</v>
          </cell>
        </row>
        <row r="271">
          <cell r="A271" t="str">
            <v>CheckerJ26</v>
          </cell>
        </row>
        <row r="272">
          <cell r="A272" t="str">
            <v>CheckerJ27</v>
          </cell>
        </row>
        <row r="273">
          <cell r="A273" t="str">
            <v>CheckerJ29</v>
          </cell>
        </row>
        <row r="274">
          <cell r="A274" t="str">
            <v>CheckerJ30</v>
          </cell>
        </row>
        <row r="275">
          <cell r="A275" t="str">
            <v>CheckerJ31</v>
          </cell>
        </row>
        <row r="276">
          <cell r="A276" t="str">
            <v>CheckerJ32</v>
          </cell>
        </row>
        <row r="277">
          <cell r="A277" t="str">
            <v>CheckerJ34</v>
          </cell>
        </row>
        <row r="278">
          <cell r="A278" t="str">
            <v>CheckerJ35</v>
          </cell>
        </row>
        <row r="279">
          <cell r="A279" t="str">
            <v>CheckerJ36</v>
          </cell>
        </row>
        <row r="280">
          <cell r="A280" t="str">
            <v>CheckerJ37</v>
          </cell>
        </row>
        <row r="281">
          <cell r="A281" t="str">
            <v>CheckerJ39</v>
          </cell>
        </row>
        <row r="282">
          <cell r="A282" t="str">
            <v>CheckerJ40</v>
          </cell>
        </row>
        <row r="283">
          <cell r="A283" t="str">
            <v>CheckerJ41</v>
          </cell>
        </row>
        <row r="284">
          <cell r="A284" t="str">
            <v>CheckerJ42</v>
          </cell>
        </row>
        <row r="285">
          <cell r="A285" t="str">
            <v>CheckerJ44</v>
          </cell>
        </row>
        <row r="286">
          <cell r="A286" t="str">
            <v>CheckerJ45</v>
          </cell>
        </row>
        <row r="287">
          <cell r="A287" t="str">
            <v>CheckerJ46</v>
          </cell>
        </row>
        <row r="288">
          <cell r="A288" t="str">
            <v>CheckerJ47</v>
          </cell>
        </row>
        <row r="289">
          <cell r="A289" t="str">
            <v>CheckerJ49</v>
          </cell>
        </row>
        <row r="290">
          <cell r="A290" t="str">
            <v>CheckerJ50</v>
          </cell>
        </row>
        <row r="291">
          <cell r="A291" t="str">
            <v>CheckerJ51</v>
          </cell>
        </row>
        <row r="292">
          <cell r="A292" t="str">
            <v>CheckerJ52</v>
          </cell>
        </row>
        <row r="293">
          <cell r="A293" t="str">
            <v>CheckerJ54</v>
          </cell>
        </row>
        <row r="294">
          <cell r="A294" t="str">
            <v>CheckerJ55</v>
          </cell>
        </row>
        <row r="295">
          <cell r="A295" t="str">
            <v>CheckerJ56</v>
          </cell>
        </row>
        <row r="296">
          <cell r="A296" t="str">
            <v>CheckerJ57</v>
          </cell>
        </row>
        <row r="297">
          <cell r="A297" t="str">
            <v>CheckerJ58</v>
          </cell>
        </row>
        <row r="298">
          <cell r="A298" t="str">
            <v>CheckerJ59</v>
          </cell>
        </row>
        <row r="299">
          <cell r="A299" t="str">
            <v>Checker</v>
          </cell>
        </row>
        <row r="300">
          <cell r="A300" t="str">
            <v>CheckerJ60</v>
          </cell>
        </row>
        <row r="301">
          <cell r="A301" t="str">
            <v>CheckerJ62</v>
          </cell>
        </row>
        <row r="302">
          <cell r="A302" t="str">
            <v>CheckerJ63</v>
          </cell>
        </row>
        <row r="303">
          <cell r="A303" t="str">
            <v>CheckerJ64</v>
          </cell>
        </row>
        <row r="304">
          <cell r="A304" t="str">
            <v>Checker</v>
          </cell>
        </row>
        <row r="305">
          <cell r="A305" t="str">
            <v>CheckerJ65</v>
          </cell>
        </row>
        <row r="306">
          <cell r="A306" t="str">
            <v>CheckerJ66</v>
          </cell>
        </row>
        <row r="307">
          <cell r="A307" t="str">
            <v>CheckerJ67</v>
          </cell>
        </row>
        <row r="308">
          <cell r="A308" t="str">
            <v>CheckerJ68</v>
          </cell>
        </row>
        <row r="309">
          <cell r="A309" t="str">
            <v>CheckerJ65</v>
          </cell>
        </row>
        <row r="310">
          <cell r="A310" t="str">
            <v>CheckerJ66</v>
          </cell>
        </row>
        <row r="311">
          <cell r="A311" t="str">
            <v>CheckerJ67</v>
          </cell>
        </row>
        <row r="312">
          <cell r="A312" t="str">
            <v>CheckerJ68</v>
          </cell>
        </row>
        <row r="313">
          <cell r="A313" t="str">
            <v>Product ListA1</v>
          </cell>
        </row>
        <row r="314">
          <cell r="A314" t="str">
            <v>Product ListB5</v>
          </cell>
        </row>
        <row r="315">
          <cell r="A315" t="str">
            <v>Product ListC5</v>
          </cell>
        </row>
        <row r="316">
          <cell r="A316" t="str">
            <v>Product ListD5</v>
          </cell>
        </row>
        <row r="317">
          <cell r="A317" t="str">
            <v>GeneralCpy</v>
          </cell>
        </row>
        <row r="318">
          <cell r="A318" t="str">
            <v>GeneralCpy</v>
          </cell>
        </row>
        <row r="320">
          <cell r="A320" t="str">
            <v>Comments</v>
          </cell>
        </row>
        <row r="321">
          <cell r="A321" t="str">
            <v>Comments</v>
          </cell>
        </row>
        <row r="322">
          <cell r="A322" t="str">
            <v>Comments</v>
          </cell>
        </row>
        <row r="323">
          <cell r="A323" t="str">
            <v>Comments</v>
          </cell>
        </row>
        <row r="324">
          <cell r="A324" t="str">
            <v>Comments</v>
          </cell>
        </row>
        <row r="325">
          <cell r="A325" t="str">
            <v>Comments</v>
          </cell>
        </row>
        <row r="326">
          <cell r="A326" t="str">
            <v>Comments</v>
          </cell>
        </row>
      </sheetData>
      <sheetData sheetId="9"/>
      <sheetData sheetId="1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hyperlink" Target="mailto:miller.gandy@murata.com"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hyperlink" Target="http://www.responsiblemineralsinitiative.org/conformant-smelter-refiner-lists/"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showGridLines="0" topLeftCell="A22" workbookViewId="0">
      <selection activeCell="F16" sqref="F16"/>
    </sheetView>
  </sheetViews>
  <sheetFormatPr defaultColWidth="10.5703125" defaultRowHeight="15"/>
  <cols>
    <col min="1" max="1" width="1" customWidth="1"/>
    <col min="2" max="2" width="9.42578125" customWidth="1"/>
    <col min="3" max="3" width="10.140625" customWidth="1"/>
    <col min="4" max="4" width="15.42578125" style="25" customWidth="1"/>
    <col min="5" max="5" width="50.140625" customWidth="1"/>
    <col min="6" max="6" width="63.140625" customWidth="1"/>
    <col min="7" max="7" width="1" customWidth="1"/>
  </cols>
  <sheetData>
    <row r="1" spans="1:7" ht="15.75" thickTop="1">
      <c r="A1" s="1"/>
      <c r="B1" s="2"/>
      <c r="C1" s="2"/>
      <c r="D1" s="3"/>
      <c r="E1" s="2"/>
      <c r="F1" s="2"/>
      <c r="G1" s="4"/>
    </row>
    <row r="2" spans="1:7">
      <c r="A2" s="254"/>
      <c r="B2" s="5" t="s">
        <v>0</v>
      </c>
      <c r="C2" s="6"/>
      <c r="D2" s="7"/>
      <c r="E2" s="6"/>
      <c r="F2" s="6"/>
      <c r="G2" s="224"/>
    </row>
    <row r="3" spans="1:7">
      <c r="A3" s="254"/>
      <c r="B3" s="6" t="s">
        <v>1</v>
      </c>
      <c r="C3" s="5"/>
      <c r="D3" s="8"/>
      <c r="E3" s="6"/>
      <c r="F3" s="5"/>
      <c r="G3" s="224"/>
    </row>
    <row r="4" spans="1:7" ht="15.75">
      <c r="A4" s="254"/>
      <c r="B4" s="9" t="s">
        <v>2</v>
      </c>
      <c r="C4" s="10"/>
      <c r="D4" s="11"/>
      <c r="E4" s="6"/>
      <c r="F4" s="10"/>
      <c r="G4" s="224"/>
    </row>
    <row r="5" spans="1:7">
      <c r="A5" s="254"/>
      <c r="B5" s="12" t="s">
        <v>3</v>
      </c>
      <c r="C5" s="13"/>
      <c r="D5" s="14"/>
      <c r="E5" s="6"/>
      <c r="F5" s="13"/>
      <c r="G5" s="224"/>
    </row>
    <row r="6" spans="1:7">
      <c r="A6" s="254"/>
      <c r="B6" s="6"/>
      <c r="C6" s="6"/>
      <c r="D6" s="7"/>
      <c r="E6" s="6"/>
      <c r="F6" s="6"/>
      <c r="G6" s="224"/>
    </row>
    <row r="7" spans="1:7">
      <c r="A7" s="254"/>
      <c r="B7" s="6"/>
      <c r="C7" s="6"/>
      <c r="D7" s="7"/>
      <c r="E7" s="6"/>
      <c r="F7" s="6"/>
      <c r="G7" s="224"/>
    </row>
    <row r="8" spans="1:7">
      <c r="A8" s="254"/>
      <c r="B8" s="6"/>
      <c r="C8" s="6"/>
      <c r="D8" s="7"/>
      <c r="E8" s="6"/>
      <c r="F8" s="6"/>
      <c r="G8" s="224"/>
    </row>
    <row r="9" spans="1:7">
      <c r="A9" s="254"/>
      <c r="B9" s="263" t="s">
        <v>4</v>
      </c>
      <c r="C9" s="263"/>
      <c r="D9" s="263"/>
      <c r="E9" s="263"/>
      <c r="F9" s="263"/>
      <c r="G9" s="224"/>
    </row>
    <row r="10" spans="1:7" ht="27" customHeight="1">
      <c r="A10" s="254"/>
      <c r="B10" s="264" t="s">
        <v>5</v>
      </c>
      <c r="C10" s="264"/>
      <c r="D10" s="264"/>
      <c r="E10" s="264"/>
      <c r="F10" s="264"/>
      <c r="G10" s="224"/>
    </row>
    <row r="11" spans="1:7" ht="27" customHeight="1">
      <c r="A11" s="254"/>
      <c r="B11" s="265"/>
      <c r="C11" s="265"/>
      <c r="D11" s="265"/>
      <c r="E11" s="265"/>
      <c r="F11" s="265"/>
      <c r="G11" s="224"/>
    </row>
    <row r="12" spans="1:7">
      <c r="A12" s="254"/>
      <c r="B12" s="227" t="s">
        <v>6</v>
      </c>
      <c r="C12" s="228" t="s">
        <v>7</v>
      </c>
      <c r="D12" s="229" t="s">
        <v>8</v>
      </c>
      <c r="E12" s="228" t="s">
        <v>9</v>
      </c>
      <c r="F12" s="228" t="s">
        <v>10</v>
      </c>
      <c r="G12" s="224"/>
    </row>
    <row r="13" spans="1:7" ht="33.75">
      <c r="A13" s="254"/>
      <c r="B13" s="222">
        <v>1</v>
      </c>
      <c r="C13" s="15" t="s">
        <v>11</v>
      </c>
      <c r="D13" s="16" t="s">
        <v>12</v>
      </c>
      <c r="E13" s="17" t="s">
        <v>13</v>
      </c>
      <c r="F13" s="17"/>
      <c r="G13" s="224"/>
    </row>
    <row r="14" spans="1:7" ht="33.75">
      <c r="A14" s="254"/>
      <c r="B14" s="222">
        <v>2</v>
      </c>
      <c r="C14" s="15" t="s">
        <v>11</v>
      </c>
      <c r="D14" s="16" t="s">
        <v>14</v>
      </c>
      <c r="E14" s="17" t="s">
        <v>15</v>
      </c>
      <c r="F14" s="17" t="s">
        <v>16</v>
      </c>
      <c r="G14" s="224"/>
    </row>
    <row r="15" spans="1:7" ht="89.1" customHeight="1">
      <c r="A15" s="254"/>
      <c r="B15" s="260">
        <v>2.0099999999999998</v>
      </c>
      <c r="C15" s="248" t="s">
        <v>11</v>
      </c>
      <c r="D15" s="257" t="s">
        <v>17</v>
      </c>
      <c r="E15" s="18" t="s">
        <v>18</v>
      </c>
      <c r="F15" s="18" t="s">
        <v>19</v>
      </c>
      <c r="G15" s="224"/>
    </row>
    <row r="16" spans="1:7" ht="99" customHeight="1">
      <c r="A16" s="254"/>
      <c r="B16" s="261"/>
      <c r="C16" s="249"/>
      <c r="D16" s="258"/>
      <c r="E16" s="19"/>
      <c r="F16" s="19" t="s">
        <v>20</v>
      </c>
      <c r="G16" s="224"/>
    </row>
    <row r="17" spans="1:7" ht="63" customHeight="1">
      <c r="A17" s="254"/>
      <c r="B17" s="262"/>
      <c r="C17" s="250"/>
      <c r="D17" s="259"/>
      <c r="E17" s="15"/>
      <c r="F17" s="15" t="s">
        <v>21</v>
      </c>
      <c r="G17" s="224"/>
    </row>
    <row r="18" spans="1:7" ht="117" customHeight="1">
      <c r="A18" s="254"/>
      <c r="B18" s="260">
        <v>2.02</v>
      </c>
      <c r="C18" s="248" t="s">
        <v>11</v>
      </c>
      <c r="D18" s="257" t="s">
        <v>22</v>
      </c>
      <c r="E18" s="18" t="s">
        <v>23</v>
      </c>
      <c r="F18" s="18" t="s">
        <v>24</v>
      </c>
      <c r="G18" s="224"/>
    </row>
    <row r="19" spans="1:7" ht="71.099999999999994" customHeight="1">
      <c r="A19" s="254"/>
      <c r="B19" s="261"/>
      <c r="C19" s="249"/>
      <c r="D19" s="258"/>
      <c r="E19" s="19" t="s">
        <v>25</v>
      </c>
      <c r="F19" s="19" t="s">
        <v>26</v>
      </c>
      <c r="G19" s="224"/>
    </row>
    <row r="20" spans="1:7" ht="90.75" customHeight="1">
      <c r="A20" s="254"/>
      <c r="B20" s="261"/>
      <c r="C20" s="249"/>
      <c r="D20" s="258"/>
      <c r="E20" s="19"/>
      <c r="F20" s="19" t="s">
        <v>27</v>
      </c>
      <c r="G20" s="224"/>
    </row>
    <row r="21" spans="1:7" ht="74.25" customHeight="1">
      <c r="A21" s="254"/>
      <c r="B21" s="262"/>
      <c r="C21" s="250"/>
      <c r="D21" s="259"/>
      <c r="E21" s="15"/>
      <c r="F21" s="15" t="s">
        <v>28</v>
      </c>
      <c r="G21" s="224"/>
    </row>
    <row r="22" spans="1:7" ht="90" customHeight="1">
      <c r="A22" s="254"/>
      <c r="B22" s="242">
        <v>2.0299999999999998</v>
      </c>
      <c r="C22" s="242" t="s">
        <v>29</v>
      </c>
      <c r="D22" s="245" t="s">
        <v>30</v>
      </c>
      <c r="E22" s="248" t="s">
        <v>31</v>
      </c>
      <c r="F22" s="18" t="s">
        <v>32</v>
      </c>
      <c r="G22" s="224"/>
    </row>
    <row r="23" spans="1:7" ht="109.5" customHeight="1">
      <c r="A23" s="254"/>
      <c r="B23" s="243"/>
      <c r="C23" s="243"/>
      <c r="D23" s="246"/>
      <c r="E23" s="249"/>
      <c r="F23" s="19" t="s">
        <v>33</v>
      </c>
      <c r="G23" s="224"/>
    </row>
    <row r="24" spans="1:7" ht="74.25" customHeight="1">
      <c r="A24" s="254"/>
      <c r="B24" s="244"/>
      <c r="C24" s="244"/>
      <c r="D24" s="247"/>
      <c r="E24" s="250"/>
      <c r="F24" s="15" t="s">
        <v>34</v>
      </c>
      <c r="G24" s="224"/>
    </row>
    <row r="25" spans="1:7" ht="72" customHeight="1">
      <c r="A25" s="254"/>
      <c r="B25" s="222" t="s">
        <v>35</v>
      </c>
      <c r="C25" s="15" t="s">
        <v>36</v>
      </c>
      <c r="D25" s="16" t="s">
        <v>37</v>
      </c>
      <c r="E25" s="15" t="s">
        <v>38</v>
      </c>
      <c r="F25" s="15" t="s">
        <v>39</v>
      </c>
      <c r="G25" s="224"/>
    </row>
    <row r="26" spans="1:7" ht="98.1" customHeight="1">
      <c r="A26" s="254"/>
      <c r="B26" s="251">
        <v>3</v>
      </c>
      <c r="C26" s="260" t="s">
        <v>40</v>
      </c>
      <c r="D26" s="257" t="s">
        <v>41</v>
      </c>
      <c r="E26" s="248" t="s">
        <v>42</v>
      </c>
      <c r="F26" s="18" t="s">
        <v>43</v>
      </c>
      <c r="G26" s="224"/>
    </row>
    <row r="27" spans="1:7" ht="90" customHeight="1">
      <c r="A27" s="254"/>
      <c r="B27" s="252"/>
      <c r="C27" s="261"/>
      <c r="D27" s="258"/>
      <c r="E27" s="249"/>
      <c r="F27" s="19" t="s">
        <v>44</v>
      </c>
      <c r="G27" s="224"/>
    </row>
    <row r="28" spans="1:7" ht="19.350000000000001" customHeight="1">
      <c r="A28" s="254"/>
      <c r="B28" s="252"/>
      <c r="C28" s="261"/>
      <c r="D28" s="258"/>
      <c r="E28" s="249"/>
      <c r="F28" s="19" t="s">
        <v>45</v>
      </c>
      <c r="G28" s="224"/>
    </row>
    <row r="29" spans="1:7" ht="74.45" customHeight="1">
      <c r="A29" s="254"/>
      <c r="B29" s="252"/>
      <c r="C29" s="261"/>
      <c r="D29" s="258"/>
      <c r="E29" s="249"/>
      <c r="F29" s="19" t="s">
        <v>46</v>
      </c>
      <c r="G29" s="224"/>
    </row>
    <row r="30" spans="1:7" ht="62.45" customHeight="1">
      <c r="A30" s="254"/>
      <c r="B30" s="252"/>
      <c r="C30" s="261"/>
      <c r="D30" s="258"/>
      <c r="E30" s="249"/>
      <c r="F30" s="19" t="s">
        <v>47</v>
      </c>
      <c r="G30" s="224"/>
    </row>
    <row r="31" spans="1:7" ht="81" customHeight="1">
      <c r="A31" s="254"/>
      <c r="B31" s="252"/>
      <c r="C31" s="261"/>
      <c r="D31" s="258"/>
      <c r="E31" s="249"/>
      <c r="F31" s="19" t="s">
        <v>48</v>
      </c>
      <c r="G31" s="224"/>
    </row>
    <row r="32" spans="1:7" ht="48.75" customHeight="1">
      <c r="A32" s="254"/>
      <c r="B32" s="252"/>
      <c r="C32" s="261"/>
      <c r="D32" s="258"/>
      <c r="E32" s="249"/>
      <c r="F32" s="19" t="s">
        <v>49</v>
      </c>
      <c r="G32" s="224"/>
    </row>
    <row r="33" spans="1:7" ht="98.45" customHeight="1">
      <c r="A33" s="254"/>
      <c r="B33" s="252"/>
      <c r="C33" s="261"/>
      <c r="D33" s="258"/>
      <c r="E33" s="249"/>
      <c r="F33" s="19" t="s">
        <v>50</v>
      </c>
      <c r="G33" s="224"/>
    </row>
    <row r="34" spans="1:7" ht="89.1" customHeight="1">
      <c r="A34" s="254"/>
      <c r="B34" s="252"/>
      <c r="C34" s="261"/>
      <c r="D34" s="258"/>
      <c r="E34" s="249"/>
      <c r="F34" s="19" t="s">
        <v>51</v>
      </c>
      <c r="G34" s="224"/>
    </row>
    <row r="35" spans="1:7" ht="29.1" customHeight="1">
      <c r="A35" s="254"/>
      <c r="B35" s="252"/>
      <c r="C35" s="261"/>
      <c r="D35" s="258"/>
      <c r="E35" s="249"/>
      <c r="F35" s="19" t="s">
        <v>52</v>
      </c>
      <c r="G35" s="224"/>
    </row>
    <row r="36" spans="1:7" ht="127.5">
      <c r="A36" s="254"/>
      <c r="B36" s="253"/>
      <c r="C36" s="262"/>
      <c r="D36" s="259"/>
      <c r="E36" s="250"/>
      <c r="F36" s="20" t="s">
        <v>53</v>
      </c>
      <c r="G36" s="224"/>
    </row>
    <row r="37" spans="1:7" ht="112.5">
      <c r="A37" s="254"/>
      <c r="B37" s="223">
        <v>3.01</v>
      </c>
      <c r="C37" s="21" t="s">
        <v>40</v>
      </c>
      <c r="D37" s="16" t="s">
        <v>54</v>
      </c>
      <c r="E37" s="22" t="s">
        <v>55</v>
      </c>
      <c r="F37" s="23" t="s">
        <v>56</v>
      </c>
      <c r="G37" s="224"/>
    </row>
    <row r="38" spans="1:7" ht="101.25">
      <c r="A38" s="254"/>
      <c r="B38" s="223">
        <v>3.02</v>
      </c>
      <c r="C38" s="21" t="s">
        <v>57</v>
      </c>
      <c r="D38" s="16" t="s">
        <v>58</v>
      </c>
      <c r="E38" s="22" t="s">
        <v>59</v>
      </c>
      <c r="F38" s="23" t="s">
        <v>60</v>
      </c>
      <c r="G38" s="224"/>
    </row>
    <row r="39" spans="1:7" ht="101.25">
      <c r="A39" s="254"/>
      <c r="B39" s="24">
        <v>4</v>
      </c>
      <c r="C39" s="230" t="s">
        <v>61</v>
      </c>
      <c r="D39" s="16" t="s">
        <v>62</v>
      </c>
      <c r="E39" s="15" t="s">
        <v>63</v>
      </c>
      <c r="F39" s="15" t="s">
        <v>64</v>
      </c>
      <c r="G39" s="224"/>
    </row>
    <row r="40" spans="1:7" ht="56.25">
      <c r="A40" s="254"/>
      <c r="B40" s="223">
        <v>4.01</v>
      </c>
      <c r="C40" s="230" t="s">
        <v>61</v>
      </c>
      <c r="D40" s="16" t="s">
        <v>65</v>
      </c>
      <c r="E40" s="15" t="s">
        <v>66</v>
      </c>
      <c r="F40" s="15" t="s">
        <v>67</v>
      </c>
      <c r="G40" s="224"/>
    </row>
    <row r="41" spans="1:7" ht="56.25">
      <c r="A41" s="254"/>
      <c r="B41" s="223" t="s">
        <v>68</v>
      </c>
      <c r="C41" s="230" t="s">
        <v>61</v>
      </c>
      <c r="D41" s="16" t="s">
        <v>69</v>
      </c>
      <c r="E41" s="15" t="s">
        <v>70</v>
      </c>
      <c r="F41" s="15" t="s">
        <v>71</v>
      </c>
      <c r="G41" s="224"/>
    </row>
    <row r="42" spans="1:7" ht="56.25">
      <c r="A42" s="254"/>
      <c r="B42" s="223" t="s">
        <v>72</v>
      </c>
      <c r="C42" s="230" t="s">
        <v>61</v>
      </c>
      <c r="D42" s="16" t="s">
        <v>73</v>
      </c>
      <c r="E42" s="15" t="s">
        <v>38</v>
      </c>
      <c r="F42" s="15" t="s">
        <v>74</v>
      </c>
      <c r="G42" s="224"/>
    </row>
    <row r="43" spans="1:7" ht="123.75">
      <c r="A43" s="254"/>
      <c r="B43" s="231">
        <v>4.0999999999999996</v>
      </c>
      <c r="C43" s="230" t="s">
        <v>75</v>
      </c>
      <c r="D43" s="232">
        <v>42867</v>
      </c>
      <c r="E43" s="233" t="s">
        <v>76</v>
      </c>
      <c r="F43" s="15" t="s">
        <v>77</v>
      </c>
      <c r="G43" s="224"/>
    </row>
    <row r="44" spans="1:7" ht="78.75">
      <c r="A44" s="254"/>
      <c r="B44" s="231">
        <v>4.2</v>
      </c>
      <c r="C44" s="230" t="s">
        <v>75</v>
      </c>
      <c r="D44" s="232">
        <v>42704</v>
      </c>
      <c r="E44" s="233" t="s">
        <v>78</v>
      </c>
      <c r="F44" s="15" t="s">
        <v>79</v>
      </c>
      <c r="G44" s="224"/>
    </row>
    <row r="45" spans="1:7" ht="157.5">
      <c r="A45" s="254"/>
      <c r="B45" s="234">
        <v>5</v>
      </c>
      <c r="C45" s="230" t="s">
        <v>75</v>
      </c>
      <c r="D45" s="232">
        <v>42867</v>
      </c>
      <c r="E45" s="233" t="s">
        <v>80</v>
      </c>
      <c r="F45" s="15" t="s">
        <v>81</v>
      </c>
      <c r="G45" s="224"/>
    </row>
    <row r="46" spans="1:7" ht="45">
      <c r="A46" s="254"/>
      <c r="B46" s="231">
        <v>5.01</v>
      </c>
      <c r="C46" s="230" t="s">
        <v>75</v>
      </c>
      <c r="D46" s="232">
        <v>42907</v>
      </c>
      <c r="E46" s="233" t="s">
        <v>1558</v>
      </c>
      <c r="F46" s="15" t="s">
        <v>81</v>
      </c>
      <c r="G46" s="224"/>
    </row>
    <row r="47" spans="1:7" ht="67.5">
      <c r="A47" s="254"/>
      <c r="B47" s="231">
        <v>5.0999999999999996</v>
      </c>
      <c r="C47" s="230" t="s">
        <v>75</v>
      </c>
      <c r="D47" s="232">
        <v>43070</v>
      </c>
      <c r="E47" s="233" t="s">
        <v>82</v>
      </c>
      <c r="F47" s="15" t="s">
        <v>83</v>
      </c>
      <c r="G47" s="224"/>
    </row>
    <row r="48" spans="1:7" ht="56.25">
      <c r="A48" s="254"/>
      <c r="B48" s="231">
        <v>5.1100000000000003</v>
      </c>
      <c r="C48" s="230" t="s">
        <v>84</v>
      </c>
      <c r="D48" s="232">
        <v>43217</v>
      </c>
      <c r="E48" s="233" t="s">
        <v>85</v>
      </c>
      <c r="F48" s="15" t="s">
        <v>86</v>
      </c>
      <c r="G48" s="224"/>
    </row>
    <row r="49" spans="1:7" ht="56.25">
      <c r="A49" s="254"/>
      <c r="B49" s="231">
        <v>5.12</v>
      </c>
      <c r="C49" s="230" t="s">
        <v>84</v>
      </c>
      <c r="D49" s="232">
        <v>43581</v>
      </c>
      <c r="E49" s="233" t="s">
        <v>85</v>
      </c>
      <c r="F49" s="15" t="s">
        <v>87</v>
      </c>
      <c r="G49" s="224"/>
    </row>
    <row r="50" spans="1:7" ht="78.75">
      <c r="A50" s="254"/>
      <c r="B50" s="234">
        <v>6</v>
      </c>
      <c r="C50" s="230" t="s">
        <v>84</v>
      </c>
      <c r="D50" s="232">
        <v>43964</v>
      </c>
      <c r="E50" s="233" t="s">
        <v>88</v>
      </c>
      <c r="F50" s="15" t="s">
        <v>89</v>
      </c>
      <c r="G50" s="224"/>
    </row>
    <row r="51" spans="1:7" ht="45">
      <c r="A51" s="254"/>
      <c r="B51" s="231">
        <v>6.01</v>
      </c>
      <c r="C51" s="230" t="s">
        <v>84</v>
      </c>
      <c r="D51" s="232">
        <v>43970</v>
      </c>
      <c r="E51" s="233" t="s">
        <v>1559</v>
      </c>
      <c r="F51" s="233" t="s">
        <v>89</v>
      </c>
      <c r="G51" s="224"/>
    </row>
    <row r="52" spans="1:7" ht="45">
      <c r="A52" s="254"/>
      <c r="B52" s="231">
        <v>6.1</v>
      </c>
      <c r="C52" s="230" t="s">
        <v>84</v>
      </c>
      <c r="D52" s="232">
        <v>44314</v>
      </c>
      <c r="E52" s="233" t="s">
        <v>1560</v>
      </c>
      <c r="F52" s="233" t="s">
        <v>1444</v>
      </c>
      <c r="G52" s="224"/>
    </row>
    <row r="53" spans="1:7" ht="45">
      <c r="A53" s="254"/>
      <c r="B53" s="231">
        <v>6.2</v>
      </c>
      <c r="C53" s="230" t="s">
        <v>84</v>
      </c>
      <c r="D53" s="232">
        <v>44678</v>
      </c>
      <c r="E53" s="233" t="s">
        <v>1560</v>
      </c>
      <c r="F53" s="233" t="s">
        <v>1561</v>
      </c>
      <c r="G53" s="224"/>
    </row>
    <row r="54" spans="1:7" ht="45">
      <c r="A54" s="254"/>
      <c r="B54" s="231">
        <v>6.21</v>
      </c>
      <c r="C54" s="230" t="s">
        <v>84</v>
      </c>
      <c r="D54" s="232">
        <v>44687</v>
      </c>
      <c r="E54" s="233" t="s">
        <v>1562</v>
      </c>
      <c r="F54" s="233" t="s">
        <v>1561</v>
      </c>
      <c r="G54" s="224"/>
    </row>
    <row r="55" spans="1:7" ht="45">
      <c r="A55" s="254"/>
      <c r="B55" s="231">
        <v>6.22</v>
      </c>
      <c r="C55" s="230" t="s">
        <v>84</v>
      </c>
      <c r="D55" s="235">
        <v>44692</v>
      </c>
      <c r="E55" s="233" t="s">
        <v>1559</v>
      </c>
      <c r="F55" s="233" t="s">
        <v>1561</v>
      </c>
      <c r="G55" s="224"/>
    </row>
    <row r="56" spans="1:7" ht="56.25">
      <c r="A56" s="254"/>
      <c r="B56" s="234">
        <v>6.3</v>
      </c>
      <c r="C56" s="230" t="s">
        <v>84</v>
      </c>
      <c r="D56" s="235">
        <v>45051</v>
      </c>
      <c r="E56" s="233" t="s">
        <v>1649</v>
      </c>
      <c r="F56" s="233" t="s">
        <v>1650</v>
      </c>
      <c r="G56" s="224"/>
    </row>
    <row r="57" spans="1:7" ht="45">
      <c r="A57" s="254"/>
      <c r="B57" s="231">
        <v>6.31</v>
      </c>
      <c r="C57" s="230" t="s">
        <v>84</v>
      </c>
      <c r="D57" s="235">
        <v>45072</v>
      </c>
      <c r="E57" s="233" t="s">
        <v>1703</v>
      </c>
      <c r="F57" s="233" t="s">
        <v>1650</v>
      </c>
      <c r="G57" s="224"/>
    </row>
    <row r="58" spans="1:7" ht="44.45" customHeight="1">
      <c r="A58" s="254"/>
      <c r="B58" s="234">
        <v>6.4</v>
      </c>
      <c r="C58" s="230" t="s">
        <v>84</v>
      </c>
      <c r="D58" s="235">
        <v>45408</v>
      </c>
      <c r="E58" s="233" t="s">
        <v>1824</v>
      </c>
      <c r="F58" s="233" t="s">
        <v>1825</v>
      </c>
      <c r="G58" s="224"/>
    </row>
    <row r="59" spans="1:7" ht="15.75" thickBot="1">
      <c r="A59" s="255"/>
      <c r="B59" s="256" t="s">
        <v>1826</v>
      </c>
      <c r="C59" s="256"/>
      <c r="D59" s="256"/>
      <c r="E59" s="256"/>
      <c r="F59" s="256"/>
      <c r="G59" s="225"/>
    </row>
    <row r="60" spans="1:7" ht="15.75" thickTop="1"/>
  </sheetData>
  <mergeCells count="18">
    <mergeCell ref="C15:C17"/>
    <mergeCell ref="A2:A59"/>
    <mergeCell ref="B59:F59"/>
    <mergeCell ref="D15:D17"/>
    <mergeCell ref="B18:B21"/>
    <mergeCell ref="C18:C21"/>
    <mergeCell ref="D18:D21"/>
    <mergeCell ref="C26:C36"/>
    <mergeCell ref="D26:D36"/>
    <mergeCell ref="E26:E36"/>
    <mergeCell ref="B9:F9"/>
    <mergeCell ref="B10:F11"/>
    <mergeCell ref="B15:B17"/>
    <mergeCell ref="B22:B24"/>
    <mergeCell ref="C22:C24"/>
    <mergeCell ref="D22:D24"/>
    <mergeCell ref="E22:E24"/>
    <mergeCell ref="B26:B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7"/>
  <sheetViews>
    <sheetView workbookViewId="0"/>
  </sheetViews>
  <sheetFormatPr defaultColWidth="10.42578125" defaultRowHeight="15"/>
  <cols>
    <col min="1" max="1" width="169" customWidth="1"/>
    <col min="2" max="2" width="3.5703125" customWidth="1"/>
  </cols>
  <sheetData>
    <row r="1" spans="1:2" ht="100.5" customHeight="1">
      <c r="A1" s="26" t="s">
        <v>90</v>
      </c>
      <c r="B1" s="27" t="s">
        <v>91</v>
      </c>
    </row>
    <row r="2" spans="1:2" ht="30.75">
      <c r="A2" s="28" t="s">
        <v>92</v>
      </c>
      <c r="B2" s="27" t="s">
        <v>93</v>
      </c>
    </row>
    <row r="3" spans="1:2" ht="150">
      <c r="A3" s="29" t="s">
        <v>94</v>
      </c>
      <c r="B3" s="27" t="s">
        <v>95</v>
      </c>
    </row>
    <row r="4" spans="1:2" ht="222.6" customHeight="1">
      <c r="A4" s="29" t="s">
        <v>96</v>
      </c>
      <c r="B4" s="27" t="s">
        <v>97</v>
      </c>
    </row>
    <row r="5" spans="1:2" ht="15.75">
      <c r="A5" s="30"/>
      <c r="B5" s="27"/>
    </row>
    <row r="6" spans="1:2" ht="30.75">
      <c r="A6" s="28" t="s">
        <v>98</v>
      </c>
      <c r="B6" s="27" t="s">
        <v>93</v>
      </c>
    </row>
    <row r="7" spans="1:2" ht="15.75">
      <c r="A7" s="31" t="s">
        <v>99</v>
      </c>
      <c r="B7" s="27"/>
    </row>
    <row r="8" spans="1:2" ht="30">
      <c r="A8" s="29" t="s">
        <v>100</v>
      </c>
      <c r="B8" s="27"/>
    </row>
    <row r="9" spans="1:2" ht="405.6" customHeight="1">
      <c r="A9" s="32" t="s">
        <v>101</v>
      </c>
      <c r="B9" s="27" t="s">
        <v>91</v>
      </c>
    </row>
    <row r="10" spans="1:2" ht="36" customHeight="1">
      <c r="A10" s="29" t="s">
        <v>102</v>
      </c>
      <c r="B10" s="27"/>
    </row>
    <row r="11" spans="1:2" ht="35.25" customHeight="1">
      <c r="A11" s="29" t="s">
        <v>103</v>
      </c>
      <c r="B11" s="27"/>
    </row>
    <row r="12" spans="1:2" ht="30.75">
      <c r="A12" s="29" t="s">
        <v>104</v>
      </c>
      <c r="B12" s="27" t="s">
        <v>93</v>
      </c>
    </row>
    <row r="13" spans="1:2" ht="33.75" customHeight="1">
      <c r="A13" s="29" t="s">
        <v>105</v>
      </c>
      <c r="B13" s="27"/>
    </row>
    <row r="14" spans="1:2" ht="30">
      <c r="A14" s="29" t="s">
        <v>106</v>
      </c>
      <c r="B14" s="27"/>
    </row>
    <row r="15" spans="1:2" ht="25.5" customHeight="1">
      <c r="A15" s="29" t="s">
        <v>107</v>
      </c>
      <c r="B15" s="27"/>
    </row>
    <row r="16" spans="1:2" ht="45">
      <c r="A16" s="29" t="s">
        <v>108</v>
      </c>
      <c r="B16" s="27"/>
    </row>
    <row r="17" spans="1:2" ht="15.75">
      <c r="A17" s="29" t="s">
        <v>109</v>
      </c>
      <c r="B17" s="27"/>
    </row>
    <row r="18" spans="1:2" ht="30">
      <c r="A18" s="29" t="s">
        <v>110</v>
      </c>
      <c r="B18" s="27"/>
    </row>
    <row r="19" spans="1:2" ht="15.75">
      <c r="A19" s="29" t="s">
        <v>111</v>
      </c>
      <c r="B19" s="27"/>
    </row>
    <row r="20" spans="1:2" ht="33.75" customHeight="1">
      <c r="A20" s="29" t="s">
        <v>112</v>
      </c>
      <c r="B20" s="27"/>
    </row>
    <row r="21" spans="1:2" ht="30.75">
      <c r="A21" s="29" t="s">
        <v>113</v>
      </c>
      <c r="B21" s="27" t="s">
        <v>93</v>
      </c>
    </row>
    <row r="22" spans="1:2" ht="15.75">
      <c r="A22" s="30"/>
      <c r="B22" s="27"/>
    </row>
    <row r="23" spans="1:2" ht="30.75">
      <c r="A23" s="28" t="s">
        <v>114</v>
      </c>
      <c r="B23" s="27" t="s">
        <v>93</v>
      </c>
    </row>
    <row r="24" spans="1:2" ht="80.45" customHeight="1">
      <c r="A24" s="29" t="s">
        <v>115</v>
      </c>
      <c r="B24" s="27" t="s">
        <v>116</v>
      </c>
    </row>
    <row r="25" spans="1:2" ht="72" customHeight="1">
      <c r="A25" s="29" t="s">
        <v>117</v>
      </c>
      <c r="B25" s="27" t="s">
        <v>93</v>
      </c>
    </row>
    <row r="26" spans="1:2" ht="280.7" customHeight="1">
      <c r="A26" s="29" t="s">
        <v>118</v>
      </c>
      <c r="B26" s="27" t="s">
        <v>93</v>
      </c>
    </row>
    <row r="27" spans="1:2" ht="30.75">
      <c r="A27" s="29" t="s">
        <v>119</v>
      </c>
      <c r="B27" s="27" t="s">
        <v>93</v>
      </c>
    </row>
    <row r="28" spans="1:2" ht="247.5" customHeight="1">
      <c r="A28" s="29" t="s">
        <v>120</v>
      </c>
      <c r="B28" s="27"/>
    </row>
    <row r="29" spans="1:2" ht="157.35" customHeight="1">
      <c r="A29" s="29" t="s">
        <v>1651</v>
      </c>
      <c r="B29" s="27" t="s">
        <v>93</v>
      </c>
    </row>
    <row r="30" spans="1:2" ht="181.7" customHeight="1">
      <c r="A30" s="29" t="s">
        <v>1652</v>
      </c>
      <c r="B30" s="27"/>
    </row>
    <row r="31" spans="1:2" ht="135">
      <c r="A31" s="29" t="s">
        <v>121</v>
      </c>
      <c r="B31" s="27" t="s">
        <v>93</v>
      </c>
    </row>
    <row r="32" spans="1:2" ht="234.6" customHeight="1">
      <c r="A32" s="29" t="s">
        <v>122</v>
      </c>
      <c r="B32" s="27" t="s">
        <v>116</v>
      </c>
    </row>
    <row r="33" spans="1:2" ht="75">
      <c r="A33" s="29" t="s">
        <v>123</v>
      </c>
      <c r="B33" s="27"/>
    </row>
    <row r="34" spans="1:2" ht="60">
      <c r="A34" s="29" t="s">
        <v>124</v>
      </c>
      <c r="B34" s="27" t="s">
        <v>93</v>
      </c>
    </row>
    <row r="35" spans="1:2" ht="21" customHeight="1">
      <c r="A35" s="29" t="s">
        <v>125</v>
      </c>
      <c r="B35" s="27"/>
    </row>
    <row r="36" spans="1:2" ht="15.75">
      <c r="A36" s="30"/>
      <c r="B36" s="27"/>
    </row>
    <row r="37" spans="1:2" ht="45">
      <c r="A37" s="28" t="s">
        <v>126</v>
      </c>
      <c r="B37" s="27" t="s">
        <v>93</v>
      </c>
    </row>
    <row r="38" spans="1:2" ht="135.75">
      <c r="A38" s="29" t="s">
        <v>127</v>
      </c>
      <c r="B38" s="27" t="s">
        <v>128</v>
      </c>
    </row>
    <row r="39" spans="1:2" ht="60">
      <c r="A39" s="29" t="s">
        <v>129</v>
      </c>
      <c r="B39" s="27"/>
    </row>
    <row r="40" spans="1:2" ht="65.45" customHeight="1">
      <c r="A40" s="29" t="s">
        <v>130</v>
      </c>
      <c r="B40" s="27"/>
    </row>
    <row r="41" spans="1:2" ht="75.75">
      <c r="A41" s="29" t="s">
        <v>131</v>
      </c>
      <c r="B41" s="27" t="s">
        <v>132</v>
      </c>
    </row>
    <row r="42" spans="1:2" ht="180">
      <c r="A42" s="29" t="s">
        <v>133</v>
      </c>
      <c r="B42" s="27" t="s">
        <v>116</v>
      </c>
    </row>
    <row r="43" spans="1:2" ht="150">
      <c r="A43" s="29" t="s">
        <v>134</v>
      </c>
      <c r="B43" s="27" t="s">
        <v>135</v>
      </c>
    </row>
    <row r="44" spans="1:2" ht="135">
      <c r="A44" s="29" t="s">
        <v>136</v>
      </c>
      <c r="B44" s="27" t="s">
        <v>93</v>
      </c>
    </row>
    <row r="45" spans="1:2" ht="120.75">
      <c r="A45" s="29" t="s">
        <v>137</v>
      </c>
      <c r="B45" s="27" t="s">
        <v>95</v>
      </c>
    </row>
    <row r="46" spans="1:2" ht="85.5" customHeight="1">
      <c r="A46" s="29" t="s">
        <v>138</v>
      </c>
      <c r="B46" s="27" t="s">
        <v>93</v>
      </c>
    </row>
    <row r="47" spans="1:2" ht="15.75">
      <c r="A47" s="30"/>
      <c r="B47" s="27"/>
    </row>
    <row r="48" spans="1:2" ht="30.75">
      <c r="A48" s="28" t="s">
        <v>139</v>
      </c>
      <c r="B48" s="27" t="s">
        <v>93</v>
      </c>
    </row>
    <row r="49" spans="1:2" ht="22.5" customHeight="1">
      <c r="A49" s="31" t="s">
        <v>140</v>
      </c>
      <c r="B49" s="27"/>
    </row>
    <row r="50" spans="1:2" ht="60.75">
      <c r="A50" s="29" t="s">
        <v>141</v>
      </c>
      <c r="B50" s="27" t="s">
        <v>91</v>
      </c>
    </row>
    <row r="51" spans="1:2" ht="51" customHeight="1">
      <c r="A51" s="29" t="s">
        <v>142</v>
      </c>
      <c r="B51" s="27" t="s">
        <v>93</v>
      </c>
    </row>
    <row r="52" spans="1:2" ht="44.45" customHeight="1">
      <c r="A52" s="29" t="s">
        <v>143</v>
      </c>
      <c r="B52" s="27"/>
    </row>
    <row r="53" spans="1:2" ht="78.95" customHeight="1">
      <c r="A53" s="33" t="s">
        <v>144</v>
      </c>
      <c r="B53" s="27" t="s">
        <v>93</v>
      </c>
    </row>
    <row r="54" spans="1:2" ht="60.75">
      <c r="A54" s="29" t="s">
        <v>145</v>
      </c>
      <c r="B54" s="27" t="s">
        <v>91</v>
      </c>
    </row>
    <row r="55" spans="1:2" ht="75.75">
      <c r="A55" s="29" t="s">
        <v>146</v>
      </c>
      <c r="B55" s="27" t="s">
        <v>132</v>
      </c>
    </row>
    <row r="56" spans="1:2" ht="60.75">
      <c r="A56" s="29" t="s">
        <v>147</v>
      </c>
      <c r="B56" s="27" t="s">
        <v>91</v>
      </c>
    </row>
    <row r="57" spans="1:2" ht="60.75">
      <c r="A57" s="29" t="s">
        <v>148</v>
      </c>
      <c r="B57" s="27" t="s">
        <v>91</v>
      </c>
    </row>
    <row r="58" spans="1:2" ht="60.75">
      <c r="A58" s="29" t="s">
        <v>149</v>
      </c>
      <c r="B58" s="27" t="s">
        <v>91</v>
      </c>
    </row>
    <row r="59" spans="1:2" ht="30.75">
      <c r="A59" s="29" t="s">
        <v>150</v>
      </c>
      <c r="B59" s="27" t="s">
        <v>93</v>
      </c>
    </row>
    <row r="60" spans="1:2" ht="45" customHeight="1">
      <c r="A60" s="29" t="s">
        <v>151</v>
      </c>
      <c r="B60" s="27" t="s">
        <v>116</v>
      </c>
    </row>
    <row r="61" spans="1:2" ht="165">
      <c r="A61" s="29" t="s">
        <v>152</v>
      </c>
      <c r="B61" s="27" t="s">
        <v>116</v>
      </c>
    </row>
    <row r="62" spans="1:2" ht="60.75">
      <c r="A62" s="29" t="s">
        <v>153</v>
      </c>
      <c r="B62" s="27" t="s">
        <v>91</v>
      </c>
    </row>
    <row r="63" spans="1:2" ht="125.45" customHeight="1">
      <c r="A63" s="29" t="s">
        <v>154</v>
      </c>
      <c r="B63" s="27" t="s">
        <v>91</v>
      </c>
    </row>
    <row r="64" spans="1:2" ht="136.35" customHeight="1">
      <c r="A64" s="29" t="s">
        <v>155</v>
      </c>
      <c r="B64" s="27"/>
    </row>
    <row r="65" spans="1:2" ht="90">
      <c r="A65" s="29" t="s">
        <v>156</v>
      </c>
      <c r="B65" s="27"/>
    </row>
    <row r="66" spans="1:2" ht="110.25" customHeight="1">
      <c r="A66" s="29" t="s">
        <v>157</v>
      </c>
      <c r="B66" s="27"/>
    </row>
    <row r="67" spans="1:2" ht="15.75">
      <c r="A67" s="34"/>
      <c r="B67" s="27"/>
    </row>
    <row r="68" spans="1:2" ht="34.5" customHeight="1">
      <c r="A68" s="28" t="s">
        <v>158</v>
      </c>
      <c r="B68" s="27"/>
    </row>
    <row r="69" spans="1:2" ht="15.75">
      <c r="A69" s="34"/>
      <c r="B69" s="27"/>
    </row>
    <row r="70" spans="1:2" ht="80.45" customHeight="1">
      <c r="A70" s="28" t="s">
        <v>159</v>
      </c>
      <c r="B70" s="27" t="s">
        <v>93</v>
      </c>
    </row>
    <row r="71" spans="1:2" ht="93.6" customHeight="1">
      <c r="A71" s="31" t="s">
        <v>160</v>
      </c>
      <c r="B71" s="27" t="s">
        <v>161</v>
      </c>
    </row>
    <row r="72" spans="1:2" ht="155.44999999999999" customHeight="1">
      <c r="A72" s="31" t="s">
        <v>162</v>
      </c>
      <c r="B72" s="27" t="s">
        <v>135</v>
      </c>
    </row>
    <row r="73" spans="1:2" ht="75.75">
      <c r="A73" s="31" t="s">
        <v>163</v>
      </c>
      <c r="B73" s="27" t="s">
        <v>132</v>
      </c>
    </row>
    <row r="74" spans="1:2" ht="30.75">
      <c r="A74" s="29"/>
      <c r="B74" s="27" t="s">
        <v>93</v>
      </c>
    </row>
    <row r="75" spans="1:2" ht="15.75">
      <c r="A75" s="29" t="s">
        <v>1826</v>
      </c>
      <c r="B75" s="35"/>
    </row>
    <row r="76" spans="1:2" ht="15.75">
      <c r="A76" s="57" t="s">
        <v>164</v>
      </c>
      <c r="B76" s="35"/>
    </row>
    <row r="77" spans="1:2" ht="15.75">
      <c r="A77" s="36" t="s">
        <v>1827</v>
      </c>
    </row>
  </sheetData>
  <hyperlinks>
    <hyperlink ref="A76" location="Declaration!A1" display="Return to declaration tab" xr:uid="{FE0C77AD-1800-4A06-B724-0CBA684574DD}"/>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
  <sheetViews>
    <sheetView workbookViewId="0">
      <selection sqref="A1:D1"/>
    </sheetView>
  </sheetViews>
  <sheetFormatPr defaultColWidth="10.42578125" defaultRowHeight="15"/>
  <cols>
    <col min="1" max="1" width="1.85546875" customWidth="1"/>
    <col min="2" max="2" width="42.140625" customWidth="1"/>
    <col min="3" max="3" width="124.85546875" customWidth="1"/>
    <col min="4" max="5" width="1.85546875" customWidth="1"/>
    <col min="6" max="6" width="5.42578125" customWidth="1"/>
    <col min="7" max="7" width="5.7109375" customWidth="1"/>
  </cols>
  <sheetData>
    <row r="1" spans="1:5" ht="15.75" thickTop="1">
      <c r="A1" s="266"/>
      <c r="B1" s="267"/>
      <c r="C1" s="267"/>
      <c r="D1" s="268"/>
    </row>
    <row r="2" spans="1:5" ht="71.25" customHeight="1">
      <c r="A2" s="37"/>
      <c r="B2" s="236" t="s">
        <v>165</v>
      </c>
      <c r="C2" s="236" t="s">
        <v>166</v>
      </c>
      <c r="D2" s="269"/>
      <c r="E2" s="35"/>
    </row>
    <row r="3" spans="1:5" ht="63.95" customHeight="1">
      <c r="A3" s="37"/>
      <c r="B3" s="237" t="s">
        <v>167</v>
      </c>
      <c r="C3" s="237" t="s">
        <v>168</v>
      </c>
      <c r="D3" s="269"/>
      <c r="E3" s="27" t="s">
        <v>116</v>
      </c>
    </row>
    <row r="4" spans="1:5" ht="63.75" customHeight="1">
      <c r="A4" s="37"/>
      <c r="B4" s="237" t="s">
        <v>169</v>
      </c>
      <c r="C4" s="237" t="s">
        <v>170</v>
      </c>
      <c r="D4" s="269"/>
      <c r="E4" s="27"/>
    </row>
    <row r="5" spans="1:5" ht="60">
      <c r="A5" s="37"/>
      <c r="B5" s="237" t="s">
        <v>171</v>
      </c>
      <c r="C5" s="237" t="s">
        <v>172</v>
      </c>
      <c r="D5" s="269"/>
      <c r="E5" s="27"/>
    </row>
    <row r="6" spans="1:5" ht="151.35" customHeight="1">
      <c r="A6" s="37"/>
      <c r="B6" s="237" t="s">
        <v>173</v>
      </c>
      <c r="C6" s="237" t="s">
        <v>174</v>
      </c>
      <c r="D6" s="269"/>
      <c r="E6" s="27" t="s">
        <v>91</v>
      </c>
    </row>
    <row r="7" spans="1:5" ht="105.6" customHeight="1">
      <c r="A7" s="37"/>
      <c r="B7" s="237" t="s">
        <v>175</v>
      </c>
      <c r="C7" s="237" t="s">
        <v>176</v>
      </c>
      <c r="D7" s="269"/>
      <c r="E7" s="27" t="s">
        <v>91</v>
      </c>
    </row>
    <row r="8" spans="1:5" ht="135.75">
      <c r="A8" s="37"/>
      <c r="B8" s="237" t="s">
        <v>177</v>
      </c>
      <c r="C8" s="237" t="s">
        <v>178</v>
      </c>
      <c r="D8" s="269"/>
      <c r="E8" s="27" t="s">
        <v>128</v>
      </c>
    </row>
    <row r="9" spans="1:5" ht="60.75">
      <c r="A9" s="37"/>
      <c r="B9" s="237" t="s">
        <v>179</v>
      </c>
      <c r="C9" s="237" t="s">
        <v>180</v>
      </c>
      <c r="D9" s="269"/>
      <c r="E9" s="27" t="s">
        <v>91</v>
      </c>
    </row>
    <row r="10" spans="1:5" ht="45.75">
      <c r="A10" s="37"/>
      <c r="B10" s="237" t="s">
        <v>181</v>
      </c>
      <c r="C10" s="237" t="s">
        <v>182</v>
      </c>
      <c r="D10" s="269"/>
      <c r="E10" s="27" t="s">
        <v>116</v>
      </c>
    </row>
    <row r="11" spans="1:5" ht="60" hidden="1">
      <c r="A11" s="37"/>
      <c r="B11" s="237" t="s">
        <v>183</v>
      </c>
      <c r="C11" s="237" t="s">
        <v>184</v>
      </c>
      <c r="D11" s="269"/>
      <c r="E11" s="27" t="s">
        <v>116</v>
      </c>
    </row>
    <row r="12" spans="1:5" ht="60">
      <c r="A12" s="37"/>
      <c r="B12" s="237" t="s">
        <v>185</v>
      </c>
      <c r="C12" s="237" t="s">
        <v>186</v>
      </c>
      <c r="D12" s="269"/>
      <c r="E12" s="27" t="s">
        <v>116</v>
      </c>
    </row>
    <row r="13" spans="1:5" ht="107.25" customHeight="1">
      <c r="A13" s="37"/>
      <c r="B13" s="237" t="s">
        <v>187</v>
      </c>
      <c r="C13" s="237" t="s">
        <v>188</v>
      </c>
      <c r="D13" s="269"/>
      <c r="E13" s="27" t="s">
        <v>132</v>
      </c>
    </row>
    <row r="14" spans="1:5" ht="300">
      <c r="A14" s="37"/>
      <c r="B14" s="237" t="s">
        <v>189</v>
      </c>
      <c r="C14" s="237" t="s">
        <v>190</v>
      </c>
      <c r="D14" s="269"/>
      <c r="E14" s="27" t="s">
        <v>116</v>
      </c>
    </row>
    <row r="15" spans="1:5" ht="120">
      <c r="A15" s="37"/>
      <c r="B15" s="237" t="s">
        <v>191</v>
      </c>
      <c r="C15" s="237" t="s">
        <v>192</v>
      </c>
      <c r="D15" s="269"/>
      <c r="E15" s="27" t="s">
        <v>116</v>
      </c>
    </row>
    <row r="16" spans="1:5" ht="60">
      <c r="A16" s="37"/>
      <c r="B16" s="237" t="s">
        <v>193</v>
      </c>
      <c r="C16" s="237" t="s">
        <v>194</v>
      </c>
      <c r="D16" s="269"/>
      <c r="E16" s="27" t="s">
        <v>116</v>
      </c>
    </row>
    <row r="17" spans="1:5" ht="180">
      <c r="A17" s="37"/>
      <c r="B17" s="237" t="s">
        <v>195</v>
      </c>
      <c r="C17" s="237" t="s">
        <v>196</v>
      </c>
      <c r="D17" s="269"/>
      <c r="E17" s="27" t="s">
        <v>116</v>
      </c>
    </row>
    <row r="18" spans="1:5" ht="150">
      <c r="A18" s="37"/>
      <c r="B18" s="237" t="s">
        <v>197</v>
      </c>
      <c r="C18" s="237" t="s">
        <v>198</v>
      </c>
      <c r="D18" s="269"/>
      <c r="E18" s="27" t="s">
        <v>116</v>
      </c>
    </row>
    <row r="19" spans="1:5" ht="15.75">
      <c r="A19" s="37"/>
      <c r="B19" s="237" t="s">
        <v>199</v>
      </c>
      <c r="C19" s="237" t="s">
        <v>200</v>
      </c>
      <c r="D19" s="269"/>
      <c r="E19" s="27"/>
    </row>
    <row r="20" spans="1:5" ht="30">
      <c r="A20" s="37"/>
      <c r="B20" s="237" t="s">
        <v>201</v>
      </c>
      <c r="C20" s="237" t="s">
        <v>202</v>
      </c>
      <c r="D20" s="269"/>
      <c r="E20" s="27"/>
    </row>
    <row r="21" spans="1:5" ht="15.75">
      <c r="A21" s="37"/>
      <c r="B21" s="237" t="s">
        <v>203</v>
      </c>
      <c r="C21" s="237" t="s">
        <v>204</v>
      </c>
      <c r="D21" s="269"/>
      <c r="E21" s="27"/>
    </row>
    <row r="22" spans="1:5" ht="106.5" customHeight="1">
      <c r="A22" s="37"/>
      <c r="B22" s="237" t="s">
        <v>205</v>
      </c>
      <c r="C22" s="237" t="s">
        <v>206</v>
      </c>
      <c r="D22" s="269"/>
      <c r="E22" s="27"/>
    </row>
    <row r="23" spans="1:5" ht="60">
      <c r="A23" s="37"/>
      <c r="B23" s="237" t="s">
        <v>207</v>
      </c>
      <c r="C23" s="237" t="s">
        <v>208</v>
      </c>
      <c r="D23" s="269"/>
      <c r="E23" s="27"/>
    </row>
    <row r="24" spans="1:5" ht="168" customHeight="1">
      <c r="A24" s="37"/>
      <c r="B24" s="237" t="s">
        <v>209</v>
      </c>
      <c r="C24" s="237" t="s">
        <v>210</v>
      </c>
      <c r="D24" s="269"/>
      <c r="E24" s="27"/>
    </row>
    <row r="25" spans="1:5" ht="177.6" customHeight="1">
      <c r="A25" s="37"/>
      <c r="B25" s="237" t="s">
        <v>211</v>
      </c>
      <c r="C25" s="237" t="s">
        <v>212</v>
      </c>
      <c r="D25" s="269"/>
      <c r="E25" s="27" t="s">
        <v>116</v>
      </c>
    </row>
    <row r="26" spans="1:5" ht="75.75">
      <c r="A26" s="37"/>
      <c r="B26" s="237" t="s">
        <v>213</v>
      </c>
      <c r="C26" s="237" t="s">
        <v>214</v>
      </c>
      <c r="D26" s="269"/>
      <c r="E26" s="27" t="s">
        <v>132</v>
      </c>
    </row>
    <row r="27" spans="1:5" ht="75">
      <c r="A27" s="37"/>
      <c r="B27" s="237" t="s">
        <v>215</v>
      </c>
      <c r="C27" s="237" t="s">
        <v>216</v>
      </c>
      <c r="D27" s="269"/>
      <c r="E27" s="27" t="s">
        <v>116</v>
      </c>
    </row>
    <row r="28" spans="1:5" ht="60.75">
      <c r="A28" s="37"/>
      <c r="B28" s="237" t="s">
        <v>217</v>
      </c>
      <c r="C28" s="237" t="s">
        <v>218</v>
      </c>
      <c r="D28" s="269"/>
      <c r="E28" s="27" t="s">
        <v>91</v>
      </c>
    </row>
    <row r="29" spans="1:5" ht="90">
      <c r="A29" s="37"/>
      <c r="B29" s="237" t="s">
        <v>219</v>
      </c>
      <c r="C29" s="237" t="s">
        <v>220</v>
      </c>
      <c r="D29" s="269"/>
      <c r="E29" s="27" t="s">
        <v>132</v>
      </c>
    </row>
    <row r="30" spans="1:5" ht="151.69999999999999" customHeight="1">
      <c r="A30" s="37"/>
      <c r="B30" s="237" t="s">
        <v>221</v>
      </c>
      <c r="C30" s="237" t="s">
        <v>222</v>
      </c>
      <c r="D30" s="269"/>
      <c r="E30" s="27" t="s">
        <v>223</v>
      </c>
    </row>
    <row r="31" spans="1:5" ht="137.1" customHeight="1">
      <c r="A31" s="37"/>
      <c r="B31" s="237" t="s">
        <v>224</v>
      </c>
      <c r="C31" s="237" t="s">
        <v>225</v>
      </c>
      <c r="D31" s="269"/>
      <c r="E31" s="27"/>
    </row>
    <row r="32" spans="1:5" ht="15.75">
      <c r="A32" s="37"/>
      <c r="B32" s="271" t="s">
        <v>1826</v>
      </c>
      <c r="C32" s="271"/>
      <c r="D32" s="269"/>
      <c r="E32" s="27"/>
    </row>
    <row r="33" spans="1:4" ht="15.75" thickBot="1">
      <c r="A33" s="38"/>
      <c r="B33" s="39"/>
      <c r="C33" s="39"/>
      <c r="D33" s="270"/>
    </row>
    <row r="34" spans="1:4" ht="15.75" thickTop="1"/>
  </sheetData>
  <mergeCells count="3">
    <mergeCell ref="A1:D1"/>
    <mergeCell ref="D2:D33"/>
    <mergeCell ref="B32:C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H119"/>
  <sheetViews>
    <sheetView showGridLines="0" tabSelected="1" zoomScale="70" zoomScaleNormal="70" workbookViewId="0">
      <selection activeCell="B16" sqref="B16"/>
    </sheetView>
  </sheetViews>
  <sheetFormatPr defaultColWidth="10.42578125" defaultRowHeight="15"/>
  <cols>
    <col min="1" max="1" width="2.140625" customWidth="1"/>
    <col min="2" max="2" width="98.28515625" customWidth="1"/>
    <col min="3" max="3" width="1.85546875" customWidth="1"/>
    <col min="4" max="5" width="19.5703125" customWidth="1"/>
    <col min="6" max="6" width="1.85546875" customWidth="1"/>
    <col min="7" max="9" width="19.5703125" customWidth="1"/>
    <col min="10" max="10" width="21.140625" customWidth="1"/>
    <col min="11" max="11" width="1.85546875" customWidth="1"/>
    <col min="12" max="12" width="4.28515625" hidden="1" customWidth="1"/>
    <col min="13" max="15" width="5.7109375" hidden="1" customWidth="1"/>
    <col min="16" max="24" width="10.85546875" hidden="1" customWidth="1"/>
    <col min="25" max="25" width="0" hidden="1" customWidth="1"/>
  </cols>
  <sheetData>
    <row r="1" spans="1:34" ht="16.5" thickTop="1">
      <c r="A1" s="297"/>
      <c r="B1" s="298"/>
      <c r="C1" s="298"/>
      <c r="D1" s="298"/>
      <c r="E1" s="298"/>
      <c r="F1" s="298"/>
      <c r="G1" s="298"/>
      <c r="H1" s="298"/>
      <c r="I1" s="298"/>
      <c r="J1" s="298"/>
      <c r="K1" s="299"/>
      <c r="L1" s="27"/>
      <c r="P1" s="6"/>
      <c r="Q1" s="6"/>
      <c r="R1" s="6"/>
      <c r="S1" s="6"/>
      <c r="T1" s="6"/>
      <c r="U1" s="6"/>
      <c r="V1" s="6"/>
      <c r="W1" s="6"/>
      <c r="X1" s="6"/>
      <c r="Y1" s="6"/>
      <c r="Z1" s="6"/>
      <c r="AA1" s="6"/>
      <c r="AB1" s="6"/>
      <c r="AC1" s="6"/>
      <c r="AD1" s="6"/>
      <c r="AE1" s="6"/>
      <c r="AF1" s="6"/>
      <c r="AG1" s="6"/>
      <c r="AH1" s="6"/>
    </row>
    <row r="2" spans="1:34" ht="82.35" customHeight="1">
      <c r="A2" s="74"/>
      <c r="B2" s="158"/>
      <c r="C2" s="75"/>
      <c r="D2" s="300" t="s">
        <v>1815</v>
      </c>
      <c r="E2" s="301"/>
      <c r="F2" s="301"/>
      <c r="G2" s="301"/>
      <c r="H2" s="301"/>
      <c r="I2" s="301"/>
      <c r="J2" s="302"/>
      <c r="K2" s="76"/>
      <c r="L2" s="77"/>
      <c r="N2" s="54"/>
      <c r="O2" s="54"/>
      <c r="P2" s="6"/>
      <c r="Q2" s="6"/>
      <c r="R2" s="6"/>
      <c r="S2" s="6"/>
      <c r="T2" s="6"/>
      <c r="U2" s="6"/>
      <c r="V2" s="6"/>
      <c r="W2" s="6"/>
      <c r="X2" s="6"/>
      <c r="Y2" s="6"/>
      <c r="Z2" s="6"/>
      <c r="AA2" s="6"/>
      <c r="AB2" s="6"/>
      <c r="AC2" s="6"/>
      <c r="AD2" s="6"/>
      <c r="AE2" s="6"/>
      <c r="AF2" s="6"/>
      <c r="AG2" s="6"/>
      <c r="AH2" s="6"/>
    </row>
    <row r="3" spans="1:34" ht="139.5" customHeight="1">
      <c r="A3" s="74"/>
      <c r="B3" s="78" t="s">
        <v>226</v>
      </c>
      <c r="C3" s="79"/>
      <c r="D3" s="159" t="s">
        <v>227</v>
      </c>
      <c r="E3" s="6"/>
      <c r="F3" s="318"/>
      <c r="G3" s="318"/>
      <c r="H3" s="318"/>
      <c r="I3" s="80"/>
      <c r="J3" s="81" t="s">
        <v>1828</v>
      </c>
      <c r="K3" s="76"/>
      <c r="L3" s="27"/>
      <c r="P3" s="160">
        <f>MATCH($D$3,LN,0)</f>
        <v>1</v>
      </c>
    </row>
    <row r="4" spans="1:34" ht="15.75">
      <c r="A4" s="74"/>
      <c r="B4" s="306" t="s">
        <v>1816</v>
      </c>
      <c r="C4" s="306"/>
      <c r="D4" s="306"/>
      <c r="E4" s="306"/>
      <c r="F4" s="306"/>
      <c r="G4" s="306"/>
      <c r="H4" s="306"/>
      <c r="I4" s="317" t="s">
        <v>1704</v>
      </c>
      <c r="J4" s="317"/>
      <c r="K4" s="76"/>
      <c r="L4" s="82"/>
      <c r="P4" s="6"/>
      <c r="Q4" s="6"/>
      <c r="R4" s="6"/>
      <c r="S4" s="6"/>
      <c r="T4" s="6"/>
      <c r="U4" s="6"/>
      <c r="V4" s="6"/>
      <c r="W4" s="6"/>
      <c r="X4" s="6"/>
      <c r="Y4" s="6"/>
      <c r="Z4" s="6"/>
      <c r="AA4" s="6"/>
      <c r="AB4" s="6"/>
      <c r="AC4" s="6"/>
      <c r="AD4" s="6"/>
      <c r="AE4" s="6"/>
      <c r="AF4" s="6"/>
      <c r="AG4" s="6"/>
      <c r="AH4" s="6"/>
    </row>
    <row r="5" spans="1:34" ht="15.75">
      <c r="A5" s="83" t="str">
        <f>LEFT(D9,1)</f>
        <v>A</v>
      </c>
      <c r="B5" s="84"/>
      <c r="C5" s="84"/>
      <c r="D5" s="84"/>
      <c r="E5" s="84"/>
      <c r="F5" s="84"/>
      <c r="G5" s="84"/>
      <c r="H5" s="84"/>
      <c r="I5" s="84"/>
      <c r="J5" s="84"/>
      <c r="K5" s="76"/>
      <c r="L5" s="82"/>
      <c r="M5" s="55"/>
      <c r="N5" s="55"/>
      <c r="O5" s="55"/>
      <c r="P5" s="85"/>
      <c r="Q5" s="85"/>
      <c r="R5" s="85"/>
      <c r="S5" s="85"/>
      <c r="T5" s="85"/>
      <c r="U5" s="85"/>
      <c r="V5" s="85"/>
      <c r="W5" s="85"/>
      <c r="X5" s="85"/>
      <c r="Y5" s="85"/>
      <c r="Z5" s="85"/>
      <c r="AA5" s="85"/>
      <c r="AB5" s="85"/>
      <c r="AC5" s="85"/>
      <c r="AD5" s="85"/>
      <c r="AE5" s="85"/>
      <c r="AF5" s="85"/>
      <c r="AG5" s="85"/>
      <c r="AH5" s="85"/>
    </row>
    <row r="6" spans="1:34" ht="30.75">
      <c r="A6" s="74"/>
      <c r="B6" s="306" t="s">
        <v>1817</v>
      </c>
      <c r="C6" s="306"/>
      <c r="D6" s="306"/>
      <c r="E6" s="306"/>
      <c r="F6" s="306"/>
      <c r="G6" s="306"/>
      <c r="H6" s="306"/>
      <c r="I6" s="306"/>
      <c r="J6" s="306"/>
      <c r="K6" s="76"/>
      <c r="L6" s="82" t="s">
        <v>93</v>
      </c>
      <c r="P6" s="6"/>
      <c r="Q6" s="6"/>
      <c r="R6" s="6"/>
      <c r="S6" s="6"/>
      <c r="T6" s="6"/>
      <c r="U6" s="6"/>
      <c r="V6" s="6"/>
      <c r="W6" s="6"/>
      <c r="X6" s="6"/>
      <c r="Y6" s="6"/>
      <c r="Z6" s="6"/>
      <c r="AA6" s="6"/>
      <c r="AB6" s="6"/>
      <c r="AC6" s="6"/>
      <c r="AD6" s="6"/>
      <c r="AE6" s="6"/>
      <c r="AF6" s="6"/>
      <c r="AG6" s="6"/>
      <c r="AH6" s="6"/>
    </row>
    <row r="7" spans="1:34" ht="37.15" customHeight="1">
      <c r="A7" s="74"/>
      <c r="B7" s="313" t="s">
        <v>1818</v>
      </c>
      <c r="C7" s="313"/>
      <c r="D7" s="313"/>
      <c r="E7" s="313"/>
      <c r="F7" s="313"/>
      <c r="G7" s="313"/>
      <c r="H7" s="313"/>
      <c r="I7" s="313"/>
      <c r="J7" s="313"/>
      <c r="K7" s="76"/>
      <c r="L7" s="82"/>
      <c r="P7" s="6"/>
      <c r="Q7" s="6"/>
      <c r="R7" s="6"/>
      <c r="S7" s="6"/>
      <c r="T7" s="6"/>
      <c r="U7" s="6"/>
      <c r="V7" s="6"/>
      <c r="W7" s="6"/>
      <c r="X7" s="6"/>
      <c r="Y7" s="6"/>
      <c r="Z7" s="6"/>
      <c r="AA7" s="6"/>
      <c r="AB7" s="6"/>
      <c r="AC7" s="6"/>
      <c r="AD7" s="6"/>
      <c r="AE7" s="6"/>
      <c r="AF7" s="6"/>
      <c r="AG7" s="6"/>
      <c r="AH7" s="6"/>
    </row>
    <row r="8" spans="1:34" ht="15.75">
      <c r="A8" s="86"/>
      <c r="B8" s="240" t="s">
        <v>1707</v>
      </c>
      <c r="C8" s="87"/>
      <c r="D8" s="303" t="s">
        <v>1928</v>
      </c>
      <c r="E8" s="304"/>
      <c r="F8" s="304"/>
      <c r="G8" s="304"/>
      <c r="H8" s="304"/>
      <c r="I8" s="304"/>
      <c r="J8" s="305"/>
      <c r="K8" s="88"/>
      <c r="L8" s="82"/>
      <c r="P8" s="6"/>
      <c r="Q8" s="6"/>
      <c r="R8" s="6"/>
      <c r="S8" s="6"/>
      <c r="T8" s="6"/>
      <c r="U8" s="6"/>
      <c r="V8" s="6"/>
      <c r="W8" s="6"/>
      <c r="X8" s="6"/>
      <c r="Y8" s="6"/>
      <c r="Z8" s="6"/>
      <c r="AA8" s="6"/>
      <c r="AB8" s="6"/>
      <c r="AC8" s="6"/>
      <c r="AD8" s="6"/>
      <c r="AE8" s="6"/>
      <c r="AF8" s="6"/>
      <c r="AG8" s="6"/>
      <c r="AH8" s="6"/>
    </row>
    <row r="9" spans="1:34" ht="15.75">
      <c r="A9" s="86"/>
      <c r="B9" s="240" t="s">
        <v>1708</v>
      </c>
      <c r="C9" s="87"/>
      <c r="D9" s="310" t="s">
        <v>228</v>
      </c>
      <c r="E9" s="311"/>
      <c r="F9" s="311"/>
      <c r="G9" s="312"/>
      <c r="H9" s="161"/>
      <c r="I9" s="161"/>
      <c r="J9" s="161"/>
      <c r="K9" s="76"/>
      <c r="L9" s="82"/>
      <c r="P9" s="160" t="s">
        <v>228</v>
      </c>
      <c r="Q9" s="160" t="s">
        <v>229</v>
      </c>
      <c r="R9" s="160" t="s">
        <v>230</v>
      </c>
      <c r="S9" s="160"/>
      <c r="T9" s="162"/>
      <c r="U9" s="6"/>
      <c r="V9" s="6"/>
      <c r="W9" s="6"/>
      <c r="X9" s="6"/>
      <c r="Y9" s="6"/>
      <c r="Z9" s="6"/>
      <c r="AA9" s="6"/>
      <c r="AB9" s="6"/>
      <c r="AC9" s="6"/>
      <c r="AD9" s="6"/>
      <c r="AE9" s="6"/>
      <c r="AF9" s="6"/>
      <c r="AG9" s="6"/>
      <c r="AH9" s="6"/>
    </row>
    <row r="10" spans="1:34" ht="32.65" customHeight="1">
      <c r="A10" s="86"/>
      <c r="B10" s="319" t="s">
        <v>1709</v>
      </c>
      <c r="C10" s="163"/>
      <c r="D10" s="307"/>
      <c r="E10" s="308"/>
      <c r="F10" s="308"/>
      <c r="G10" s="308"/>
      <c r="H10" s="308"/>
      <c r="I10" s="308"/>
      <c r="J10" s="309"/>
      <c r="K10" s="76"/>
      <c r="L10" s="82"/>
      <c r="Q10" s="6"/>
      <c r="R10" s="6"/>
      <c r="S10" s="6"/>
      <c r="T10" s="6"/>
      <c r="U10" s="6"/>
      <c r="V10" s="6"/>
      <c r="W10" s="6"/>
      <c r="X10" s="6"/>
      <c r="Y10" s="6"/>
      <c r="Z10" s="6"/>
      <c r="AA10" s="6"/>
      <c r="AB10" s="6"/>
      <c r="AC10" s="6"/>
      <c r="AD10" s="6"/>
      <c r="AE10" s="6"/>
      <c r="AF10" s="6"/>
      <c r="AG10" s="6"/>
      <c r="AH10" s="6"/>
    </row>
    <row r="11" spans="1:34" ht="15.75">
      <c r="A11" s="86"/>
      <c r="B11" s="320"/>
      <c r="C11" s="163"/>
      <c r="D11" s="314" t="str">
        <f ca="1">IF(D9=Q9,OFFSET([3]L!$C$1,MATCH("Declaration"&amp;ADDRESS(ROW(),COLUMN(),4),[3]L!$A:$A,0)-1,SL,,),"")</f>
        <v/>
      </c>
      <c r="E11" s="315"/>
      <c r="F11" s="315"/>
      <c r="G11" s="315"/>
      <c r="H11" s="315"/>
      <c r="I11" s="315"/>
      <c r="J11" s="316"/>
      <c r="K11" s="76"/>
      <c r="L11" s="82"/>
      <c r="Q11" s="6"/>
      <c r="R11" s="6"/>
      <c r="S11" s="6"/>
      <c r="T11" s="6"/>
      <c r="U11" s="6"/>
      <c r="V11" s="6"/>
      <c r="W11" s="6"/>
      <c r="X11" s="6"/>
      <c r="Y11" s="6"/>
      <c r="Z11" s="6"/>
      <c r="AA11" s="6"/>
      <c r="AB11" s="6"/>
      <c r="AC11" s="6"/>
      <c r="AD11" s="6"/>
      <c r="AE11" s="6"/>
      <c r="AF11" s="6"/>
      <c r="AG11" s="6"/>
      <c r="AH11" s="6"/>
    </row>
    <row r="12" spans="1:34" ht="15.75">
      <c r="A12" s="86"/>
      <c r="B12" s="164" t="s">
        <v>1710</v>
      </c>
      <c r="C12" s="89"/>
      <c r="D12" s="275"/>
      <c r="E12" s="276"/>
      <c r="F12" s="276"/>
      <c r="G12" s="276"/>
      <c r="H12" s="276"/>
      <c r="I12" s="276"/>
      <c r="J12" s="277"/>
      <c r="K12" s="76"/>
      <c r="L12" s="82"/>
      <c r="Q12" s="6"/>
      <c r="R12" s="6"/>
      <c r="S12" s="6"/>
      <c r="T12" s="6"/>
      <c r="U12" s="6"/>
      <c r="V12" s="6"/>
      <c r="W12" s="6"/>
      <c r="X12" s="6"/>
      <c r="Y12" s="6"/>
      <c r="Z12" s="6"/>
      <c r="AA12" s="6"/>
      <c r="AB12" s="6"/>
      <c r="AC12" s="6"/>
      <c r="AD12" s="6"/>
      <c r="AE12" s="6"/>
      <c r="AF12" s="6"/>
      <c r="AG12" s="6"/>
      <c r="AH12" s="6"/>
    </row>
    <row r="13" spans="1:34" ht="15.75">
      <c r="A13" s="86"/>
      <c r="B13" s="164" t="s">
        <v>1711</v>
      </c>
      <c r="C13" s="89"/>
      <c r="D13" s="275"/>
      <c r="E13" s="276"/>
      <c r="F13" s="276"/>
      <c r="G13" s="276"/>
      <c r="H13" s="276"/>
      <c r="I13" s="276"/>
      <c r="J13" s="277"/>
      <c r="K13" s="76"/>
      <c r="L13" s="82"/>
      <c r="Q13" s="6"/>
      <c r="R13" s="6"/>
      <c r="S13" s="6"/>
      <c r="T13" s="6"/>
      <c r="U13" s="6"/>
      <c r="V13" s="6"/>
      <c r="W13" s="6"/>
      <c r="X13" s="6"/>
      <c r="Y13" s="6"/>
      <c r="Z13" s="6"/>
      <c r="AA13" s="6"/>
      <c r="AB13" s="6"/>
      <c r="AC13" s="6"/>
      <c r="AD13" s="6"/>
      <c r="AE13" s="6"/>
      <c r="AF13" s="6"/>
      <c r="AG13" s="6"/>
      <c r="AH13" s="6"/>
    </row>
    <row r="14" spans="1:34" ht="15.75">
      <c r="A14" s="86"/>
      <c r="B14" s="164" t="s">
        <v>1712</v>
      </c>
      <c r="C14" s="89"/>
      <c r="D14" s="275"/>
      <c r="E14" s="276"/>
      <c r="F14" s="276"/>
      <c r="G14" s="276"/>
      <c r="H14" s="276"/>
      <c r="I14" s="276"/>
      <c r="J14" s="277"/>
      <c r="K14" s="76"/>
      <c r="L14" s="82"/>
      <c r="Q14" s="6"/>
      <c r="R14" s="6"/>
      <c r="S14" s="6"/>
      <c r="T14" s="6"/>
      <c r="U14" s="6"/>
      <c r="V14" s="6"/>
      <c r="W14" s="6"/>
      <c r="X14" s="6"/>
      <c r="Y14" s="6"/>
      <c r="Z14" s="6"/>
      <c r="AA14" s="6"/>
      <c r="AB14" s="6"/>
      <c r="AC14" s="6"/>
      <c r="AD14" s="6"/>
      <c r="AE14" s="6"/>
      <c r="AF14" s="6"/>
      <c r="AG14" s="6"/>
      <c r="AH14" s="6"/>
    </row>
    <row r="15" spans="1:34" ht="15.75">
      <c r="A15" s="86"/>
      <c r="B15" s="164" t="s">
        <v>1713</v>
      </c>
      <c r="C15" s="89"/>
      <c r="D15" s="275" t="s">
        <v>1929</v>
      </c>
      <c r="E15" s="276"/>
      <c r="F15" s="276"/>
      <c r="G15" s="276"/>
      <c r="H15" s="276"/>
      <c r="I15" s="276"/>
      <c r="J15" s="277"/>
      <c r="K15" s="76"/>
      <c r="L15" s="82"/>
      <c r="Q15" s="6"/>
      <c r="R15" s="6"/>
      <c r="S15" s="6"/>
      <c r="T15" s="6"/>
      <c r="U15" s="6"/>
      <c r="V15" s="6"/>
      <c r="W15" s="6"/>
      <c r="X15" s="6"/>
      <c r="Y15" s="6"/>
      <c r="Z15" s="6"/>
      <c r="AA15" s="6"/>
      <c r="AB15" s="6"/>
      <c r="AC15" s="6"/>
      <c r="AD15" s="6"/>
      <c r="AE15" s="6"/>
      <c r="AF15" s="6"/>
      <c r="AG15" s="6"/>
      <c r="AH15" s="6"/>
    </row>
    <row r="16" spans="1:34" ht="15.75">
      <c r="A16" s="86"/>
      <c r="B16" s="164" t="s">
        <v>1714</v>
      </c>
      <c r="C16" s="89"/>
      <c r="D16" s="321" t="s">
        <v>1930</v>
      </c>
      <c r="E16" s="322"/>
      <c r="F16" s="322"/>
      <c r="G16" s="322"/>
      <c r="H16" s="322"/>
      <c r="I16" s="322"/>
      <c r="J16" s="323"/>
      <c r="K16" s="76"/>
      <c r="L16" s="82"/>
      <c r="Q16" s="6"/>
      <c r="R16" s="6"/>
      <c r="S16" s="6"/>
      <c r="T16" s="6"/>
      <c r="U16" s="6"/>
      <c r="V16" s="6"/>
      <c r="W16" s="6"/>
      <c r="X16" s="6"/>
      <c r="Y16" s="6"/>
      <c r="Z16" s="6"/>
      <c r="AA16" s="6"/>
      <c r="AB16" s="6"/>
      <c r="AC16" s="6"/>
      <c r="AD16" s="6"/>
      <c r="AE16" s="6"/>
      <c r="AF16" s="6"/>
      <c r="AG16" s="6"/>
      <c r="AH16" s="6"/>
    </row>
    <row r="17" spans="1:34" ht="15.75">
      <c r="A17" s="86"/>
      <c r="B17" s="164" t="s">
        <v>1715</v>
      </c>
      <c r="C17" s="89"/>
      <c r="D17" s="275" t="s">
        <v>1931</v>
      </c>
      <c r="E17" s="276"/>
      <c r="F17" s="276"/>
      <c r="G17" s="276"/>
      <c r="H17" s="276"/>
      <c r="I17" s="276"/>
      <c r="J17" s="277"/>
      <c r="K17" s="76"/>
      <c r="L17" s="82"/>
      <c r="Q17" s="6"/>
      <c r="R17" s="6"/>
      <c r="S17" s="6"/>
      <c r="T17" s="6"/>
      <c r="U17" s="6"/>
      <c r="V17" s="6"/>
      <c r="W17" s="6"/>
      <c r="X17" s="6"/>
      <c r="Y17" s="6"/>
      <c r="Z17" s="6"/>
      <c r="AA17" s="6"/>
      <c r="AB17" s="6"/>
      <c r="AC17" s="6"/>
      <c r="AD17" s="6"/>
      <c r="AE17" s="6"/>
      <c r="AF17" s="6"/>
      <c r="AG17" s="6"/>
      <c r="AH17" s="6"/>
    </row>
    <row r="18" spans="1:34" ht="22.5">
      <c r="A18" s="86"/>
      <c r="B18" s="164" t="s">
        <v>1716</v>
      </c>
      <c r="C18" s="89"/>
      <c r="D18" s="288" t="s">
        <v>1932</v>
      </c>
      <c r="E18" s="289"/>
      <c r="F18" s="289"/>
      <c r="G18" s="289"/>
      <c r="H18" s="289"/>
      <c r="I18" s="289"/>
      <c r="J18" s="290"/>
      <c r="K18" s="76"/>
      <c r="L18" s="90"/>
      <c r="Q18" s="6"/>
      <c r="R18" s="6"/>
      <c r="S18" s="6"/>
      <c r="T18" s="6"/>
      <c r="U18" s="6"/>
      <c r="V18" s="6"/>
      <c r="W18" s="6"/>
      <c r="X18" s="6"/>
      <c r="Y18" s="6"/>
      <c r="Z18" s="6"/>
      <c r="AA18" s="6"/>
      <c r="AB18" s="6"/>
      <c r="AC18" s="6"/>
      <c r="AD18" s="6"/>
      <c r="AE18" s="6"/>
      <c r="AF18" s="6"/>
      <c r="AG18" s="6"/>
      <c r="AH18" s="6"/>
    </row>
    <row r="19" spans="1:34" ht="22.5">
      <c r="A19" s="86"/>
      <c r="B19" s="164" t="s">
        <v>1717</v>
      </c>
      <c r="C19" s="89"/>
      <c r="D19" s="275" t="s">
        <v>1933</v>
      </c>
      <c r="E19" s="276"/>
      <c r="F19" s="276"/>
      <c r="G19" s="276"/>
      <c r="H19" s="276"/>
      <c r="I19" s="276"/>
      <c r="J19" s="277"/>
      <c r="K19" s="76"/>
      <c r="L19" s="90"/>
      <c r="P19" s="6"/>
      <c r="Q19" s="6"/>
      <c r="R19" s="6"/>
      <c r="S19" s="6"/>
      <c r="T19" s="6"/>
      <c r="U19" s="6"/>
      <c r="V19" s="6"/>
      <c r="W19" s="6"/>
      <c r="X19" s="6"/>
      <c r="Y19" s="6"/>
      <c r="Z19" s="6"/>
      <c r="AA19" s="6"/>
      <c r="AB19" s="6"/>
      <c r="AC19" s="6"/>
      <c r="AD19" s="6"/>
      <c r="AE19" s="6"/>
      <c r="AF19" s="6"/>
      <c r="AG19" s="6"/>
      <c r="AH19" s="6"/>
    </row>
    <row r="20" spans="1:34" ht="22.5">
      <c r="A20" s="86"/>
      <c r="B20" s="164" t="s">
        <v>1718</v>
      </c>
      <c r="C20" s="89"/>
      <c r="D20" s="321" t="s">
        <v>1934</v>
      </c>
      <c r="E20" s="322"/>
      <c r="F20" s="322"/>
      <c r="G20" s="322"/>
      <c r="H20" s="322"/>
      <c r="I20" s="322"/>
      <c r="J20" s="323"/>
      <c r="K20" s="76"/>
      <c r="L20" s="90"/>
      <c r="P20" s="6"/>
      <c r="Q20" s="6"/>
      <c r="R20" s="6"/>
      <c r="S20" s="6"/>
      <c r="T20" s="6"/>
      <c r="U20" s="6"/>
      <c r="V20" s="6"/>
      <c r="W20" s="6"/>
      <c r="X20" s="6"/>
      <c r="Y20" s="6"/>
      <c r="Z20" s="6"/>
      <c r="AA20" s="6"/>
      <c r="AB20" s="6"/>
      <c r="AC20" s="6"/>
      <c r="AD20" s="6"/>
      <c r="AE20" s="6"/>
      <c r="AF20" s="6"/>
      <c r="AG20" s="6"/>
      <c r="AH20" s="6"/>
    </row>
    <row r="21" spans="1:34" ht="15.75">
      <c r="A21" s="86"/>
      <c r="B21" s="164" t="s">
        <v>1719</v>
      </c>
      <c r="C21" s="91"/>
      <c r="D21" s="326"/>
      <c r="E21" s="327"/>
      <c r="F21" s="327"/>
      <c r="G21" s="327"/>
      <c r="H21" s="327"/>
      <c r="I21" s="327"/>
      <c r="J21" s="328"/>
      <c r="K21" s="76"/>
      <c r="L21" s="82"/>
      <c r="P21" s="6"/>
      <c r="Q21" s="6"/>
      <c r="R21" s="6"/>
      <c r="S21" s="6"/>
      <c r="T21" s="6"/>
      <c r="U21" s="6"/>
      <c r="V21" s="6"/>
      <c r="W21" s="6"/>
      <c r="X21" s="6"/>
      <c r="Y21" s="6"/>
      <c r="Z21" s="6"/>
      <c r="AA21" s="6"/>
      <c r="AB21" s="6"/>
      <c r="AC21" s="6"/>
      <c r="AD21" s="6"/>
      <c r="AE21" s="6"/>
      <c r="AF21" s="6"/>
      <c r="AG21" s="6"/>
      <c r="AH21" s="6"/>
    </row>
    <row r="22" spans="1:34" ht="18">
      <c r="A22" s="86"/>
      <c r="B22" s="164" t="s">
        <v>1720</v>
      </c>
      <c r="C22" s="92"/>
      <c r="D22" s="324">
        <v>45456</v>
      </c>
      <c r="E22" s="325"/>
      <c r="F22" s="93"/>
      <c r="G22" s="165"/>
      <c r="H22" s="165"/>
      <c r="I22" s="165"/>
      <c r="J22" s="165"/>
      <c r="K22" s="76"/>
      <c r="L22" s="27"/>
      <c r="P22" s="6"/>
      <c r="Q22" s="6"/>
      <c r="R22" s="6"/>
      <c r="S22" s="6"/>
      <c r="T22" s="6"/>
      <c r="U22" s="6"/>
      <c r="V22" s="6"/>
      <c r="W22" s="6"/>
      <c r="X22" s="6"/>
      <c r="Y22" s="6"/>
      <c r="Z22" s="6"/>
      <c r="AA22" s="6"/>
      <c r="AB22" s="6"/>
      <c r="AC22" s="6"/>
      <c r="AD22" s="6"/>
      <c r="AE22" s="6"/>
      <c r="AF22" s="6"/>
      <c r="AG22" s="6"/>
      <c r="AH22" s="6"/>
    </row>
    <row r="23" spans="1:34" ht="18">
      <c r="A23" s="94"/>
      <c r="B23" s="95"/>
      <c r="C23" s="96"/>
      <c r="D23" s="291"/>
      <c r="E23" s="291"/>
      <c r="F23" s="97"/>
      <c r="G23" s="166"/>
      <c r="H23" s="166"/>
      <c r="I23" s="166"/>
      <c r="J23" s="166"/>
      <c r="K23" s="76"/>
      <c r="L23" s="98"/>
      <c r="P23" s="6"/>
      <c r="Q23" s="6"/>
      <c r="R23" s="6"/>
      <c r="S23" s="6"/>
      <c r="T23" s="6"/>
      <c r="U23" s="6"/>
      <c r="V23" s="6"/>
      <c r="W23" s="6"/>
      <c r="X23" s="6"/>
      <c r="Y23" s="6"/>
      <c r="Z23" s="6"/>
      <c r="AA23" s="6"/>
      <c r="AB23" s="6"/>
      <c r="AC23" s="6"/>
      <c r="AD23" s="6"/>
      <c r="AE23" s="6"/>
      <c r="AF23" s="6"/>
      <c r="AG23" s="6"/>
      <c r="AH23" s="6"/>
    </row>
    <row r="24" spans="1:34" ht="15.75">
      <c r="A24" s="99"/>
      <c r="B24" s="295" t="s">
        <v>1721</v>
      </c>
      <c r="C24" s="295"/>
      <c r="D24" s="295"/>
      <c r="E24" s="295"/>
      <c r="F24" s="295"/>
      <c r="G24" s="295"/>
      <c r="H24" s="295"/>
      <c r="I24" s="295"/>
      <c r="J24" s="295"/>
      <c r="K24" s="100"/>
      <c r="L24" s="98"/>
      <c r="P24" s="6"/>
      <c r="Q24" s="6"/>
      <c r="R24" s="6"/>
      <c r="S24" s="6"/>
      <c r="T24" s="6"/>
      <c r="U24" s="6"/>
      <c r="V24" s="6"/>
      <c r="W24" s="6"/>
      <c r="X24" s="6"/>
      <c r="Y24" s="6"/>
      <c r="Z24" s="6"/>
      <c r="AA24" s="6"/>
      <c r="AB24" s="6"/>
      <c r="AC24" s="6"/>
      <c r="AD24" s="6"/>
      <c r="AE24" s="6"/>
      <c r="AF24" s="6"/>
      <c r="AG24" s="6"/>
      <c r="AH24" s="6"/>
    </row>
    <row r="25" spans="1:34" ht="48.6" customHeight="1">
      <c r="A25" s="94"/>
      <c r="B25" s="152" t="s">
        <v>1722</v>
      </c>
      <c r="C25" s="96"/>
      <c r="D25" s="292" t="s">
        <v>1734</v>
      </c>
      <c r="E25" s="292"/>
      <c r="F25" s="154"/>
      <c r="G25" s="152" t="s">
        <v>231</v>
      </c>
      <c r="H25" s="152"/>
      <c r="I25" s="152"/>
      <c r="J25" s="101"/>
      <c r="K25" s="76"/>
      <c r="L25" s="98" t="s">
        <v>116</v>
      </c>
      <c r="P25" s="6"/>
      <c r="Q25" s="6"/>
      <c r="R25" s="6"/>
      <c r="S25" s="6"/>
      <c r="T25" s="6"/>
      <c r="U25" s="6"/>
      <c r="V25" s="6"/>
      <c r="W25" s="6"/>
      <c r="X25" s="6"/>
      <c r="Y25" s="6"/>
      <c r="Z25" s="6"/>
      <c r="AA25" s="6"/>
      <c r="AB25" s="6"/>
      <c r="AC25" s="6"/>
      <c r="AD25" s="6"/>
      <c r="AE25" s="6"/>
      <c r="AF25" s="6"/>
      <c r="AG25" s="6"/>
      <c r="AH25" s="6"/>
    </row>
    <row r="26" spans="1:34" ht="22.5">
      <c r="A26" s="94"/>
      <c r="B26" s="164" t="s">
        <v>1935</v>
      </c>
      <c r="C26" s="75"/>
      <c r="D26" s="281" t="s">
        <v>233</v>
      </c>
      <c r="E26" s="282"/>
      <c r="F26" s="102"/>
      <c r="G26" s="278"/>
      <c r="H26" s="279"/>
      <c r="I26" s="279"/>
      <c r="J26" s="280"/>
      <c r="K26" s="76"/>
      <c r="L26" s="103"/>
      <c r="P26" s="160" t="str">
        <f>IF(D$26="No","","(*)")</f>
        <v>(*)</v>
      </c>
      <c r="R26" s="6"/>
      <c r="S26" s="6"/>
      <c r="T26" s="6"/>
      <c r="U26" s="6"/>
      <c r="V26" s="6"/>
      <c r="W26" s="6"/>
      <c r="X26" s="6"/>
      <c r="Y26" s="6"/>
      <c r="Z26" s="6"/>
      <c r="AA26" s="6"/>
      <c r="AB26" s="6"/>
      <c r="AC26" s="6"/>
      <c r="AD26" s="6"/>
      <c r="AE26" s="6"/>
      <c r="AF26" s="6"/>
      <c r="AG26" s="6"/>
      <c r="AH26" s="6"/>
    </row>
    <row r="27" spans="1:34" ht="22.5">
      <c r="A27" s="94"/>
      <c r="B27" s="164" t="s">
        <v>1723</v>
      </c>
      <c r="C27" s="75"/>
      <c r="D27" s="281" t="s">
        <v>233</v>
      </c>
      <c r="E27" s="282"/>
      <c r="F27" s="102"/>
      <c r="G27" s="278"/>
      <c r="H27" s="279"/>
      <c r="I27" s="279"/>
      <c r="J27" s="280"/>
      <c r="K27" s="76"/>
      <c r="L27" s="103"/>
      <c r="P27" s="160" t="str">
        <f>IF(D$27="No","","(*)")</f>
        <v>(*)</v>
      </c>
      <c r="R27" s="6"/>
      <c r="S27" s="6"/>
      <c r="T27" s="6"/>
      <c r="U27" s="6"/>
      <c r="V27" s="6"/>
      <c r="W27" s="6"/>
      <c r="X27" s="6"/>
      <c r="Y27" s="6"/>
      <c r="Z27" s="6"/>
      <c r="AA27" s="6"/>
      <c r="AB27" s="6"/>
      <c r="AC27" s="6"/>
      <c r="AD27" s="6"/>
      <c r="AE27" s="6"/>
      <c r="AF27" s="6"/>
      <c r="AG27" s="6"/>
      <c r="AH27" s="6"/>
    </row>
    <row r="28" spans="1:34" ht="22.5">
      <c r="A28" s="94"/>
      <c r="B28" s="164" t="s">
        <v>1724</v>
      </c>
      <c r="C28" s="75"/>
      <c r="D28" s="281" t="s">
        <v>233</v>
      </c>
      <c r="E28" s="282"/>
      <c r="F28" s="102"/>
      <c r="G28" s="278"/>
      <c r="H28" s="279"/>
      <c r="I28" s="279"/>
      <c r="J28" s="280"/>
      <c r="K28" s="76"/>
      <c r="L28" s="103"/>
      <c r="P28" s="160" t="str">
        <f>IF(D$28="No","","(*)")</f>
        <v>(*)</v>
      </c>
      <c r="R28" s="6"/>
      <c r="S28" s="6"/>
      <c r="T28" s="6"/>
      <c r="U28" s="6"/>
      <c r="V28" s="6"/>
      <c r="W28" s="6"/>
      <c r="X28" s="6"/>
      <c r="Y28" s="6"/>
      <c r="Z28" s="6"/>
      <c r="AA28" s="6"/>
      <c r="AB28" s="6"/>
      <c r="AC28" s="6"/>
      <c r="AD28" s="6"/>
      <c r="AE28" s="6"/>
      <c r="AF28" s="6"/>
      <c r="AG28" s="6"/>
      <c r="AH28" s="6"/>
    </row>
    <row r="29" spans="1:34" ht="22.5">
      <c r="A29" s="94"/>
      <c r="B29" s="164" t="s">
        <v>1936</v>
      </c>
      <c r="C29" s="75"/>
      <c r="D29" s="281" t="s">
        <v>233</v>
      </c>
      <c r="E29" s="282"/>
      <c r="F29" s="102"/>
      <c r="G29" s="278"/>
      <c r="H29" s="279"/>
      <c r="I29" s="279"/>
      <c r="J29" s="280"/>
      <c r="K29" s="76"/>
      <c r="L29" s="103"/>
      <c r="P29" s="160" t="str">
        <f>IF(D$29="No","","(*)")</f>
        <v>(*)</v>
      </c>
      <c r="R29" s="6"/>
      <c r="S29" s="6"/>
      <c r="T29" s="6"/>
      <c r="U29" s="6"/>
      <c r="V29" s="6"/>
      <c r="W29" s="6"/>
      <c r="X29" s="6"/>
      <c r="Y29" s="6"/>
      <c r="Z29" s="6"/>
      <c r="AA29" s="6"/>
      <c r="AB29" s="6"/>
      <c r="AC29" s="6"/>
      <c r="AD29" s="6"/>
      <c r="AE29" s="6"/>
      <c r="AF29" s="6"/>
      <c r="AG29" s="6"/>
      <c r="AH29" s="6"/>
    </row>
    <row r="30" spans="1:34" ht="18">
      <c r="A30" s="94"/>
      <c r="B30" s="167"/>
      <c r="C30" s="153"/>
      <c r="D30" s="167"/>
      <c r="E30" s="167"/>
      <c r="F30" s="104"/>
      <c r="G30" s="167"/>
      <c r="H30" s="168"/>
      <c r="I30" s="168"/>
      <c r="J30" s="168"/>
      <c r="K30" s="76"/>
      <c r="L30" s="98"/>
      <c r="R30" s="6"/>
      <c r="S30" s="6"/>
      <c r="T30" s="6"/>
      <c r="U30" s="6"/>
      <c r="V30" s="6"/>
      <c r="W30" s="6"/>
      <c r="X30" s="6"/>
      <c r="Y30" s="6"/>
      <c r="Z30" s="6"/>
      <c r="AA30" s="6"/>
      <c r="AB30" s="6"/>
      <c r="AC30" s="6"/>
      <c r="AD30" s="6"/>
      <c r="AE30" s="6"/>
      <c r="AF30" s="6"/>
      <c r="AG30" s="6"/>
      <c r="AH30" s="6"/>
    </row>
    <row r="31" spans="1:34" ht="48.6" customHeight="1">
      <c r="A31" s="94"/>
      <c r="B31" s="152" t="s">
        <v>1725</v>
      </c>
      <c r="C31" s="153"/>
      <c r="D31" s="293" t="s">
        <v>1734</v>
      </c>
      <c r="E31" s="293"/>
      <c r="F31" s="154"/>
      <c r="G31" s="152" t="s">
        <v>231</v>
      </c>
      <c r="H31" s="152"/>
      <c r="I31" s="152"/>
      <c r="J31" s="101"/>
      <c r="K31" s="76"/>
      <c r="L31" s="98" t="s">
        <v>93</v>
      </c>
      <c r="P31" s="160">
        <f>COUNTIF(D$26:D$29,"No")</f>
        <v>0</v>
      </c>
      <c r="Q31" s="160" t="str">
        <f>IF(P31=4,""," (*)")</f>
        <v xml:space="preserve"> (*)</v>
      </c>
      <c r="R31" s="6"/>
      <c r="S31" s="6"/>
      <c r="T31" s="6"/>
      <c r="U31" s="6"/>
      <c r="V31" s="6"/>
      <c r="W31" s="6"/>
      <c r="X31" s="6"/>
      <c r="Y31" s="6"/>
      <c r="Z31" s="6"/>
      <c r="AA31" s="6"/>
      <c r="AB31" s="6"/>
      <c r="AC31" s="6"/>
      <c r="AD31" s="6"/>
      <c r="AE31" s="6"/>
      <c r="AF31" s="6"/>
      <c r="AG31" s="6"/>
      <c r="AH31" s="6"/>
    </row>
    <row r="32" spans="1:34" ht="22.5">
      <c r="A32" s="94"/>
      <c r="B32" s="164" t="s">
        <v>1935</v>
      </c>
      <c r="C32" s="153"/>
      <c r="D32" s="329" t="s">
        <v>233</v>
      </c>
      <c r="E32" s="330"/>
      <c r="F32" s="105"/>
      <c r="G32" s="278"/>
      <c r="H32" s="279"/>
      <c r="I32" s="279"/>
      <c r="J32" s="280"/>
      <c r="K32" s="76"/>
      <c r="L32" s="103"/>
      <c r="P32" s="160" t="str">
        <f>IF(D$32="No","","(*)")</f>
        <v>(*)</v>
      </c>
      <c r="Q32" s="6"/>
      <c r="R32" s="6"/>
      <c r="S32" s="6"/>
      <c r="T32" s="6"/>
      <c r="U32" s="6"/>
      <c r="V32" s="6"/>
      <c r="W32" s="6"/>
      <c r="X32" s="6"/>
      <c r="Y32" s="6"/>
      <c r="Z32" s="6"/>
      <c r="AA32" s="6"/>
      <c r="AB32" s="6"/>
      <c r="AC32" s="6"/>
      <c r="AD32" s="6"/>
      <c r="AE32" s="6"/>
      <c r="AF32" s="6"/>
      <c r="AG32" s="6"/>
      <c r="AH32" s="6"/>
    </row>
    <row r="33" spans="1:34" ht="22.5">
      <c r="A33" s="94"/>
      <c r="B33" s="164" t="s">
        <v>1723</v>
      </c>
      <c r="C33" s="153"/>
      <c r="D33" s="281" t="s">
        <v>233</v>
      </c>
      <c r="E33" s="282"/>
      <c r="F33" s="105"/>
      <c r="G33" s="278"/>
      <c r="H33" s="279"/>
      <c r="I33" s="279"/>
      <c r="J33" s="280"/>
      <c r="K33" s="76"/>
      <c r="L33" s="103"/>
      <c r="P33" s="160" t="str">
        <f>IF(D$33="No","","(*)")</f>
        <v>(*)</v>
      </c>
      <c r="Q33" s="6"/>
      <c r="R33" s="6"/>
      <c r="S33" s="6"/>
      <c r="T33" s="6"/>
      <c r="U33" s="6"/>
      <c r="V33" s="6"/>
      <c r="W33" s="6"/>
      <c r="X33" s="6"/>
      <c r="Y33" s="6"/>
      <c r="Z33" s="6"/>
      <c r="AA33" s="6"/>
      <c r="AB33" s="6"/>
      <c r="AC33" s="6"/>
      <c r="AD33" s="6"/>
      <c r="AE33" s="6"/>
      <c r="AF33" s="6"/>
      <c r="AG33" s="6"/>
      <c r="AH33" s="6"/>
    </row>
    <row r="34" spans="1:34" ht="22.5">
      <c r="A34" s="94"/>
      <c r="B34" s="164" t="s">
        <v>1724</v>
      </c>
      <c r="C34" s="153"/>
      <c r="D34" s="281" t="s">
        <v>233</v>
      </c>
      <c r="E34" s="282"/>
      <c r="F34" s="105"/>
      <c r="G34" s="278"/>
      <c r="H34" s="279"/>
      <c r="I34" s="279"/>
      <c r="J34" s="280"/>
      <c r="K34" s="76"/>
      <c r="L34" s="103"/>
      <c r="P34" s="160" t="str">
        <f>IF(D$34="No","","(*)")</f>
        <v>(*)</v>
      </c>
      <c r="Q34" s="6"/>
      <c r="R34" s="6"/>
      <c r="S34" s="6"/>
      <c r="T34" s="6"/>
      <c r="U34" s="6"/>
      <c r="V34" s="6"/>
      <c r="W34" s="6"/>
      <c r="X34" s="6"/>
      <c r="Y34" s="6"/>
      <c r="Z34" s="6"/>
      <c r="AA34" s="6"/>
      <c r="AB34" s="6"/>
      <c r="AC34" s="6"/>
      <c r="AD34" s="6"/>
      <c r="AE34" s="6"/>
      <c r="AF34" s="6"/>
      <c r="AG34" s="6"/>
      <c r="AH34" s="6"/>
    </row>
    <row r="35" spans="1:34" ht="22.5">
      <c r="A35" s="94"/>
      <c r="B35" s="164" t="s">
        <v>1936</v>
      </c>
      <c r="C35" s="153"/>
      <c r="D35" s="281" t="s">
        <v>233</v>
      </c>
      <c r="E35" s="282"/>
      <c r="F35" s="105"/>
      <c r="G35" s="278"/>
      <c r="H35" s="279"/>
      <c r="I35" s="279"/>
      <c r="J35" s="280"/>
      <c r="K35" s="76"/>
      <c r="L35" s="103"/>
      <c r="P35" s="160" t="str">
        <f>IF(D$35="No","","(*)")</f>
        <v>(*)</v>
      </c>
      <c r="Q35" s="6"/>
      <c r="R35" s="6"/>
      <c r="S35" s="6"/>
      <c r="T35" s="6"/>
      <c r="U35" s="6"/>
      <c r="V35" s="6"/>
      <c r="W35" s="6"/>
      <c r="X35" s="6"/>
      <c r="Y35" s="6"/>
      <c r="Z35" s="6"/>
      <c r="AA35" s="6"/>
      <c r="AB35" s="6"/>
      <c r="AC35" s="6"/>
      <c r="AD35" s="6"/>
      <c r="AE35" s="6"/>
      <c r="AF35" s="6"/>
      <c r="AG35" s="6"/>
      <c r="AH35" s="6"/>
    </row>
    <row r="36" spans="1:34" ht="18">
      <c r="A36" s="94"/>
      <c r="B36" s="104"/>
      <c r="C36" s="153"/>
      <c r="D36" s="104"/>
      <c r="E36" s="104"/>
      <c r="F36" s="106"/>
      <c r="G36" s="104"/>
      <c r="H36" s="168"/>
      <c r="I36" s="168"/>
      <c r="J36" s="168"/>
      <c r="K36" s="76"/>
      <c r="L36" s="98"/>
      <c r="P36" s="6"/>
      <c r="Q36" s="6"/>
      <c r="R36" s="6"/>
      <c r="S36" s="6"/>
      <c r="T36" s="6"/>
      <c r="U36" s="6"/>
      <c r="V36" s="6"/>
      <c r="W36" s="6"/>
      <c r="X36" s="6"/>
      <c r="Y36" s="6"/>
      <c r="Z36" s="6"/>
      <c r="AA36" s="6"/>
      <c r="AB36" s="6"/>
      <c r="AC36" s="6"/>
      <c r="AD36" s="6"/>
      <c r="AE36" s="6"/>
      <c r="AF36" s="6"/>
      <c r="AG36" s="6"/>
      <c r="AH36" s="6"/>
    </row>
    <row r="37" spans="1:34" ht="48.6" customHeight="1">
      <c r="A37" s="94"/>
      <c r="B37" s="152" t="s">
        <v>1726</v>
      </c>
      <c r="C37" s="153"/>
      <c r="D37" s="293" t="s">
        <v>1734</v>
      </c>
      <c r="E37" s="293"/>
      <c r="F37" s="154"/>
      <c r="G37" s="152" t="s">
        <v>231</v>
      </c>
      <c r="H37" s="294"/>
      <c r="I37" s="294"/>
      <c r="J37" s="294"/>
      <c r="K37" s="76"/>
      <c r="L37" s="98" t="s">
        <v>93</v>
      </c>
      <c r="P37" s="160">
        <f>COUNTIF(D$26:D$29,"No")+COUNTIF(D$32:D$35,"No")</f>
        <v>0</v>
      </c>
      <c r="Q37" s="160" t="str">
        <f>IF(P37&gt;3,""," (*)")</f>
        <v xml:space="preserve"> (*)</v>
      </c>
      <c r="R37" s="6"/>
      <c r="S37" s="6"/>
      <c r="T37" s="6"/>
      <c r="U37" s="6"/>
      <c r="V37" s="6"/>
      <c r="W37" s="6"/>
      <c r="X37" s="6"/>
      <c r="Y37" s="6"/>
      <c r="Z37" s="6"/>
      <c r="AA37" s="6"/>
      <c r="AB37" s="6"/>
      <c r="AC37" s="6"/>
      <c r="AD37" s="6"/>
      <c r="AE37" s="6"/>
      <c r="AF37" s="6"/>
      <c r="AG37" s="6"/>
      <c r="AH37" s="6"/>
    </row>
    <row r="38" spans="1:34" ht="74.45" customHeight="1">
      <c r="A38" s="94"/>
      <c r="B38" s="164" t="s">
        <v>1935</v>
      </c>
      <c r="C38" s="153"/>
      <c r="D38" s="281" t="s">
        <v>233</v>
      </c>
      <c r="E38" s="282"/>
      <c r="F38" s="105"/>
      <c r="G38" s="278" t="s">
        <v>1937</v>
      </c>
      <c r="H38" s="279"/>
      <c r="I38" s="279"/>
      <c r="J38" s="280"/>
      <c r="K38" s="76"/>
      <c r="L38" s="103"/>
      <c r="P38" s="160" t="str">
        <f>IF((OR(D$26="No",D$32="No")),"","(*)")</f>
        <v>(*)</v>
      </c>
      <c r="Q38" s="6"/>
      <c r="R38" s="6"/>
      <c r="S38" s="6"/>
      <c r="T38" s="6"/>
      <c r="U38" s="6"/>
      <c r="V38" s="6"/>
      <c r="W38" s="6"/>
      <c r="X38" s="6"/>
      <c r="Y38" s="6"/>
      <c r="Z38" s="6"/>
      <c r="AA38" s="6"/>
      <c r="AB38" s="6"/>
      <c r="AC38" s="6"/>
      <c r="AD38" s="6"/>
      <c r="AE38" s="6"/>
      <c r="AF38" s="6"/>
      <c r="AG38" s="6"/>
    </row>
    <row r="39" spans="1:34" ht="25.9" customHeight="1">
      <c r="A39" s="94"/>
      <c r="B39" s="164" t="s">
        <v>1723</v>
      </c>
      <c r="C39" s="153"/>
      <c r="D39" s="281" t="s">
        <v>233</v>
      </c>
      <c r="E39" s="282"/>
      <c r="F39" s="105"/>
      <c r="G39" s="278" t="s">
        <v>1938</v>
      </c>
      <c r="H39" s="279"/>
      <c r="I39" s="279"/>
      <c r="J39" s="280"/>
      <c r="K39" s="76"/>
      <c r="L39" s="103"/>
      <c r="P39" s="160" t="str">
        <f>IF((OR(D$27="No",D$33="No")),"","(*)")</f>
        <v>(*)</v>
      </c>
      <c r="Q39" s="6"/>
      <c r="R39" s="6"/>
      <c r="S39" s="6"/>
      <c r="T39" s="6"/>
      <c r="U39" s="6"/>
      <c r="V39" s="6"/>
      <c r="W39" s="6"/>
      <c r="X39" s="6"/>
      <c r="Y39" s="6"/>
      <c r="Z39" s="6"/>
      <c r="AA39" s="6"/>
      <c r="AB39" s="6"/>
      <c r="AC39" s="6"/>
      <c r="AD39" s="6"/>
      <c r="AE39" s="6"/>
      <c r="AF39" s="6"/>
      <c r="AG39" s="6"/>
    </row>
    <row r="40" spans="1:34" ht="22.9" customHeight="1">
      <c r="A40" s="94"/>
      <c r="B40" s="164" t="s">
        <v>1724</v>
      </c>
      <c r="C40" s="153"/>
      <c r="D40" s="281" t="s">
        <v>233</v>
      </c>
      <c r="E40" s="282"/>
      <c r="F40" s="105"/>
      <c r="G40" s="278" t="s">
        <v>1939</v>
      </c>
      <c r="H40" s="279"/>
      <c r="I40" s="279"/>
      <c r="J40" s="280"/>
      <c r="K40" s="76"/>
      <c r="L40" s="103"/>
      <c r="P40" s="160" t="str">
        <f>IF((OR(D$28="No",D$34="No")),"","(*)")</f>
        <v>(*)</v>
      </c>
      <c r="Q40" s="6"/>
      <c r="R40" s="6"/>
      <c r="S40" s="6"/>
      <c r="T40" s="6"/>
      <c r="U40" s="6"/>
      <c r="V40" s="6"/>
      <c r="W40" s="6"/>
      <c r="X40" s="6"/>
      <c r="Y40" s="6"/>
      <c r="Z40" s="6"/>
      <c r="AA40" s="6"/>
      <c r="AB40" s="6"/>
      <c r="AC40" s="6"/>
      <c r="AD40" s="6"/>
      <c r="AE40" s="6"/>
      <c r="AF40" s="6"/>
      <c r="AG40" s="6"/>
    </row>
    <row r="41" spans="1:34" ht="43.15" customHeight="1">
      <c r="A41" s="94"/>
      <c r="B41" s="164" t="s">
        <v>1936</v>
      </c>
      <c r="C41" s="153"/>
      <c r="D41" s="281" t="s">
        <v>233</v>
      </c>
      <c r="E41" s="282"/>
      <c r="F41" s="105"/>
      <c r="G41" s="278" t="s">
        <v>1940</v>
      </c>
      <c r="H41" s="279"/>
      <c r="I41" s="279"/>
      <c r="J41" s="280"/>
      <c r="K41" s="76"/>
      <c r="L41" s="103"/>
      <c r="P41" s="160" t="str">
        <f>IF((OR(D$29="No",D$35="No")),"","(*)")</f>
        <v>(*)</v>
      </c>
      <c r="Q41" s="6"/>
      <c r="R41" s="6"/>
      <c r="S41" s="6"/>
      <c r="T41" s="6"/>
      <c r="U41" s="6"/>
      <c r="V41" s="6"/>
      <c r="W41" s="6"/>
      <c r="X41" s="6"/>
      <c r="Y41" s="6"/>
      <c r="Z41" s="6"/>
      <c r="AA41" s="6"/>
      <c r="AB41" s="6"/>
      <c r="AC41" s="6"/>
      <c r="AD41" s="6"/>
      <c r="AE41" s="6"/>
      <c r="AF41" s="6"/>
      <c r="AG41" s="6"/>
    </row>
    <row r="42" spans="1:34" ht="18">
      <c r="A42" s="94"/>
      <c r="B42" s="104"/>
      <c r="C42" s="153"/>
      <c r="D42" s="104"/>
      <c r="E42" s="104"/>
      <c r="F42" s="106"/>
      <c r="G42" s="104"/>
      <c r="H42" s="168"/>
      <c r="I42" s="168"/>
      <c r="J42" s="168"/>
      <c r="K42" s="76"/>
      <c r="L42" s="98"/>
      <c r="Q42" s="6"/>
      <c r="R42" s="6"/>
      <c r="S42" s="6"/>
      <c r="T42" s="6"/>
      <c r="U42" s="6"/>
      <c r="V42" s="6"/>
      <c r="W42" s="6"/>
      <c r="X42" s="6"/>
      <c r="Y42" s="6"/>
      <c r="Z42" s="6"/>
      <c r="AA42" s="6"/>
      <c r="AB42" s="6"/>
      <c r="AC42" s="6"/>
      <c r="AD42" s="6"/>
      <c r="AE42" s="6"/>
      <c r="AF42" s="6"/>
      <c r="AG42" s="6"/>
      <c r="AH42" s="6"/>
    </row>
    <row r="43" spans="1:34" ht="48.6" customHeight="1">
      <c r="A43" s="94"/>
      <c r="B43" s="152" t="s">
        <v>1727</v>
      </c>
      <c r="C43" s="153"/>
      <c r="D43" s="293" t="s">
        <v>1734</v>
      </c>
      <c r="E43" s="293"/>
      <c r="F43" s="154"/>
      <c r="G43" s="152" t="s">
        <v>231</v>
      </c>
      <c r="H43" s="152"/>
      <c r="I43" s="152"/>
      <c r="J43" s="101"/>
      <c r="K43" s="76"/>
      <c r="L43" s="98"/>
      <c r="P43" s="160">
        <f>COUNTIF(D$26:D$29,"No")+COUNTIF(D$32:D$35,"No")</f>
        <v>0</v>
      </c>
      <c r="Q43" s="160" t="str">
        <f>IF(P43&gt;3,""," (*)")</f>
        <v xml:space="preserve"> (*)</v>
      </c>
      <c r="R43" s="6"/>
      <c r="S43" s="6"/>
      <c r="T43" s="6"/>
      <c r="U43" s="6"/>
      <c r="V43" s="6"/>
      <c r="W43" s="6"/>
      <c r="X43" s="6"/>
      <c r="Y43" s="6"/>
      <c r="Z43" s="6"/>
      <c r="AA43" s="6"/>
      <c r="AB43" s="6"/>
      <c r="AC43" s="6"/>
      <c r="AD43" s="6"/>
      <c r="AE43" s="6"/>
      <c r="AF43" s="6"/>
      <c r="AG43" s="6"/>
      <c r="AH43" s="6"/>
    </row>
    <row r="44" spans="1:34" ht="72.599999999999994" customHeight="1">
      <c r="A44" s="94"/>
      <c r="B44" s="164" t="s">
        <v>1935</v>
      </c>
      <c r="C44" s="153"/>
      <c r="D44" s="281" t="s">
        <v>233</v>
      </c>
      <c r="E44" s="282"/>
      <c r="F44" s="105"/>
      <c r="G44" s="278" t="s">
        <v>1937</v>
      </c>
      <c r="H44" s="279"/>
      <c r="I44" s="279"/>
      <c r="J44" s="280"/>
      <c r="K44" s="76"/>
      <c r="L44" s="98"/>
      <c r="P44" s="160" t="str">
        <f>IF((OR(D$26="No",D$32="No")),"","(*)")</f>
        <v>(*)</v>
      </c>
      <c r="Q44" s="6"/>
      <c r="R44" s="6"/>
      <c r="S44" s="6"/>
      <c r="T44" s="6"/>
      <c r="U44" s="6"/>
      <c r="V44" s="6"/>
      <c r="W44" s="6"/>
      <c r="X44" s="6"/>
      <c r="Y44" s="6"/>
      <c r="Z44" s="6"/>
      <c r="AA44" s="6"/>
      <c r="AB44" s="6"/>
      <c r="AC44" s="6"/>
      <c r="AD44" s="6"/>
      <c r="AE44" s="6"/>
      <c r="AF44" s="6"/>
      <c r="AG44" s="6"/>
      <c r="AH44" s="6"/>
    </row>
    <row r="45" spans="1:34" ht="23.1" customHeight="1">
      <c r="A45" s="94"/>
      <c r="B45" s="164" t="s">
        <v>1723</v>
      </c>
      <c r="C45" s="153"/>
      <c r="D45" s="281" t="s">
        <v>233</v>
      </c>
      <c r="E45" s="282"/>
      <c r="F45" s="105"/>
      <c r="G45" s="278" t="s">
        <v>1941</v>
      </c>
      <c r="H45" s="279"/>
      <c r="I45" s="279"/>
      <c r="J45" s="280"/>
      <c r="K45" s="76"/>
      <c r="L45" s="98"/>
      <c r="P45" s="160" t="str">
        <f>IF((OR(D$27="No",D$33="No")),"","(*)")</f>
        <v>(*)</v>
      </c>
      <c r="Q45" s="6"/>
      <c r="R45" s="6"/>
      <c r="S45" s="6"/>
      <c r="T45" s="6"/>
      <c r="U45" s="6"/>
      <c r="V45" s="6"/>
      <c r="W45" s="6"/>
      <c r="X45" s="6"/>
      <c r="Y45" s="6"/>
      <c r="Z45" s="6"/>
      <c r="AA45" s="6"/>
      <c r="AB45" s="6"/>
      <c r="AC45" s="6"/>
      <c r="AD45" s="6"/>
      <c r="AE45" s="6"/>
      <c r="AF45" s="6"/>
      <c r="AG45" s="6"/>
      <c r="AH45" s="6"/>
    </row>
    <row r="46" spans="1:34" ht="27.6" customHeight="1">
      <c r="A46" s="94"/>
      <c r="B46" s="164" t="s">
        <v>1724</v>
      </c>
      <c r="C46" s="153"/>
      <c r="D46" s="281" t="s">
        <v>233</v>
      </c>
      <c r="E46" s="282"/>
      <c r="F46" s="105"/>
      <c r="G46" s="278" t="s">
        <v>1939</v>
      </c>
      <c r="H46" s="279"/>
      <c r="I46" s="279"/>
      <c r="J46" s="280"/>
      <c r="K46" s="76"/>
      <c r="L46" s="98"/>
      <c r="P46" s="160" t="str">
        <f>IF((OR(D$28="No",D$34="No")),"","(*)")</f>
        <v>(*)</v>
      </c>
      <c r="Q46" s="6"/>
      <c r="R46" s="6"/>
      <c r="S46" s="6"/>
      <c r="T46" s="6"/>
      <c r="U46" s="6"/>
      <c r="V46" s="6"/>
      <c r="W46" s="6"/>
      <c r="X46" s="6"/>
      <c r="Y46" s="6"/>
      <c r="Z46" s="6"/>
      <c r="AA46" s="6"/>
      <c r="AB46" s="6"/>
      <c r="AC46" s="6"/>
      <c r="AD46" s="6"/>
      <c r="AE46" s="6"/>
      <c r="AF46" s="6"/>
      <c r="AG46" s="6"/>
      <c r="AH46" s="6"/>
    </row>
    <row r="47" spans="1:34" ht="38.450000000000003" customHeight="1">
      <c r="A47" s="94"/>
      <c r="B47" s="164" t="s">
        <v>1936</v>
      </c>
      <c r="C47" s="153"/>
      <c r="D47" s="281" t="s">
        <v>233</v>
      </c>
      <c r="E47" s="282"/>
      <c r="F47" s="105"/>
      <c r="G47" s="278" t="s">
        <v>1940</v>
      </c>
      <c r="H47" s="279"/>
      <c r="I47" s="279"/>
      <c r="J47" s="280"/>
      <c r="K47" s="76"/>
      <c r="L47" s="98"/>
      <c r="P47" s="160" t="str">
        <f>IF((OR(D$29="No",D$35="No")),"","(*)")</f>
        <v>(*)</v>
      </c>
      <c r="Q47" s="6"/>
      <c r="R47" s="6"/>
      <c r="S47" s="6"/>
      <c r="T47" s="6"/>
      <c r="U47" s="6"/>
      <c r="V47" s="6"/>
      <c r="W47" s="6"/>
      <c r="X47" s="6"/>
      <c r="Y47" s="6"/>
      <c r="Z47" s="6"/>
      <c r="AA47" s="6"/>
      <c r="AB47" s="6"/>
      <c r="AC47" s="6"/>
      <c r="AD47" s="6"/>
      <c r="AE47" s="6"/>
      <c r="AF47" s="6"/>
      <c r="AG47" s="6"/>
      <c r="AH47" s="6"/>
    </row>
    <row r="48" spans="1:34" ht="23.1" customHeight="1">
      <c r="A48" s="94"/>
      <c r="B48" s="104"/>
      <c r="C48" s="153"/>
      <c r="D48" s="104"/>
      <c r="E48" s="104"/>
      <c r="F48" s="106"/>
      <c r="G48" s="104"/>
      <c r="H48" s="168"/>
      <c r="I48" s="168"/>
      <c r="J48" s="168"/>
      <c r="K48" s="76"/>
      <c r="L48" s="98"/>
      <c r="R48" s="6"/>
      <c r="S48" s="6"/>
      <c r="T48" s="6"/>
      <c r="U48" s="6"/>
      <c r="V48" s="6"/>
      <c r="W48" s="6"/>
      <c r="X48" s="6"/>
      <c r="Y48" s="6"/>
      <c r="Z48" s="6"/>
      <c r="AA48" s="6"/>
      <c r="AB48" s="6"/>
      <c r="AC48" s="6"/>
      <c r="AD48" s="6"/>
      <c r="AE48" s="6"/>
      <c r="AF48" s="6"/>
      <c r="AG48" s="6"/>
      <c r="AH48" s="6"/>
    </row>
    <row r="49" spans="1:34" ht="48.6" customHeight="1">
      <c r="A49" s="94"/>
      <c r="B49" s="152" t="s">
        <v>1728</v>
      </c>
      <c r="C49" s="153"/>
      <c r="D49" s="293" t="s">
        <v>1734</v>
      </c>
      <c r="E49" s="293"/>
      <c r="F49" s="154"/>
      <c r="G49" s="152" t="s">
        <v>231</v>
      </c>
      <c r="H49" s="152"/>
      <c r="I49" s="152"/>
      <c r="J49" s="101"/>
      <c r="K49" s="76"/>
      <c r="L49" s="98" t="s">
        <v>93</v>
      </c>
      <c r="P49" s="6"/>
      <c r="Q49" s="6"/>
      <c r="R49" s="6"/>
      <c r="S49" s="6"/>
      <c r="T49" s="6"/>
      <c r="U49" s="6"/>
      <c r="V49" s="6"/>
      <c r="W49" s="6"/>
      <c r="X49" s="6"/>
      <c r="Y49" s="6"/>
      <c r="Z49" s="6"/>
      <c r="AA49" s="6"/>
      <c r="AB49" s="6"/>
      <c r="AC49" s="6"/>
      <c r="AD49" s="6"/>
      <c r="AE49" s="6"/>
      <c r="AF49" s="6"/>
      <c r="AG49" s="6"/>
      <c r="AH49" s="6"/>
    </row>
    <row r="50" spans="1:34" ht="22.5">
      <c r="A50" s="94"/>
      <c r="B50" s="164" t="s">
        <v>1935</v>
      </c>
      <c r="C50" s="153"/>
      <c r="D50" s="281" t="s">
        <v>232</v>
      </c>
      <c r="E50" s="282"/>
      <c r="F50" s="105"/>
      <c r="G50" s="278"/>
      <c r="H50" s="279"/>
      <c r="I50" s="279"/>
      <c r="J50" s="280"/>
      <c r="K50" s="76"/>
      <c r="L50" s="103"/>
      <c r="P50" s="6"/>
      <c r="Q50" s="6"/>
      <c r="R50" s="6"/>
      <c r="S50" s="6"/>
      <c r="T50" s="6"/>
      <c r="U50" s="6"/>
      <c r="V50" s="6"/>
      <c r="W50" s="6"/>
      <c r="X50" s="6"/>
      <c r="Y50" s="6"/>
      <c r="Z50" s="6"/>
      <c r="AA50" s="6"/>
      <c r="AB50" s="6"/>
      <c r="AC50" s="6"/>
      <c r="AD50" s="6"/>
      <c r="AE50" s="6"/>
      <c r="AF50" s="6"/>
      <c r="AG50" s="6"/>
      <c r="AH50" s="6"/>
    </row>
    <row r="51" spans="1:34" ht="22.5">
      <c r="A51" s="94"/>
      <c r="B51" s="164" t="s">
        <v>1723</v>
      </c>
      <c r="C51" s="153"/>
      <c r="D51" s="281" t="s">
        <v>232</v>
      </c>
      <c r="E51" s="282"/>
      <c r="F51" s="105"/>
      <c r="G51" s="278"/>
      <c r="H51" s="279"/>
      <c r="I51" s="279"/>
      <c r="J51" s="280"/>
      <c r="K51" s="76"/>
      <c r="L51" s="103"/>
      <c r="P51" s="6"/>
      <c r="Q51" s="6"/>
      <c r="R51" s="6"/>
      <c r="S51" s="6"/>
      <c r="T51" s="6"/>
      <c r="U51" s="6"/>
      <c r="V51" s="6"/>
      <c r="W51" s="6"/>
      <c r="X51" s="6"/>
      <c r="Y51" s="6"/>
      <c r="Z51" s="6"/>
      <c r="AA51" s="6"/>
      <c r="AB51" s="6"/>
      <c r="AC51" s="6"/>
      <c r="AD51" s="6"/>
      <c r="AE51" s="6"/>
      <c r="AF51" s="6"/>
      <c r="AG51" s="6"/>
      <c r="AH51" s="6"/>
    </row>
    <row r="52" spans="1:34" ht="22.5">
      <c r="A52" s="94"/>
      <c r="B52" s="164" t="s">
        <v>1724</v>
      </c>
      <c r="C52" s="153"/>
      <c r="D52" s="281" t="s">
        <v>232</v>
      </c>
      <c r="E52" s="282"/>
      <c r="F52" s="105"/>
      <c r="G52" s="278"/>
      <c r="H52" s="279"/>
      <c r="I52" s="279"/>
      <c r="J52" s="280"/>
      <c r="K52" s="76"/>
      <c r="L52" s="103"/>
      <c r="P52" s="6"/>
      <c r="Q52" s="6"/>
      <c r="R52" s="6"/>
      <c r="S52" s="6"/>
      <c r="T52" s="6"/>
      <c r="U52" s="6"/>
      <c r="V52" s="6"/>
      <c r="W52" s="6"/>
      <c r="X52" s="6"/>
      <c r="Y52" s="6"/>
      <c r="Z52" s="6"/>
      <c r="AA52" s="6"/>
      <c r="AB52" s="6"/>
      <c r="AC52" s="6"/>
      <c r="AD52" s="6"/>
      <c r="AE52" s="6"/>
      <c r="AF52" s="6"/>
      <c r="AG52" s="6"/>
      <c r="AH52" s="6"/>
    </row>
    <row r="53" spans="1:34" ht="22.5">
      <c r="A53" s="94"/>
      <c r="B53" s="164" t="s">
        <v>1936</v>
      </c>
      <c r="C53" s="153"/>
      <c r="D53" s="281" t="s">
        <v>232</v>
      </c>
      <c r="E53" s="282"/>
      <c r="F53" s="105"/>
      <c r="G53" s="278"/>
      <c r="H53" s="279"/>
      <c r="I53" s="279"/>
      <c r="J53" s="280"/>
      <c r="K53" s="76"/>
      <c r="L53" s="103"/>
      <c r="P53" s="6"/>
      <c r="Q53" s="6"/>
      <c r="R53" s="6"/>
      <c r="S53" s="6"/>
      <c r="T53" s="6"/>
      <c r="U53" s="6"/>
      <c r="V53" s="6"/>
      <c r="W53" s="6"/>
      <c r="X53" s="6"/>
      <c r="Y53" s="6"/>
      <c r="Z53" s="6"/>
      <c r="AA53" s="6"/>
      <c r="AB53" s="6"/>
      <c r="AC53" s="6"/>
      <c r="AD53" s="6"/>
      <c r="AE53" s="6"/>
      <c r="AF53" s="6"/>
      <c r="AG53" s="6"/>
      <c r="AH53" s="6"/>
    </row>
    <row r="54" spans="1:34" ht="18">
      <c r="A54" s="94"/>
      <c r="B54" s="104"/>
      <c r="C54" s="153"/>
      <c r="D54" s="104"/>
      <c r="E54" s="104"/>
      <c r="F54" s="106"/>
      <c r="G54" s="104"/>
      <c r="H54" s="168"/>
      <c r="I54" s="168"/>
      <c r="J54" s="168"/>
      <c r="K54" s="76"/>
      <c r="L54" s="98"/>
      <c r="P54" s="6"/>
      <c r="Q54" s="6"/>
      <c r="R54" s="6"/>
      <c r="S54" s="6"/>
      <c r="T54" s="6"/>
      <c r="U54" s="6"/>
      <c r="V54" s="6"/>
      <c r="W54" s="6"/>
      <c r="X54" s="6"/>
      <c r="Y54" s="6"/>
      <c r="Z54" s="6"/>
      <c r="AA54" s="6"/>
      <c r="AB54" s="6"/>
      <c r="AC54" s="6"/>
      <c r="AD54" s="6"/>
      <c r="AE54" s="6"/>
      <c r="AF54" s="6"/>
      <c r="AG54" s="6"/>
      <c r="AH54" s="6"/>
    </row>
    <row r="55" spans="1:34" ht="48.6" customHeight="1">
      <c r="A55" s="94"/>
      <c r="B55" s="238" t="s">
        <v>1729</v>
      </c>
      <c r="C55" s="153"/>
      <c r="D55" s="293" t="s">
        <v>1734</v>
      </c>
      <c r="E55" s="293"/>
      <c r="F55" s="154"/>
      <c r="G55" s="152" t="s">
        <v>231</v>
      </c>
      <c r="H55" s="169"/>
      <c r="I55" s="169"/>
      <c r="J55" s="169"/>
      <c r="K55" s="76"/>
      <c r="L55" s="98" t="s">
        <v>93</v>
      </c>
      <c r="P55" s="6"/>
      <c r="Q55" s="6"/>
      <c r="R55" s="6"/>
      <c r="S55" s="6"/>
      <c r="T55" s="6"/>
      <c r="U55" s="6"/>
      <c r="V55" s="6"/>
      <c r="W55" s="6"/>
      <c r="X55" s="6"/>
      <c r="Y55" s="6"/>
      <c r="Z55" s="6"/>
      <c r="AA55" s="6"/>
      <c r="AB55" s="6"/>
      <c r="AC55" s="6"/>
      <c r="AD55" s="6"/>
      <c r="AE55" s="6"/>
      <c r="AF55" s="6"/>
      <c r="AG55" s="6"/>
      <c r="AH55" s="6"/>
    </row>
    <row r="56" spans="1:34" ht="22.5">
      <c r="A56" s="94"/>
      <c r="B56" s="164" t="s">
        <v>1935</v>
      </c>
      <c r="C56" s="75"/>
      <c r="D56" s="331" t="s">
        <v>1829</v>
      </c>
      <c r="E56" s="332"/>
      <c r="F56" s="105"/>
      <c r="G56" s="278"/>
      <c r="H56" s="279"/>
      <c r="I56" s="279"/>
      <c r="J56" s="280"/>
      <c r="K56" s="76"/>
      <c r="L56" s="103"/>
      <c r="P56" s="6"/>
      <c r="Q56" s="6"/>
      <c r="R56" s="6"/>
      <c r="S56" s="6"/>
      <c r="T56" s="6"/>
      <c r="U56" s="6"/>
      <c r="V56" s="6"/>
      <c r="W56" s="6"/>
      <c r="X56" s="6"/>
      <c r="Y56" s="6"/>
      <c r="Z56" s="6"/>
      <c r="AA56" s="6"/>
      <c r="AB56" s="6"/>
      <c r="AC56" s="6"/>
      <c r="AD56" s="6"/>
      <c r="AE56" s="6"/>
      <c r="AF56" s="6"/>
      <c r="AG56" s="6"/>
      <c r="AH56" s="6"/>
    </row>
    <row r="57" spans="1:34" ht="22.5">
      <c r="A57" s="94"/>
      <c r="B57" s="164" t="s">
        <v>1723</v>
      </c>
      <c r="C57" s="75"/>
      <c r="D57" s="331" t="s">
        <v>1829</v>
      </c>
      <c r="E57" s="332"/>
      <c r="F57" s="105"/>
      <c r="G57" s="278"/>
      <c r="H57" s="279"/>
      <c r="I57" s="279"/>
      <c r="J57" s="280"/>
      <c r="K57" s="76"/>
      <c r="L57" s="103"/>
      <c r="P57" s="6"/>
      <c r="Q57" s="6"/>
      <c r="R57" s="6"/>
      <c r="S57" s="6"/>
      <c r="T57" s="6"/>
      <c r="U57" s="6"/>
      <c r="V57" s="6"/>
      <c r="W57" s="6"/>
      <c r="X57" s="6"/>
      <c r="Y57" s="6"/>
      <c r="Z57" s="6"/>
      <c r="AA57" s="6"/>
      <c r="AB57" s="6"/>
      <c r="AC57" s="6"/>
      <c r="AD57" s="6"/>
      <c r="AE57" s="6"/>
      <c r="AF57" s="6"/>
      <c r="AG57" s="6"/>
      <c r="AH57" s="6"/>
    </row>
    <row r="58" spans="1:34" ht="22.5">
      <c r="A58" s="94"/>
      <c r="B58" s="164" t="s">
        <v>1724</v>
      </c>
      <c r="C58" s="75"/>
      <c r="D58" s="331" t="s">
        <v>1829</v>
      </c>
      <c r="E58" s="332"/>
      <c r="F58" s="105"/>
      <c r="G58" s="278"/>
      <c r="H58" s="279"/>
      <c r="I58" s="279"/>
      <c r="J58" s="280"/>
      <c r="K58" s="76"/>
      <c r="L58" s="103"/>
      <c r="P58" s="6"/>
      <c r="Q58" s="6"/>
      <c r="R58" s="6"/>
      <c r="S58" s="6"/>
      <c r="T58" s="6"/>
      <c r="U58" s="6"/>
      <c r="V58" s="6"/>
      <c r="W58" s="6"/>
      <c r="X58" s="6"/>
      <c r="Y58" s="6"/>
      <c r="Z58" s="6"/>
      <c r="AA58" s="6"/>
      <c r="AB58" s="6"/>
      <c r="AC58" s="6"/>
      <c r="AD58" s="6"/>
      <c r="AE58" s="6"/>
      <c r="AF58" s="6"/>
      <c r="AG58" s="6"/>
      <c r="AH58" s="6"/>
    </row>
    <row r="59" spans="1:34" ht="22.5">
      <c r="A59" s="94"/>
      <c r="B59" s="164" t="s">
        <v>1936</v>
      </c>
      <c r="C59" s="75"/>
      <c r="D59" s="331" t="s">
        <v>1829</v>
      </c>
      <c r="E59" s="332"/>
      <c r="F59" s="105"/>
      <c r="G59" s="278"/>
      <c r="H59" s="279"/>
      <c r="I59" s="279"/>
      <c r="J59" s="280"/>
      <c r="K59" s="76"/>
      <c r="L59" s="103"/>
      <c r="P59" s="6"/>
      <c r="Q59" s="6"/>
      <c r="R59" s="6"/>
      <c r="S59" s="6"/>
      <c r="T59" s="6"/>
      <c r="U59" s="6"/>
      <c r="V59" s="6"/>
      <c r="W59" s="6"/>
      <c r="X59" s="6"/>
      <c r="Y59" s="6"/>
      <c r="Z59" s="6"/>
      <c r="AA59" s="6"/>
      <c r="AB59" s="6"/>
      <c r="AC59" s="6"/>
      <c r="AD59" s="6"/>
      <c r="AE59" s="6"/>
      <c r="AF59" s="6"/>
      <c r="AG59" s="6"/>
      <c r="AH59" s="6"/>
    </row>
    <row r="60" spans="1:34" ht="15.75">
      <c r="A60" s="94"/>
      <c r="B60" s="167"/>
      <c r="C60" s="153"/>
      <c r="D60" s="170"/>
      <c r="E60" s="170"/>
      <c r="F60" s="106"/>
      <c r="G60" s="171"/>
      <c r="H60" s="171"/>
      <c r="I60" s="171"/>
      <c r="J60" s="171"/>
      <c r="K60" s="76"/>
      <c r="L60" s="98"/>
      <c r="M60" s="56"/>
      <c r="P60" s="6"/>
      <c r="Q60" s="6"/>
      <c r="R60" s="6"/>
      <c r="S60" s="6"/>
      <c r="T60" s="6"/>
      <c r="U60" s="6"/>
      <c r="V60" s="6"/>
      <c r="W60" s="6"/>
      <c r="X60" s="6"/>
      <c r="Y60" s="6"/>
      <c r="Z60" s="6"/>
      <c r="AA60" s="6"/>
      <c r="AB60" s="6"/>
      <c r="AC60" s="6"/>
      <c r="AD60" s="6"/>
      <c r="AE60" s="6"/>
      <c r="AF60" s="6"/>
      <c r="AG60" s="6"/>
      <c r="AH60" s="6"/>
    </row>
    <row r="61" spans="1:34" ht="48.6" customHeight="1">
      <c r="A61" s="94"/>
      <c r="B61" s="238" t="s">
        <v>1730</v>
      </c>
      <c r="C61" s="153"/>
      <c r="D61" s="293" t="s">
        <v>1734</v>
      </c>
      <c r="E61" s="293"/>
      <c r="F61" s="154"/>
      <c r="G61" s="152" t="s">
        <v>231</v>
      </c>
      <c r="H61" s="296"/>
      <c r="I61" s="296"/>
      <c r="J61" s="296"/>
      <c r="K61" s="76"/>
      <c r="L61" s="98" t="s">
        <v>116</v>
      </c>
      <c r="M61" s="56"/>
      <c r="P61" s="6"/>
      <c r="Q61" s="6"/>
      <c r="R61" s="6"/>
      <c r="S61" s="6"/>
      <c r="T61" s="6"/>
      <c r="U61" s="6"/>
      <c r="V61" s="6"/>
      <c r="W61" s="6"/>
      <c r="X61" s="6"/>
      <c r="Y61" s="6"/>
      <c r="Z61" s="6"/>
      <c r="AA61" s="6"/>
      <c r="AB61" s="6"/>
      <c r="AC61" s="6"/>
      <c r="AD61" s="6"/>
      <c r="AE61" s="6"/>
      <c r="AF61" s="6"/>
      <c r="AG61" s="6"/>
      <c r="AH61" s="6"/>
    </row>
    <row r="62" spans="1:34" ht="40.15" customHeight="1">
      <c r="A62" s="94"/>
      <c r="B62" s="164" t="s">
        <v>1935</v>
      </c>
      <c r="C62" s="153"/>
      <c r="D62" s="329" t="s">
        <v>232</v>
      </c>
      <c r="E62" s="330"/>
      <c r="F62" s="105"/>
      <c r="G62" s="278" t="s">
        <v>1942</v>
      </c>
      <c r="H62" s="279"/>
      <c r="I62" s="279"/>
      <c r="J62" s="280"/>
      <c r="K62" s="76"/>
      <c r="L62" s="103"/>
      <c r="P62" s="6"/>
      <c r="Q62" s="6"/>
      <c r="R62" s="6"/>
      <c r="S62" s="6"/>
      <c r="T62" s="6"/>
      <c r="U62" s="6"/>
      <c r="V62" s="6"/>
      <c r="W62" s="6"/>
      <c r="X62" s="6"/>
      <c r="Y62" s="6"/>
      <c r="Z62" s="6"/>
      <c r="AA62" s="6"/>
      <c r="AB62" s="6"/>
      <c r="AC62" s="6"/>
      <c r="AD62" s="6"/>
      <c r="AE62" s="6"/>
      <c r="AF62" s="6"/>
      <c r="AG62" s="6"/>
      <c r="AH62" s="6"/>
    </row>
    <row r="63" spans="1:34" ht="22.5">
      <c r="A63" s="94"/>
      <c r="B63" s="164" t="s">
        <v>1723</v>
      </c>
      <c r="C63" s="153"/>
      <c r="D63" s="281" t="s">
        <v>232</v>
      </c>
      <c r="E63" s="282"/>
      <c r="F63" s="105"/>
      <c r="G63" s="278" t="s">
        <v>1943</v>
      </c>
      <c r="H63" s="279"/>
      <c r="I63" s="279"/>
      <c r="J63" s="280"/>
      <c r="K63" s="76"/>
      <c r="L63" s="103"/>
      <c r="P63" s="6"/>
      <c r="Q63" s="6"/>
      <c r="R63" s="6"/>
      <c r="S63" s="6"/>
      <c r="T63" s="6"/>
      <c r="U63" s="6"/>
      <c r="V63" s="6"/>
      <c r="W63" s="6"/>
      <c r="X63" s="6"/>
      <c r="Y63" s="6"/>
      <c r="Z63" s="6"/>
      <c r="AA63" s="6"/>
      <c r="AB63" s="6"/>
      <c r="AC63" s="6"/>
      <c r="AD63" s="6"/>
      <c r="AE63" s="6"/>
      <c r="AF63" s="6"/>
      <c r="AG63" s="6"/>
      <c r="AH63" s="6"/>
    </row>
    <row r="64" spans="1:34" ht="22.5">
      <c r="A64" s="94"/>
      <c r="B64" s="164" t="s">
        <v>1724</v>
      </c>
      <c r="C64" s="153"/>
      <c r="D64" s="281" t="s">
        <v>232</v>
      </c>
      <c r="E64" s="282"/>
      <c r="F64" s="105"/>
      <c r="G64" s="278" t="s">
        <v>1943</v>
      </c>
      <c r="H64" s="279"/>
      <c r="I64" s="279"/>
      <c r="J64" s="280"/>
      <c r="K64" s="76"/>
      <c r="L64" s="103"/>
      <c r="P64" s="6"/>
      <c r="Q64" s="6"/>
      <c r="R64" s="6"/>
      <c r="S64" s="6"/>
      <c r="T64" s="6"/>
      <c r="U64" s="6"/>
      <c r="V64" s="6"/>
      <c r="W64" s="6"/>
      <c r="X64" s="6"/>
      <c r="Y64" s="6"/>
      <c r="Z64" s="6"/>
      <c r="AA64" s="6"/>
      <c r="AB64" s="6"/>
      <c r="AC64" s="6"/>
      <c r="AD64" s="6"/>
      <c r="AE64" s="6"/>
      <c r="AF64" s="6"/>
      <c r="AG64" s="6"/>
      <c r="AH64" s="6"/>
    </row>
    <row r="65" spans="1:34" ht="22.5">
      <c r="A65" s="94"/>
      <c r="B65" s="164" t="s">
        <v>1936</v>
      </c>
      <c r="C65" s="153"/>
      <c r="D65" s="281" t="s">
        <v>232</v>
      </c>
      <c r="E65" s="282"/>
      <c r="F65" s="105"/>
      <c r="G65" s="278" t="s">
        <v>1943</v>
      </c>
      <c r="H65" s="279"/>
      <c r="I65" s="279"/>
      <c r="J65" s="280"/>
      <c r="K65" s="76"/>
      <c r="L65" s="103"/>
      <c r="P65" s="6"/>
      <c r="Q65" s="6"/>
      <c r="R65" s="6"/>
      <c r="S65" s="6"/>
      <c r="T65" s="6"/>
      <c r="U65" s="6"/>
      <c r="V65" s="6"/>
      <c r="W65" s="6"/>
      <c r="X65" s="6"/>
      <c r="Y65" s="6"/>
      <c r="Z65" s="6"/>
      <c r="AA65" s="6"/>
      <c r="AB65" s="6"/>
      <c r="AC65" s="6"/>
      <c r="AD65" s="6"/>
      <c r="AE65" s="6"/>
      <c r="AF65" s="6"/>
      <c r="AG65" s="6"/>
      <c r="AH65" s="6"/>
    </row>
    <row r="66" spans="1:34" ht="15.75">
      <c r="A66" s="94"/>
      <c r="B66" s="104"/>
      <c r="C66" s="153"/>
      <c r="D66" s="107"/>
      <c r="E66" s="107"/>
      <c r="F66" s="106"/>
      <c r="G66" s="108"/>
      <c r="H66" s="108"/>
      <c r="I66" s="108"/>
      <c r="J66" s="108"/>
      <c r="K66" s="76"/>
      <c r="L66" s="98"/>
      <c r="M66" s="56"/>
      <c r="P66" s="6"/>
      <c r="Q66" s="6"/>
      <c r="R66" s="6"/>
      <c r="S66" s="6"/>
      <c r="T66" s="6"/>
      <c r="U66" s="6"/>
      <c r="V66" s="6"/>
      <c r="W66" s="6"/>
      <c r="X66" s="6"/>
      <c r="Y66" s="6"/>
      <c r="Z66" s="6"/>
      <c r="AA66" s="6"/>
      <c r="AB66" s="6"/>
      <c r="AC66" s="6"/>
      <c r="AD66" s="6"/>
      <c r="AE66" s="6"/>
      <c r="AF66" s="6"/>
      <c r="AG66" s="6"/>
      <c r="AH66" s="6"/>
    </row>
    <row r="67" spans="1:34" ht="48.6" customHeight="1">
      <c r="A67" s="94"/>
      <c r="B67" s="152" t="s">
        <v>1731</v>
      </c>
      <c r="C67" s="153"/>
      <c r="D67" s="293" t="s">
        <v>1734</v>
      </c>
      <c r="E67" s="293"/>
      <c r="F67" s="154"/>
      <c r="G67" s="152" t="s">
        <v>231</v>
      </c>
      <c r="H67" s="296" t="s">
        <v>235</v>
      </c>
      <c r="I67" s="296"/>
      <c r="J67" s="296"/>
      <c r="K67" s="76"/>
      <c r="L67" s="98" t="s">
        <v>116</v>
      </c>
      <c r="M67" s="56"/>
      <c r="P67" s="6"/>
      <c r="Q67" s="6"/>
      <c r="R67" s="6"/>
      <c r="S67" s="6"/>
      <c r="T67" s="6"/>
      <c r="U67" s="6"/>
      <c r="V67" s="6"/>
      <c r="W67" s="6"/>
      <c r="X67" s="6"/>
      <c r="Y67" s="6"/>
      <c r="Z67" s="6"/>
      <c r="AA67" s="6"/>
      <c r="AB67" s="6"/>
      <c r="AC67" s="6"/>
      <c r="AD67" s="6"/>
      <c r="AE67" s="6"/>
      <c r="AF67" s="6"/>
      <c r="AG67" s="6"/>
      <c r="AH67" s="6"/>
    </row>
    <row r="68" spans="1:34" ht="41.45" customHeight="1">
      <c r="A68" s="94"/>
      <c r="B68" s="164" t="s">
        <v>1935</v>
      </c>
      <c r="C68" s="75"/>
      <c r="D68" s="281" t="s">
        <v>233</v>
      </c>
      <c r="E68" s="282"/>
      <c r="F68" s="109"/>
      <c r="G68" s="278"/>
      <c r="H68" s="279"/>
      <c r="I68" s="279"/>
      <c r="J68" s="280"/>
      <c r="K68" s="76"/>
      <c r="L68" s="103"/>
      <c r="P68" s="6"/>
      <c r="Q68" s="6"/>
      <c r="R68" s="6"/>
      <c r="S68" s="6"/>
      <c r="T68" s="6"/>
      <c r="U68" s="6"/>
      <c r="V68" s="6"/>
      <c r="W68" s="6"/>
      <c r="X68" s="6"/>
      <c r="Y68" s="6"/>
      <c r="Z68" s="6"/>
      <c r="AA68" s="6"/>
      <c r="AB68" s="6"/>
      <c r="AC68" s="6"/>
      <c r="AD68" s="6"/>
      <c r="AE68" s="6"/>
      <c r="AF68" s="6"/>
      <c r="AG68" s="6"/>
      <c r="AH68" s="6"/>
    </row>
    <row r="69" spans="1:34" ht="22.5">
      <c r="A69" s="94"/>
      <c r="B69" s="164" t="s">
        <v>1723</v>
      </c>
      <c r="C69" s="75"/>
      <c r="D69" s="281" t="s">
        <v>233</v>
      </c>
      <c r="E69" s="282"/>
      <c r="F69" s="109"/>
      <c r="G69" s="278"/>
      <c r="H69" s="279"/>
      <c r="I69" s="279"/>
      <c r="J69" s="280"/>
      <c r="K69" s="76"/>
      <c r="L69" s="103"/>
      <c r="P69" s="6"/>
      <c r="Q69" s="6"/>
      <c r="R69" s="6"/>
      <c r="S69" s="6"/>
      <c r="T69" s="6"/>
      <c r="U69" s="6"/>
      <c r="V69" s="6"/>
      <c r="W69" s="6"/>
      <c r="X69" s="6"/>
      <c r="Y69" s="6"/>
      <c r="Z69" s="6"/>
      <c r="AA69" s="6"/>
      <c r="AB69" s="6"/>
      <c r="AC69" s="6"/>
      <c r="AD69" s="6"/>
      <c r="AE69" s="6"/>
      <c r="AF69" s="6"/>
      <c r="AG69" s="6"/>
      <c r="AH69" s="6"/>
    </row>
    <row r="70" spans="1:34" ht="22.5">
      <c r="A70" s="94"/>
      <c r="B70" s="164" t="s">
        <v>1724</v>
      </c>
      <c r="C70" s="75"/>
      <c r="D70" s="281" t="s">
        <v>233</v>
      </c>
      <c r="E70" s="282"/>
      <c r="F70" s="109"/>
      <c r="G70" s="278"/>
      <c r="H70" s="279"/>
      <c r="I70" s="279"/>
      <c r="J70" s="280"/>
      <c r="K70" s="76"/>
      <c r="L70" s="103"/>
      <c r="P70" s="6"/>
      <c r="Q70" s="6"/>
      <c r="R70" s="6"/>
      <c r="S70" s="6"/>
      <c r="T70" s="6"/>
      <c r="U70" s="6"/>
      <c r="V70" s="6"/>
      <c r="W70" s="6"/>
      <c r="X70" s="6"/>
      <c r="Y70" s="6"/>
      <c r="Z70" s="6"/>
      <c r="AA70" s="6"/>
      <c r="AB70" s="6"/>
      <c r="AC70" s="6"/>
      <c r="AD70" s="6"/>
      <c r="AE70" s="6"/>
      <c r="AF70" s="6"/>
      <c r="AG70" s="6"/>
      <c r="AH70" s="6"/>
    </row>
    <row r="71" spans="1:34" ht="22.5">
      <c r="A71" s="86"/>
      <c r="B71" s="164" t="s">
        <v>1936</v>
      </c>
      <c r="C71" s="110"/>
      <c r="D71" s="281" t="s">
        <v>233</v>
      </c>
      <c r="E71" s="282"/>
      <c r="F71" s="111"/>
      <c r="G71" s="278"/>
      <c r="H71" s="279"/>
      <c r="I71" s="279"/>
      <c r="J71" s="280"/>
      <c r="K71" s="88"/>
      <c r="L71" s="112"/>
      <c r="P71" s="6"/>
      <c r="Q71" s="6"/>
      <c r="R71" s="6"/>
      <c r="S71" s="6"/>
      <c r="T71" s="6"/>
      <c r="U71" s="6"/>
      <c r="V71" s="6"/>
      <c r="W71" s="6"/>
      <c r="X71" s="6"/>
      <c r="Y71" s="6"/>
      <c r="Z71" s="6"/>
      <c r="AA71" s="6"/>
      <c r="AB71" s="6"/>
      <c r="AC71" s="6"/>
      <c r="AD71" s="6"/>
      <c r="AE71" s="6"/>
      <c r="AF71" s="6"/>
      <c r="AG71" s="6"/>
      <c r="AH71" s="6"/>
    </row>
    <row r="72" spans="1:34" ht="15.75">
      <c r="A72" s="94"/>
      <c r="B72" s="96"/>
      <c r="C72" s="96"/>
      <c r="D72" s="96"/>
      <c r="E72" s="96"/>
      <c r="F72" s="96"/>
      <c r="G72" s="113"/>
      <c r="H72" s="113"/>
      <c r="I72" s="113"/>
      <c r="J72" s="113"/>
      <c r="K72" s="76"/>
      <c r="L72" s="27"/>
      <c r="P72" s="6"/>
      <c r="Q72" s="6"/>
      <c r="R72" s="6"/>
      <c r="S72" s="6"/>
      <c r="T72" s="6"/>
      <c r="U72" s="6"/>
      <c r="V72" s="6"/>
      <c r="W72" s="6"/>
      <c r="X72" s="6"/>
      <c r="Y72" s="6"/>
      <c r="Z72" s="6"/>
      <c r="AA72" s="6"/>
      <c r="AB72" s="6"/>
      <c r="AC72" s="6"/>
      <c r="AD72" s="6"/>
      <c r="AE72" s="6"/>
      <c r="AF72" s="6"/>
      <c r="AG72" s="6"/>
      <c r="AH72" s="6"/>
    </row>
    <row r="73" spans="1:34" ht="15.75">
      <c r="A73" s="94"/>
      <c r="B73" s="333" t="s">
        <v>1732</v>
      </c>
      <c r="C73" s="333"/>
      <c r="D73" s="333"/>
      <c r="E73" s="333"/>
      <c r="F73" s="333"/>
      <c r="G73" s="333"/>
      <c r="H73" s="333"/>
      <c r="I73" s="333"/>
      <c r="J73" s="333"/>
      <c r="K73" s="76"/>
      <c r="L73" s="27"/>
      <c r="P73" s="6"/>
      <c r="Q73" s="6"/>
      <c r="R73" s="6"/>
      <c r="S73" s="6"/>
      <c r="T73" s="6"/>
      <c r="U73" s="6"/>
      <c r="V73" s="6"/>
      <c r="W73" s="6"/>
      <c r="X73" s="6"/>
      <c r="Y73" s="6"/>
      <c r="Z73" s="6"/>
      <c r="AA73" s="6"/>
      <c r="AB73" s="6"/>
      <c r="AC73" s="6"/>
      <c r="AD73" s="6"/>
      <c r="AE73" s="6"/>
      <c r="AF73" s="6"/>
      <c r="AG73" s="6"/>
      <c r="AH73" s="6"/>
    </row>
    <row r="74" spans="1:34" ht="15.75">
      <c r="A74" s="172"/>
      <c r="B74" s="173" t="s">
        <v>1733</v>
      </c>
      <c r="C74" s="174"/>
      <c r="D74" s="292" t="s">
        <v>1734</v>
      </c>
      <c r="E74" s="292"/>
      <c r="F74" s="175"/>
      <c r="G74" s="292" t="s">
        <v>231</v>
      </c>
      <c r="H74" s="292" t="e">
        <v>#NAME?</v>
      </c>
      <c r="I74" s="292" t="e">
        <v>#NAME?</v>
      </c>
      <c r="J74" s="176"/>
      <c r="K74" s="177"/>
      <c r="L74" s="114"/>
      <c r="M74" s="56"/>
      <c r="P74" s="6"/>
      <c r="Q74" s="6"/>
      <c r="R74" s="6"/>
      <c r="S74" s="6"/>
      <c r="T74" s="6"/>
      <c r="U74" s="6"/>
      <c r="V74" s="6"/>
      <c r="W74" s="6"/>
      <c r="X74" s="6"/>
      <c r="Y74" s="6"/>
      <c r="Z74" s="6"/>
      <c r="AA74" s="6"/>
      <c r="AB74" s="6"/>
      <c r="AC74" s="6"/>
      <c r="AD74" s="6"/>
      <c r="AE74" s="6"/>
      <c r="AF74" s="6"/>
      <c r="AG74" s="6"/>
      <c r="AH74" s="6"/>
    </row>
    <row r="75" spans="1:34" ht="30">
      <c r="A75" s="94"/>
      <c r="B75" s="178" t="s">
        <v>1735</v>
      </c>
      <c r="C75" s="115"/>
      <c r="D75" s="281" t="s">
        <v>233</v>
      </c>
      <c r="E75" s="282"/>
      <c r="F75" s="115"/>
      <c r="G75" s="278"/>
      <c r="H75" s="279"/>
      <c r="I75" s="279"/>
      <c r="J75" s="280"/>
      <c r="K75" s="76"/>
      <c r="L75" s="114" t="s">
        <v>93</v>
      </c>
      <c r="M75" s="56"/>
      <c r="P75" s="6"/>
      <c r="Q75" s="6"/>
      <c r="R75" s="6"/>
      <c r="S75" s="6"/>
      <c r="T75" s="6"/>
      <c r="U75" s="6"/>
      <c r="V75" s="6"/>
      <c r="W75" s="6"/>
      <c r="X75" s="6"/>
      <c r="Y75" s="6"/>
      <c r="Z75" s="6"/>
      <c r="AA75" s="6"/>
      <c r="AB75" s="6"/>
      <c r="AC75" s="6"/>
      <c r="AD75" s="6"/>
      <c r="AE75" s="6"/>
      <c r="AF75" s="6"/>
      <c r="AG75" s="6"/>
      <c r="AH75" s="6"/>
    </row>
    <row r="76" spans="1:34" ht="15.75">
      <c r="A76" s="94"/>
      <c r="B76" s="179"/>
      <c r="C76" s="102"/>
      <c r="D76" s="241"/>
      <c r="E76" s="241"/>
      <c r="F76" s="102"/>
      <c r="G76" s="334"/>
      <c r="H76" s="334"/>
      <c r="I76" s="334"/>
      <c r="J76" s="334"/>
      <c r="K76" s="76"/>
      <c r="L76" s="114"/>
      <c r="M76" s="56"/>
      <c r="P76" s="6"/>
      <c r="Q76" s="6"/>
      <c r="R76" s="6"/>
      <c r="S76" s="6"/>
      <c r="T76" s="6"/>
      <c r="U76" s="6"/>
      <c r="V76" s="6"/>
      <c r="W76" s="6"/>
      <c r="X76" s="6"/>
      <c r="Y76" s="6"/>
      <c r="Z76" s="6"/>
      <c r="AA76" s="6"/>
      <c r="AB76" s="6"/>
      <c r="AC76" s="6"/>
      <c r="AD76" s="6"/>
      <c r="AE76" s="6"/>
      <c r="AF76" s="6"/>
      <c r="AG76" s="6"/>
      <c r="AH76" s="6"/>
    </row>
    <row r="77" spans="1:34" ht="49.35" customHeight="1">
      <c r="A77" s="94"/>
      <c r="B77" s="178" t="s">
        <v>1736</v>
      </c>
      <c r="C77" s="115"/>
      <c r="D77" s="281" t="s">
        <v>233</v>
      </c>
      <c r="E77" s="282"/>
      <c r="F77" s="115"/>
      <c r="G77" s="285" t="s">
        <v>1944</v>
      </c>
      <c r="H77" s="286"/>
      <c r="I77" s="286"/>
      <c r="J77" s="287"/>
      <c r="K77" s="76"/>
      <c r="L77" s="114" t="s">
        <v>93</v>
      </c>
      <c r="M77" s="56"/>
      <c r="P77" s="6"/>
      <c r="Q77" s="6"/>
      <c r="R77" s="6"/>
      <c r="S77" s="6"/>
      <c r="T77" s="6"/>
      <c r="U77" s="6"/>
      <c r="V77" s="6"/>
      <c r="W77" s="6"/>
      <c r="X77" s="6"/>
      <c r="Y77" s="6"/>
      <c r="Z77" s="6"/>
      <c r="AA77" s="6"/>
      <c r="AB77" s="6"/>
      <c r="AC77" s="6"/>
      <c r="AD77" s="6"/>
      <c r="AE77" s="6"/>
      <c r="AF77" s="6"/>
      <c r="AG77" s="6"/>
      <c r="AH77" s="6"/>
    </row>
    <row r="78" spans="1:34" ht="15.75">
      <c r="A78" s="94"/>
      <c r="B78" s="179"/>
      <c r="C78" s="102"/>
      <c r="D78" s="241"/>
      <c r="E78" s="241"/>
      <c r="F78" s="102"/>
      <c r="G78" s="180"/>
      <c r="H78" s="180"/>
      <c r="I78" s="180"/>
      <c r="J78" s="180"/>
      <c r="K78" s="76"/>
      <c r="L78" s="114"/>
      <c r="M78" s="56"/>
      <c r="P78" s="6"/>
      <c r="Q78" s="6"/>
      <c r="R78" s="6"/>
      <c r="S78" s="6"/>
      <c r="T78" s="6"/>
      <c r="U78" s="6"/>
      <c r="V78" s="6"/>
      <c r="W78" s="6"/>
      <c r="X78" s="6"/>
      <c r="Y78" s="6"/>
      <c r="Z78" s="6"/>
      <c r="AA78" s="6"/>
      <c r="AB78" s="6"/>
      <c r="AC78" s="6"/>
      <c r="AD78" s="6"/>
      <c r="AE78" s="6"/>
      <c r="AF78" s="6"/>
      <c r="AG78" s="6"/>
      <c r="AH78" s="6"/>
    </row>
    <row r="79" spans="1:34" ht="52.5" customHeight="1">
      <c r="A79" s="94"/>
      <c r="B79" s="178" t="s">
        <v>1737</v>
      </c>
      <c r="C79" s="115"/>
      <c r="D79" s="281" t="s">
        <v>233</v>
      </c>
      <c r="E79" s="282"/>
      <c r="F79" s="115"/>
      <c r="G79" s="278"/>
      <c r="H79" s="279"/>
      <c r="I79" s="279"/>
      <c r="J79" s="280"/>
      <c r="K79" s="76"/>
      <c r="L79" s="114" t="s">
        <v>93</v>
      </c>
      <c r="M79" s="56"/>
      <c r="P79" s="6"/>
      <c r="Q79" s="6"/>
      <c r="R79" s="6"/>
      <c r="S79" s="6"/>
      <c r="T79" s="6"/>
      <c r="U79" s="6"/>
      <c r="V79" s="6"/>
      <c r="W79" s="6"/>
      <c r="X79" s="6"/>
      <c r="Y79" s="6"/>
      <c r="Z79" s="6"/>
      <c r="AA79" s="6"/>
      <c r="AB79" s="6"/>
      <c r="AC79" s="6"/>
      <c r="AD79" s="6"/>
      <c r="AE79" s="6"/>
      <c r="AF79" s="6"/>
      <c r="AG79" s="6"/>
      <c r="AH79" s="6"/>
    </row>
    <row r="80" spans="1:34" ht="15.75">
      <c r="A80" s="94"/>
      <c r="B80" s="179"/>
      <c r="C80" s="102"/>
      <c r="D80" s="241"/>
      <c r="E80" s="241"/>
      <c r="F80" s="102"/>
      <c r="G80" s="180"/>
      <c r="H80" s="180"/>
      <c r="I80" s="180"/>
      <c r="J80" s="180"/>
      <c r="K80" s="76"/>
      <c r="L80" s="114"/>
      <c r="M80" s="56"/>
      <c r="P80" s="6"/>
      <c r="Q80" s="6"/>
      <c r="R80" s="6"/>
      <c r="S80" s="6"/>
      <c r="T80" s="6"/>
      <c r="U80" s="6"/>
      <c r="V80" s="6"/>
      <c r="W80" s="6"/>
      <c r="X80" s="6"/>
      <c r="Y80" s="6"/>
      <c r="Z80" s="6"/>
      <c r="AA80" s="6"/>
      <c r="AB80" s="6"/>
      <c r="AC80" s="6"/>
      <c r="AD80" s="6"/>
      <c r="AE80" s="6"/>
      <c r="AF80" s="6"/>
      <c r="AG80" s="6"/>
      <c r="AH80" s="6"/>
    </row>
    <row r="81" spans="1:34" ht="48" customHeight="1">
      <c r="A81" s="94"/>
      <c r="B81" s="178" t="s">
        <v>1738</v>
      </c>
      <c r="C81" s="115"/>
      <c r="D81" s="281" t="s">
        <v>233</v>
      </c>
      <c r="E81" s="282"/>
      <c r="F81" s="115"/>
      <c r="G81" s="278"/>
      <c r="H81" s="279"/>
      <c r="I81" s="279"/>
      <c r="J81" s="280"/>
      <c r="K81" s="76"/>
      <c r="L81" s="114" t="s">
        <v>116</v>
      </c>
      <c r="M81" s="56"/>
      <c r="P81" s="6"/>
      <c r="Q81" s="6"/>
      <c r="R81" s="6"/>
      <c r="S81" s="6"/>
      <c r="T81" s="6"/>
      <c r="U81" s="6"/>
      <c r="V81" s="6"/>
      <c r="W81" s="6"/>
      <c r="X81" s="6"/>
      <c r="Y81" s="6"/>
      <c r="Z81" s="6"/>
      <c r="AA81" s="6"/>
      <c r="AB81" s="6"/>
      <c r="AC81" s="6"/>
      <c r="AD81" s="6"/>
      <c r="AE81" s="6"/>
      <c r="AF81" s="6"/>
      <c r="AG81" s="6"/>
      <c r="AH81" s="6"/>
    </row>
    <row r="82" spans="1:34" ht="15.75">
      <c r="A82" s="94"/>
      <c r="B82" s="181"/>
      <c r="C82" s="102"/>
      <c r="D82" s="182"/>
      <c r="E82" s="182"/>
      <c r="F82" s="102"/>
      <c r="G82" s="180"/>
      <c r="H82" s="180"/>
      <c r="I82" s="180"/>
      <c r="J82" s="180"/>
      <c r="K82" s="76"/>
      <c r="L82" s="114"/>
      <c r="M82" s="56"/>
      <c r="P82" s="6"/>
      <c r="Q82" s="6"/>
      <c r="R82" s="6"/>
      <c r="S82" s="6"/>
      <c r="T82" s="6"/>
      <c r="U82" s="6"/>
      <c r="V82" s="6"/>
      <c r="W82" s="6"/>
      <c r="X82" s="6"/>
      <c r="Y82" s="6"/>
      <c r="Z82" s="6"/>
      <c r="AA82" s="6"/>
      <c r="AB82" s="6"/>
      <c r="AC82" s="6"/>
      <c r="AD82" s="6"/>
      <c r="AE82" s="6"/>
      <c r="AF82" s="6"/>
      <c r="AG82" s="6"/>
      <c r="AH82" s="6"/>
    </row>
    <row r="83" spans="1:34" ht="35.25" customHeight="1">
      <c r="A83" s="94"/>
      <c r="B83" s="178" t="s">
        <v>1739</v>
      </c>
      <c r="C83" s="115"/>
      <c r="D83" s="281" t="s">
        <v>236</v>
      </c>
      <c r="E83" s="282"/>
      <c r="F83" s="115"/>
      <c r="G83" s="278"/>
      <c r="H83" s="279"/>
      <c r="I83" s="279"/>
      <c r="J83" s="280"/>
      <c r="K83" s="76"/>
      <c r="L83" s="114" t="s">
        <v>93</v>
      </c>
      <c r="M83" s="56"/>
      <c r="P83" s="6"/>
      <c r="Q83" s="6"/>
      <c r="R83" s="6"/>
      <c r="S83" s="6"/>
      <c r="T83" s="6"/>
      <c r="U83" s="6"/>
      <c r="V83" s="6"/>
      <c r="W83" s="6"/>
      <c r="X83" s="6"/>
      <c r="Y83" s="6"/>
      <c r="Z83" s="6"/>
      <c r="AA83" s="6"/>
      <c r="AB83" s="6"/>
      <c r="AC83" s="6"/>
      <c r="AD83" s="6"/>
      <c r="AE83" s="6"/>
      <c r="AF83" s="6"/>
      <c r="AG83" s="6"/>
      <c r="AH83" s="6"/>
    </row>
    <row r="84" spans="1:34">
      <c r="A84" s="94"/>
      <c r="K84" s="76"/>
      <c r="L84" s="114"/>
      <c r="M84" s="56"/>
      <c r="P84" s="6"/>
      <c r="Q84" s="6"/>
      <c r="R84" s="6"/>
      <c r="S84" s="6"/>
      <c r="T84" s="6"/>
      <c r="U84" s="6"/>
      <c r="V84" s="6"/>
      <c r="W84" s="6"/>
      <c r="X84" s="6"/>
      <c r="Y84" s="6"/>
      <c r="Z84" s="6"/>
      <c r="AA84" s="6"/>
      <c r="AB84" s="6"/>
      <c r="AC84" s="6"/>
      <c r="AD84" s="6"/>
      <c r="AE84" s="6"/>
      <c r="AF84" s="6"/>
      <c r="AG84" s="6"/>
      <c r="AH84" s="6"/>
    </row>
    <row r="85" spans="1:34" ht="49.5" customHeight="1">
      <c r="A85" s="94"/>
      <c r="B85" s="178" t="s">
        <v>1740</v>
      </c>
      <c r="C85" s="115"/>
      <c r="D85" s="283" t="s">
        <v>233</v>
      </c>
      <c r="E85" s="284"/>
      <c r="F85" s="115"/>
      <c r="G85" s="278"/>
      <c r="H85" s="279"/>
      <c r="I85" s="279"/>
      <c r="J85" s="280"/>
      <c r="K85" s="76"/>
      <c r="L85" s="114" t="s">
        <v>93</v>
      </c>
      <c r="M85" s="56"/>
      <c r="P85" s="6"/>
      <c r="Q85" s="6"/>
      <c r="R85" s="6"/>
      <c r="S85" s="6"/>
      <c r="T85" s="6"/>
      <c r="U85" s="6"/>
      <c r="V85" s="6"/>
      <c r="W85" s="6"/>
      <c r="X85" s="6"/>
      <c r="Y85" s="6"/>
      <c r="Z85" s="6"/>
      <c r="AA85" s="6"/>
      <c r="AB85" s="6"/>
      <c r="AC85" s="6"/>
      <c r="AD85" s="6"/>
      <c r="AE85" s="6"/>
      <c r="AF85" s="6"/>
      <c r="AG85" s="6"/>
      <c r="AH85" s="6"/>
    </row>
    <row r="86" spans="1:34" ht="15.75">
      <c r="A86" s="94"/>
      <c r="B86" s="183"/>
      <c r="C86" s="102"/>
      <c r="D86" s="241"/>
      <c r="E86" s="241"/>
      <c r="F86" s="116"/>
      <c r="G86" s="334"/>
      <c r="H86" s="334"/>
      <c r="I86" s="334"/>
      <c r="J86" s="334"/>
      <c r="K86" s="76"/>
      <c r="L86" s="114"/>
      <c r="M86" s="56"/>
      <c r="P86" s="6"/>
      <c r="Q86" s="6"/>
      <c r="R86" s="6"/>
      <c r="S86" s="6"/>
      <c r="T86" s="6"/>
      <c r="U86" s="6"/>
      <c r="V86" s="6"/>
      <c r="W86" s="6"/>
      <c r="X86" s="6"/>
      <c r="Y86" s="6"/>
      <c r="Z86" s="6"/>
      <c r="AA86" s="6"/>
      <c r="AB86" s="6"/>
      <c r="AC86" s="6"/>
      <c r="AD86" s="6"/>
      <c r="AE86" s="6"/>
      <c r="AF86" s="6"/>
      <c r="AG86" s="6"/>
      <c r="AH86" s="6"/>
    </row>
    <row r="87" spans="1:34" ht="37.35" customHeight="1">
      <c r="A87" s="94"/>
      <c r="B87" s="178" t="s">
        <v>1741</v>
      </c>
      <c r="C87" s="115"/>
      <c r="D87" s="281" t="s">
        <v>233</v>
      </c>
      <c r="E87" s="282"/>
      <c r="F87" s="115"/>
      <c r="G87" s="278"/>
      <c r="H87" s="279"/>
      <c r="I87" s="279"/>
      <c r="J87" s="280"/>
      <c r="K87" s="76"/>
      <c r="L87" s="114" t="s">
        <v>116</v>
      </c>
      <c r="M87" s="56"/>
      <c r="P87" s="6"/>
      <c r="Q87" s="6"/>
      <c r="R87" s="6"/>
      <c r="S87" s="6"/>
      <c r="T87" s="6"/>
      <c r="U87" s="6"/>
      <c r="V87" s="6"/>
      <c r="W87" s="6"/>
      <c r="X87" s="6"/>
      <c r="Y87" s="6"/>
      <c r="Z87" s="6"/>
      <c r="AA87" s="6"/>
      <c r="AB87" s="6"/>
      <c r="AC87" s="6"/>
      <c r="AD87" s="6"/>
      <c r="AE87" s="6"/>
      <c r="AF87" s="6"/>
      <c r="AG87" s="6"/>
      <c r="AH87" s="6"/>
    </row>
    <row r="88" spans="1:34" ht="15.75">
      <c r="A88" s="94"/>
      <c r="B88" s="179"/>
      <c r="C88" s="102"/>
      <c r="D88" s="241"/>
      <c r="E88" s="241"/>
      <c r="F88" s="116"/>
      <c r="G88" s="335"/>
      <c r="H88" s="335"/>
      <c r="I88" s="335"/>
      <c r="J88" s="335"/>
      <c r="K88" s="76"/>
      <c r="L88" s="114"/>
      <c r="M88" s="56"/>
      <c r="P88" s="6"/>
      <c r="Q88" s="6"/>
      <c r="R88" s="6"/>
      <c r="S88" s="6"/>
      <c r="T88" s="6"/>
      <c r="U88" s="6"/>
      <c r="V88" s="6"/>
      <c r="W88" s="6"/>
      <c r="X88" s="6"/>
      <c r="Y88" s="6"/>
      <c r="Z88" s="6"/>
      <c r="AA88" s="6"/>
      <c r="AB88" s="6"/>
      <c r="AC88" s="6"/>
      <c r="AD88" s="6"/>
      <c r="AE88" s="6"/>
      <c r="AF88" s="6"/>
      <c r="AG88" s="6"/>
      <c r="AH88" s="6"/>
    </row>
    <row r="89" spans="1:34" ht="30">
      <c r="A89" s="94"/>
      <c r="B89" s="178" t="s">
        <v>1742</v>
      </c>
      <c r="C89" s="115"/>
      <c r="D89" s="281" t="s">
        <v>232</v>
      </c>
      <c r="E89" s="282"/>
      <c r="F89" s="115"/>
      <c r="G89" s="278"/>
      <c r="H89" s="279"/>
      <c r="I89" s="279"/>
      <c r="J89" s="280"/>
      <c r="K89" s="76"/>
      <c r="L89" s="114" t="s">
        <v>93</v>
      </c>
      <c r="M89" s="56"/>
      <c r="P89" s="6"/>
      <c r="Q89" s="6"/>
      <c r="R89" s="6"/>
      <c r="S89" s="6"/>
      <c r="T89" s="6"/>
      <c r="U89" s="6"/>
      <c r="V89" s="6"/>
      <c r="W89" s="6"/>
      <c r="X89" s="6"/>
      <c r="Y89" s="6"/>
      <c r="Z89" s="6"/>
      <c r="AA89" s="6"/>
      <c r="AB89" s="6"/>
      <c r="AC89" s="6"/>
      <c r="AD89" s="6"/>
      <c r="AE89" s="6"/>
      <c r="AF89" s="6"/>
      <c r="AG89" s="6"/>
      <c r="AH89" s="6"/>
    </row>
    <row r="90" spans="1:34" ht="15.75">
      <c r="A90" s="94"/>
      <c r="B90" s="272" t="s">
        <v>235</v>
      </c>
      <c r="C90" s="272"/>
      <c r="D90" s="272"/>
      <c r="E90" s="272"/>
      <c r="F90" s="272"/>
      <c r="G90" s="272"/>
      <c r="H90" s="272"/>
      <c r="I90" s="272"/>
      <c r="J90" s="272"/>
      <c r="K90" s="76"/>
      <c r="L90" s="27"/>
      <c r="P90" s="6"/>
      <c r="Q90" s="6"/>
      <c r="R90" s="6"/>
      <c r="S90" s="6"/>
      <c r="T90" s="6"/>
      <c r="U90" s="6"/>
      <c r="V90" s="6"/>
      <c r="W90" s="6"/>
      <c r="X90" s="6"/>
      <c r="Y90" s="6"/>
      <c r="Z90" s="6"/>
      <c r="AA90" s="6"/>
      <c r="AB90" s="6"/>
      <c r="AC90" s="6"/>
      <c r="AD90" s="6"/>
      <c r="AE90" s="6"/>
      <c r="AF90" s="6"/>
      <c r="AG90" s="6"/>
      <c r="AH90" s="6"/>
    </row>
    <row r="91" spans="1:34" ht="16.5" thickBot="1">
      <c r="A91" s="273" t="s">
        <v>1826</v>
      </c>
      <c r="B91" s="274"/>
      <c r="C91" s="274"/>
      <c r="D91" s="274"/>
      <c r="E91" s="274"/>
      <c r="F91" s="274"/>
      <c r="G91" s="274"/>
      <c r="H91" s="274"/>
      <c r="I91" s="274"/>
      <c r="J91" s="274"/>
      <c r="K91" s="117"/>
      <c r="L91" s="27"/>
      <c r="P91" s="6"/>
      <c r="Q91" s="6"/>
      <c r="R91" s="6"/>
      <c r="S91" s="6"/>
      <c r="T91" s="6"/>
      <c r="U91" s="6"/>
      <c r="V91" s="6"/>
      <c r="W91" s="6"/>
      <c r="X91" s="6"/>
      <c r="Y91" s="6"/>
      <c r="Z91" s="6"/>
      <c r="AA91" s="6"/>
      <c r="AB91" s="6"/>
      <c r="AC91" s="6"/>
      <c r="AD91" s="6"/>
      <c r="AE91" s="6"/>
      <c r="AF91" s="6"/>
      <c r="AG91" s="6"/>
      <c r="AH91" s="6"/>
    </row>
    <row r="92" spans="1:34" ht="16.5" thickTop="1">
      <c r="L92" s="35"/>
      <c r="P92" s="6"/>
      <c r="Q92" s="6"/>
      <c r="R92" s="6"/>
      <c r="S92" s="6"/>
      <c r="T92" s="6"/>
      <c r="U92" s="6"/>
      <c r="V92" s="6"/>
      <c r="W92" s="6"/>
      <c r="X92" s="6"/>
      <c r="Y92" s="6"/>
      <c r="Z92" s="6"/>
      <c r="AA92" s="6"/>
      <c r="AB92" s="6"/>
      <c r="AC92" s="6"/>
      <c r="AD92" s="6"/>
      <c r="AE92" s="6"/>
      <c r="AF92" s="6"/>
      <c r="AG92" s="6"/>
      <c r="AH92" s="6"/>
    </row>
    <row r="96" spans="1:34" ht="13.5" hidden="1" customHeight="1">
      <c r="B96" s="178" t="s">
        <v>233</v>
      </c>
      <c r="D96" s="184" t="str">
        <f>IF(AND(OR($D$26="Yes",$D$26=""),OR($D$32="Yes",$D$32="")),"Yes","")</f>
        <v>Yes</v>
      </c>
      <c r="E96" s="184" t="str">
        <f>IF(AND(OR($D$26="Yes",$D$26=""),OR($D$32="Yes",$D$32="")),"100%","")</f>
        <v>100%</v>
      </c>
      <c r="G96" s="184" t="str">
        <f>IF(OR($D$26="Yes",$D$26=""),"Yes","")</f>
        <v>Yes</v>
      </c>
    </row>
    <row r="97" spans="2:7" ht="13.5" hidden="1" customHeight="1">
      <c r="B97" s="178" t="s">
        <v>232</v>
      </c>
      <c r="D97" s="184" t="str">
        <f>IF(AND(OR($D$26="Yes",$D$26=""),OR($D$32="Yes",$D$32="")),"No","")</f>
        <v>No</v>
      </c>
      <c r="E97" s="184" t="str">
        <f>IF(AND(OR($D$26="Yes",$D$26=""),OR($D$32="Yes",$D$32="")),"Greater than 90%","")</f>
        <v>Greater than 90%</v>
      </c>
      <c r="G97" s="184" t="str">
        <f>IF(OR($D$26="Yes",$D$26=""),"No","")</f>
        <v>No</v>
      </c>
    </row>
    <row r="98" spans="2:7" ht="15.75" hidden="1">
      <c r="B98" s="178" t="s">
        <v>237</v>
      </c>
      <c r="D98" s="184" t="str">
        <f>IF(AND(OR($D$26="Yes",$D$26=""),OR($D$32="Yes",$D$32="")),"Unknown","")</f>
        <v>Unknown</v>
      </c>
      <c r="E98" s="184" t="str">
        <f>IF(AND(OR($D$26="Yes",$D$26=""),OR($D$32="Yes",$D$32="")),"Greater than 75%","")</f>
        <v>Greater than 75%</v>
      </c>
      <c r="G98" s="184" t="str">
        <f>IF(OR($D$27="Yes",$D$27=""),"Yes","")</f>
        <v>Yes</v>
      </c>
    </row>
    <row r="99" spans="2:7" ht="15.75" hidden="1">
      <c r="B99" s="185">
        <v>1</v>
      </c>
      <c r="D99" s="184" t="str">
        <f>IF(AND(OR($D$27="Yes",$D$27=""),OR($D$33="Yes",$D$33="")),"Yes","")</f>
        <v>Yes</v>
      </c>
      <c r="E99" s="184" t="str">
        <f>IF(AND(OR($D$26="Yes",$D$26=""),OR($D$32="Yes",$D$32="")),"Greater than 50%","")</f>
        <v>Greater than 50%</v>
      </c>
      <c r="G99" s="184" t="str">
        <f>IF(OR($D$27="Yes",$D$27=""),"No","")</f>
        <v>No</v>
      </c>
    </row>
    <row r="100" spans="2:7" ht="15.75" hidden="1">
      <c r="B100" s="186" t="s">
        <v>238</v>
      </c>
      <c r="D100" s="184" t="str">
        <f>IF(AND(OR($D$27="Yes",$D$27=""),OR($D$33="Yes",$D$33="")),"No","")</f>
        <v>No</v>
      </c>
      <c r="E100" s="184" t="str">
        <f>IF(AND(OR($D$26="Yes",$D$26=""),OR($D$32="Yes",$D$32="")),"50% or less","")</f>
        <v>50% or less</v>
      </c>
      <c r="G100" s="184" t="str">
        <f>IF(OR($D$28="Yes",$D$28=""),"Yes","")</f>
        <v>Yes</v>
      </c>
    </row>
    <row r="101" spans="2:7" ht="15.75" hidden="1">
      <c r="B101" s="186" t="s">
        <v>234</v>
      </c>
      <c r="D101" s="184" t="str">
        <f>IF(AND(OR($D$27="Yes",$D$27=""),OR($D$33="Yes",$D$33="")),"Unknown","")</f>
        <v>Unknown</v>
      </c>
      <c r="E101" s="184" t="str">
        <f>IF(AND(OR($D$26="Yes",$D$26=""),OR($D$32="Yes",$D$32="")),"None","")</f>
        <v>None</v>
      </c>
      <c r="G101" s="184" t="str">
        <f>IF(OR($D$28="Yes",$D$28=""),"No","")</f>
        <v>No</v>
      </c>
    </row>
    <row r="102" spans="2:7" ht="15.75" hidden="1">
      <c r="B102" s="186" t="s">
        <v>239</v>
      </c>
      <c r="D102" s="184" t="str">
        <f>IF(AND(OR($D$28="Yes",$D$28=""),OR($D$34="Yes",$D$34="")),"Yes","")</f>
        <v>Yes</v>
      </c>
      <c r="E102" s="184" t="str">
        <f>IF(AND(OR($D$27="Yes",$D$27=""),OR($D$33="Yes",$D$33="")),"100%","")</f>
        <v>100%</v>
      </c>
      <c r="G102" s="184" t="str">
        <f>IF(OR($D$29="Yes",$D$29=""),"Yes","")</f>
        <v>Yes</v>
      </c>
    </row>
    <row r="103" spans="2:7" ht="15.75" hidden="1">
      <c r="B103" s="186" t="s">
        <v>240</v>
      </c>
      <c r="D103" s="184" t="str">
        <f>IF(AND(OR($D$28="Yes",$D$28=""),OR($D$34="Yes",$D$34="")),"No","")</f>
        <v>No</v>
      </c>
      <c r="E103" s="184" t="str">
        <f>IF(AND(OR($D$27="Yes",$D$27=""),OR($D$33="Yes",$D$33="")),"Greater than 90%","")</f>
        <v>Greater than 90%</v>
      </c>
      <c r="G103" s="184" t="str">
        <f>IF(OR($D$29="Yes",$D$29=""),"No","")</f>
        <v>No</v>
      </c>
    </row>
    <row r="104" spans="2:7" ht="15.75" hidden="1">
      <c r="B104" s="186" t="s">
        <v>241</v>
      </c>
      <c r="D104" s="184" t="str">
        <f>IF(AND(OR($D$28="Yes",$D$28=""),OR($D$34="Yes",$D$34="")),"Unknown","")</f>
        <v>Unknown</v>
      </c>
      <c r="E104" s="184" t="str">
        <f>IF(AND(OR($D$27="Yes",$D$27=""),OR($D$33="Yes",$D$33="")),"Greater than 75%","")</f>
        <v>Greater than 75%</v>
      </c>
    </row>
    <row r="105" spans="2:7" ht="15.75" hidden="1">
      <c r="B105" s="186" t="s">
        <v>236</v>
      </c>
      <c r="D105" s="184" t="str">
        <f>IF(AND(OR($D$29="Yes",$D$29=""),OR($D$35="Yes",$D$35="")),"Yes","")</f>
        <v>Yes</v>
      </c>
      <c r="E105" s="184" t="str">
        <f>IF(AND(OR($D$27="Yes",$D$27=""),OR($D$33="Yes",$D$33="")),"Greater than 50%","")</f>
        <v>Greater than 50%</v>
      </c>
    </row>
    <row r="106" spans="2:7" ht="15.75" hidden="1">
      <c r="B106" s="186" t="s">
        <v>242</v>
      </c>
      <c r="D106" s="184" t="str">
        <f>IF(AND(OR($D$29="Yes",$D$29=""),OR($D$35="Yes",$D$35="")),"No","")</f>
        <v>No</v>
      </c>
      <c r="E106" s="184" t="str">
        <f>IF(AND(OR($D$27="Yes",$D$27=""),OR($D$33="Yes",$D$33="")),"50% or less","")</f>
        <v>50% or less</v>
      </c>
    </row>
    <row r="107" spans="2:7" ht="15.75" hidden="1">
      <c r="B107" s="186" t="s">
        <v>232</v>
      </c>
      <c r="D107" s="184" t="str">
        <f>IF(AND(OR($D$29="Yes",$D$29=""),OR($D$35="Yes",$D$35="")),"Unknown","")</f>
        <v>Unknown</v>
      </c>
      <c r="E107" s="184" t="str">
        <f>IF(AND(OR($D$27="Yes",$D$27=""),OR($D$33="Yes",$D$33="")),"None","")</f>
        <v>None</v>
      </c>
    </row>
    <row r="108" spans="2:7" ht="15.75" hidden="1">
      <c r="B108" s="186" t="s">
        <v>243</v>
      </c>
      <c r="E108" s="184" t="str">
        <f>IF(AND(OR($D$28="Yes",$D$28=""),OR($D$34="Yes",$D$34="")),"100%","")</f>
        <v>100%</v>
      </c>
    </row>
    <row r="109" spans="2:7" ht="15.75" hidden="1">
      <c r="B109" s="186" t="s">
        <v>244</v>
      </c>
      <c r="E109" s="184" t="str">
        <f>IF(AND(OR($D$28="Yes",$D$28=""),OR($D$34="Yes",$D$34="")),"Greater than 90%","")</f>
        <v>Greater than 90%</v>
      </c>
    </row>
    <row r="110" spans="2:7" ht="15.75" hidden="1">
      <c r="B110" s="186" t="s">
        <v>245</v>
      </c>
      <c r="E110" s="184" t="str">
        <f>IF(AND(OR($D$28="Yes",$D$28=""),OR($D$34="Yes",$D$34="")),"Greater than 75%","")</f>
        <v>Greater than 75%</v>
      </c>
    </row>
    <row r="111" spans="2:7" ht="15.75" hidden="1">
      <c r="B111" s="186" t="s">
        <v>232</v>
      </c>
      <c r="E111" s="184" t="str">
        <f>IF(AND(OR($D$28="Yes",$D$28=""),OR($D$34="Yes",$D$34="")),"Greater than 50%","")</f>
        <v>Greater than 50%</v>
      </c>
    </row>
    <row r="112" spans="2:7" ht="15" hidden="1" customHeight="1">
      <c r="E112" s="184" t="str">
        <f>IF(AND(OR($D$28="Yes",$D$28=""),OR($D$34="Yes",$D$34="")),"50% or less","")</f>
        <v>50% or less</v>
      </c>
    </row>
    <row r="113" spans="5:5" ht="15" hidden="1" customHeight="1">
      <c r="E113" s="184" t="str">
        <f>IF(AND(OR($D$28="Yes",$D$28=""),OR($D$34="Yes",$D$34="")),"None","")</f>
        <v>None</v>
      </c>
    </row>
    <row r="114" spans="5:5" ht="15" hidden="1" customHeight="1">
      <c r="E114" s="184" t="str">
        <f>IF(AND(OR($D$29="Yes",$D$29=""),OR($D$35="Yes",$D$35="")),"100%","")</f>
        <v>100%</v>
      </c>
    </row>
    <row r="115" spans="5:5" ht="15" hidden="1" customHeight="1">
      <c r="E115" s="184" t="str">
        <f>IF(AND(OR($D$29="Yes",$D$29=""),OR($D$35="Yes",$D$35="")),"Greater than 90%","")</f>
        <v>Greater than 90%</v>
      </c>
    </row>
    <row r="116" spans="5:5" ht="15" hidden="1" customHeight="1">
      <c r="E116" s="184" t="str">
        <f>IF(AND(OR($D$29="Yes",$D$29=""),OR($D$35="Yes",$D$35="")),"Greater than 75%","")</f>
        <v>Greater than 75%</v>
      </c>
    </row>
    <row r="117" spans="5:5" ht="15" hidden="1" customHeight="1">
      <c r="E117" s="184" t="str">
        <f>IF(AND(OR($D$29="Yes",$D$29=""),OR($D$35="Yes",$D$35="")),"Greater than 50%","")</f>
        <v>Greater than 50%</v>
      </c>
    </row>
    <row r="118" spans="5:5" ht="15" hidden="1" customHeight="1">
      <c r="E118" s="184" t="str">
        <f>IF(AND(OR($D$29="Yes",$D$29=""),OR($D$35="Yes",$D$35="")),"50% or less","")</f>
        <v>50% or less</v>
      </c>
    </row>
    <row r="119" spans="5:5" ht="15" hidden="1" customHeight="1">
      <c r="E119" s="184" t="str">
        <f>IF(AND(OR($D$29="Yes",$D$29=""),OR($D$35="Yes",$D$35="")),"None","")</f>
        <v>None</v>
      </c>
    </row>
  </sheetData>
  <mergeCells count="124">
    <mergeCell ref="G86:J86"/>
    <mergeCell ref="G88:J88"/>
    <mergeCell ref="D57:E57"/>
    <mergeCell ref="G57:J57"/>
    <mergeCell ref="G59:J59"/>
    <mergeCell ref="D58:E58"/>
    <mergeCell ref="G62:J62"/>
    <mergeCell ref="D64:E64"/>
    <mergeCell ref="D63:E63"/>
    <mergeCell ref="G63:J63"/>
    <mergeCell ref="G64:J64"/>
    <mergeCell ref="D62:E62"/>
    <mergeCell ref="D59:E59"/>
    <mergeCell ref="G58:J58"/>
    <mergeCell ref="G68:J68"/>
    <mergeCell ref="G71:J71"/>
    <mergeCell ref="G69:J69"/>
    <mergeCell ref="D69:E69"/>
    <mergeCell ref="D68:E68"/>
    <mergeCell ref="G70:J70"/>
    <mergeCell ref="D71:E71"/>
    <mergeCell ref="D70:E70"/>
    <mergeCell ref="G45:J45"/>
    <mergeCell ref="G46:J46"/>
    <mergeCell ref="G47:J47"/>
    <mergeCell ref="D44:E44"/>
    <mergeCell ref="G44:J44"/>
    <mergeCell ref="D45:E45"/>
    <mergeCell ref="D47:E47"/>
    <mergeCell ref="D89:E89"/>
    <mergeCell ref="G87:J87"/>
    <mergeCell ref="D83:E83"/>
    <mergeCell ref="G89:J89"/>
    <mergeCell ref="G83:J83"/>
    <mergeCell ref="G81:J81"/>
    <mergeCell ref="D79:E79"/>
    <mergeCell ref="G79:J79"/>
    <mergeCell ref="G53:J53"/>
    <mergeCell ref="D56:E56"/>
    <mergeCell ref="G56:J56"/>
    <mergeCell ref="G75:J75"/>
    <mergeCell ref="B73:J73"/>
    <mergeCell ref="G74:I74"/>
    <mergeCell ref="D75:E75"/>
    <mergeCell ref="D74:E74"/>
    <mergeCell ref="G76:J76"/>
    <mergeCell ref="D12:J12"/>
    <mergeCell ref="D14:J14"/>
    <mergeCell ref="D13:J13"/>
    <mergeCell ref="D15:J15"/>
    <mergeCell ref="D16:J16"/>
    <mergeCell ref="G32:J32"/>
    <mergeCell ref="G29:J29"/>
    <mergeCell ref="G26:J26"/>
    <mergeCell ref="G28:J28"/>
    <mergeCell ref="D22:E22"/>
    <mergeCell ref="D21:J21"/>
    <mergeCell ref="D26:E26"/>
    <mergeCell ref="D27:E27"/>
    <mergeCell ref="D28:E28"/>
    <mergeCell ref="D29:E29"/>
    <mergeCell ref="D20:J20"/>
    <mergeCell ref="D32:E32"/>
    <mergeCell ref="A1:K1"/>
    <mergeCell ref="D2:J2"/>
    <mergeCell ref="D8:J8"/>
    <mergeCell ref="B4:H4"/>
    <mergeCell ref="D10:J10"/>
    <mergeCell ref="D9:G9"/>
    <mergeCell ref="B7:J7"/>
    <mergeCell ref="B6:J6"/>
    <mergeCell ref="D11:J11"/>
    <mergeCell ref="I4:J4"/>
    <mergeCell ref="F3:H3"/>
    <mergeCell ref="B10:B11"/>
    <mergeCell ref="D49:E49"/>
    <mergeCell ref="D55:E55"/>
    <mergeCell ref="D61:E61"/>
    <mergeCell ref="H61:J61"/>
    <mergeCell ref="D67:E67"/>
    <mergeCell ref="H67:J67"/>
    <mergeCell ref="D52:E52"/>
    <mergeCell ref="D50:E50"/>
    <mergeCell ref="G52:J52"/>
    <mergeCell ref="D53:E53"/>
    <mergeCell ref="H37:J37"/>
    <mergeCell ref="D43:E43"/>
    <mergeCell ref="G34:J34"/>
    <mergeCell ref="D39:E39"/>
    <mergeCell ref="G35:J35"/>
    <mergeCell ref="D38:E38"/>
    <mergeCell ref="G33:J33"/>
    <mergeCell ref="G38:J38"/>
    <mergeCell ref="B24:J24"/>
    <mergeCell ref="D35:E35"/>
    <mergeCell ref="D34:E34"/>
    <mergeCell ref="D33:E33"/>
    <mergeCell ref="G39:J39"/>
    <mergeCell ref="G40:J40"/>
    <mergeCell ref="G41:J41"/>
    <mergeCell ref="B90:J90"/>
    <mergeCell ref="A91:J91"/>
    <mergeCell ref="D17:J17"/>
    <mergeCell ref="G85:J85"/>
    <mergeCell ref="D81:E81"/>
    <mergeCell ref="D87:E87"/>
    <mergeCell ref="D85:E85"/>
    <mergeCell ref="G77:J77"/>
    <mergeCell ref="D77:E77"/>
    <mergeCell ref="D65:E65"/>
    <mergeCell ref="G65:J65"/>
    <mergeCell ref="D18:J18"/>
    <mergeCell ref="D40:E40"/>
    <mergeCell ref="D41:E41"/>
    <mergeCell ref="D46:E46"/>
    <mergeCell ref="G50:J50"/>
    <mergeCell ref="D51:E51"/>
    <mergeCell ref="G51:J51"/>
    <mergeCell ref="D19:J19"/>
    <mergeCell ref="G27:J27"/>
    <mergeCell ref="D23:E23"/>
    <mergeCell ref="D25:E25"/>
    <mergeCell ref="D31:E31"/>
    <mergeCell ref="D37:E37"/>
  </mergeCells>
  <conditionalFormatting sqref="D22:E22">
    <cfRule type="expression" dxfId="79" priority="52" stopIfTrue="1">
      <formula>IF($D$22="",TRUE)</formula>
    </cfRule>
  </conditionalFormatting>
  <conditionalFormatting sqref="D26:E26">
    <cfRule type="expression" dxfId="78" priority="42" stopIfTrue="1">
      <formula>IF($D$26="",TRUE)</formula>
    </cfRule>
  </conditionalFormatting>
  <conditionalFormatting sqref="D27:E27">
    <cfRule type="expression" dxfId="77" priority="44" stopIfTrue="1">
      <formula>IF($D$27="",TRUE)</formula>
    </cfRule>
  </conditionalFormatting>
  <conditionalFormatting sqref="D28:E28">
    <cfRule type="expression" dxfId="76" priority="45" stopIfTrue="1">
      <formula>IF($D$28="",TRUE)</formula>
    </cfRule>
  </conditionalFormatting>
  <conditionalFormatting sqref="D29:E29">
    <cfRule type="expression" dxfId="75" priority="46" stopIfTrue="1">
      <formula>IF($D$29="",TRUE)</formula>
    </cfRule>
  </conditionalFormatting>
  <conditionalFormatting sqref="D32:E32">
    <cfRule type="expression" dxfId="74" priority="37" stopIfTrue="1">
      <formula>IF(AND(OR($D$26="Yes",$D$26=""),$D$32=""),1,0)</formula>
    </cfRule>
    <cfRule type="expression" dxfId="73" priority="43" stopIfTrue="1">
      <formula>$P$26=""</formula>
    </cfRule>
  </conditionalFormatting>
  <conditionalFormatting sqref="D33:E33">
    <cfRule type="expression" dxfId="72" priority="30" stopIfTrue="1">
      <formula>$P$27=""</formula>
    </cfRule>
    <cfRule type="expression" dxfId="71" priority="29" stopIfTrue="1">
      <formula>IF(AND(OR($D$27="Yes",$D$27=""),$D$33=""),1,0)</formula>
    </cfRule>
  </conditionalFormatting>
  <conditionalFormatting sqref="D34:E34">
    <cfRule type="expression" dxfId="70" priority="1" stopIfTrue="1">
      <formula>IF(AND(OR($D$28="Yes",$D$28=""),$D$34=""),1,0)</formula>
    </cfRule>
    <cfRule type="expression" dxfId="69" priority="2" stopIfTrue="1">
      <formula>$P$28=""</formula>
    </cfRule>
  </conditionalFormatting>
  <conditionalFormatting sqref="D35:E35">
    <cfRule type="expression" dxfId="68" priority="27" stopIfTrue="1">
      <formula>IF(AND(OR($D$29="Yes",$D$29=""),$D$35=""),1,0)</formula>
    </cfRule>
    <cfRule type="expression" dxfId="67" priority="55" stopIfTrue="1">
      <formula>$P$29=""</formula>
    </cfRule>
  </conditionalFormatting>
  <conditionalFormatting sqref="D38:E38 D44:E44 D50:E50 D56:E56 D62:E62 D68:E68">
    <cfRule type="expression" dxfId="66" priority="18" stopIfTrue="1">
      <formula>$P$26=""</formula>
    </cfRule>
    <cfRule type="expression" dxfId="65" priority="19" stopIfTrue="1">
      <formula>$P$32=""</formula>
    </cfRule>
  </conditionalFormatting>
  <conditionalFormatting sqref="D38:E38">
    <cfRule type="expression" dxfId="64" priority="36" stopIfTrue="1">
      <formula>IF(AND(OR($D$26="Yes",$D$26=""),OR($D$32="Yes",$D$32=""),D38=""),1,0)</formula>
    </cfRule>
  </conditionalFormatting>
  <conditionalFormatting sqref="D39:E39 D45:E45 D51:E51 D57:E57 D63:E63 D69:E69">
    <cfRule type="expression" dxfId="63" priority="12" stopIfTrue="1">
      <formula>$P$33=""</formula>
    </cfRule>
    <cfRule type="expression" dxfId="62" priority="13" stopIfTrue="1">
      <formula>$P$39=""</formula>
    </cfRule>
  </conditionalFormatting>
  <conditionalFormatting sqref="D39:E39">
    <cfRule type="expression" dxfId="61" priority="34" stopIfTrue="1">
      <formula>IF(AND(OR($D$27="Yes",$D$27=""),OR($D$33="Yes",$D$33=""),D39=""),1,0)</formula>
    </cfRule>
  </conditionalFormatting>
  <conditionalFormatting sqref="D40:E40 D46:E46 D52:E52 D58:E58 D64:E64 D70:E70">
    <cfRule type="expression" dxfId="60" priority="7" stopIfTrue="1">
      <formula>$P$28=""</formula>
    </cfRule>
    <cfRule type="expression" dxfId="59" priority="8" stopIfTrue="1">
      <formula>$P$34=""</formula>
    </cfRule>
  </conditionalFormatting>
  <conditionalFormatting sqref="D40:E40">
    <cfRule type="expression" dxfId="58" priority="33" stopIfTrue="1">
      <formula>IF(AND(OR($D$28="Yes",$D$28=""),OR($D$34="Yes",$D$34=""),D40=""),1,0)</formula>
    </cfRule>
  </conditionalFormatting>
  <conditionalFormatting sqref="D41:E41 D47:E47 D53:E53 D59:E59 D65:E65 D71:E71">
    <cfRule type="expression" dxfId="57" priority="3" stopIfTrue="1">
      <formula>$P$29=""</formula>
    </cfRule>
    <cfRule type="expression" dxfId="56" priority="4" stopIfTrue="1">
      <formula>$P$35=""</formula>
    </cfRule>
  </conditionalFormatting>
  <conditionalFormatting sqref="D41:E41">
    <cfRule type="expression" dxfId="55" priority="57" stopIfTrue="1">
      <formula>IF(AND(OR($D$29="Yes",$D$29=""),OR($D$35="Yes",$D$35=""),D41=""),1,0)</formula>
    </cfRule>
  </conditionalFormatting>
  <conditionalFormatting sqref="D44:E44">
    <cfRule type="expression" dxfId="54" priority="35" stopIfTrue="1">
      <formula>IF(AND(OR($D$26="Yes",$D$26=""),OR($D$32="Yes",$D$32=""),D44=""),1,0)</formula>
    </cfRule>
  </conditionalFormatting>
  <conditionalFormatting sqref="D45:E45">
    <cfRule type="expression" dxfId="53" priority="15" stopIfTrue="1">
      <formula>IF(AND(OR($D$27="Yes",$D$27=""),OR($D$33="Yes",$D$33=""),D45=""),1,0)</formula>
    </cfRule>
  </conditionalFormatting>
  <conditionalFormatting sqref="D46:E46">
    <cfRule type="expression" dxfId="52" priority="28" stopIfTrue="1">
      <formula>IF(AND(OR($D$28="Yes",$D$28=""),OR($D$34="Yes",$D$34=""),D46=""),1,0)</formula>
    </cfRule>
  </conditionalFormatting>
  <conditionalFormatting sqref="D47:E47">
    <cfRule type="expression" dxfId="51" priority="32" stopIfTrue="1">
      <formula>IF(AND(OR($D$29="Yes",$D$29=""),OR($D$35="Yes",$D$35=""),D47=""),1,0)</formula>
    </cfRule>
  </conditionalFormatting>
  <conditionalFormatting sqref="D50:E50">
    <cfRule type="expression" dxfId="50" priority="21" stopIfTrue="1">
      <formula>IF(AND(OR($D$26="Yes",$D$26=""),OR($D$32="Yes",$D$32=""),D50=""),1,0)</formula>
    </cfRule>
  </conditionalFormatting>
  <conditionalFormatting sqref="D51:E51">
    <cfRule type="expression" dxfId="49" priority="53" stopIfTrue="1">
      <formula>IF(AND(OR($D$27="Yes",$D$27=""),OR($D$33="Yes",$D$33=""),D51=""),1,0)</formula>
    </cfRule>
  </conditionalFormatting>
  <conditionalFormatting sqref="D52:E52">
    <cfRule type="expression" dxfId="48" priority="11" stopIfTrue="1">
      <formula>IF(AND(OR($D$28="Yes",$D$28=""),OR($D$34="Yes",$D$34=""),D52=""),1,0)</formula>
    </cfRule>
  </conditionalFormatting>
  <conditionalFormatting sqref="D53:E53">
    <cfRule type="expression" dxfId="47" priority="25" stopIfTrue="1">
      <formula>IF(AND(OR($D$29="Yes",$D$29=""),OR($D$35="Yes",$D$35=""),D53=""),1,0)</formula>
    </cfRule>
  </conditionalFormatting>
  <conditionalFormatting sqref="D56:E56">
    <cfRule type="expression" dxfId="46" priority="24" stopIfTrue="1">
      <formula>IF(AND(OR($D$26="Yes",$D$26=""),OR($D$32="Yes",$D$32=""),D56=""),1,0)</formula>
    </cfRule>
  </conditionalFormatting>
  <conditionalFormatting sqref="D57:E57">
    <cfRule type="expression" dxfId="45" priority="17" stopIfTrue="1">
      <formula>IF(AND(OR($D$27="Yes",$D$27=""),OR($D$33="Yes",$D$33=""),D57=""),1,0)</formula>
    </cfRule>
  </conditionalFormatting>
  <conditionalFormatting sqref="D58:E58">
    <cfRule type="expression" dxfId="44" priority="10" stopIfTrue="1">
      <formula>IF(AND(OR($D$28="Yes",$D$28=""),OR($D$34="Yes",$D$34=""),D58=""),1,0)</formula>
    </cfRule>
  </conditionalFormatting>
  <conditionalFormatting sqref="D59:E59">
    <cfRule type="expression" dxfId="43" priority="6" stopIfTrue="1">
      <formula>IF(AND(OR($D$29="Yes",$D$29=""),OR($D$35="Yes",$D$35=""),D59=""),1,0)</formula>
    </cfRule>
  </conditionalFormatting>
  <conditionalFormatting sqref="D62:E62">
    <cfRule type="expression" dxfId="42" priority="23" stopIfTrue="1">
      <formula>IF(AND(OR($D$26="Yes",$D$26=""),OR($D$32="Yes",$D$32=""),D62=""),1,0)</formula>
    </cfRule>
  </conditionalFormatting>
  <conditionalFormatting sqref="D63:E63">
    <cfRule type="expression" dxfId="41" priority="14" stopIfTrue="1">
      <formula>IF(AND(OR($D$27="Yes",$D$27=""),OR($D$33="Yes",$D$33=""),D63=""),1,0)</formula>
    </cfRule>
  </conditionalFormatting>
  <conditionalFormatting sqref="D64:E64">
    <cfRule type="expression" dxfId="40" priority="9" stopIfTrue="1">
      <formula>IF(AND(OR($D$28="Yes",$D$28=""),OR($D$34="Yes",$D$34=""),D64=""),1,0)</formula>
    </cfRule>
  </conditionalFormatting>
  <conditionalFormatting sqref="D65:E65">
    <cfRule type="expression" dxfId="39" priority="5" stopIfTrue="1">
      <formula>IF(AND(OR($D$29="Yes",$D$29=""),OR($D$35="Yes",$D$35=""),D65=""),1,0)</formula>
    </cfRule>
  </conditionalFormatting>
  <conditionalFormatting sqref="D68:E68">
    <cfRule type="expression" dxfId="38" priority="20" stopIfTrue="1">
      <formula>IF(AND(OR($D$26="Yes",$D$26=""),OR($D$32="Yes",$D$32=""),D68=""),1,0)</formula>
    </cfRule>
  </conditionalFormatting>
  <conditionalFormatting sqref="D69:E69">
    <cfRule type="expression" dxfId="37" priority="16" stopIfTrue="1">
      <formula>IF(AND(OR($D$27="Yes",$D$27=""),OR($D$33="Yes",$D$33=""),D69=""),1,0)</formula>
    </cfRule>
  </conditionalFormatting>
  <conditionalFormatting sqref="D70:E70">
    <cfRule type="expression" dxfId="36" priority="54" stopIfTrue="1">
      <formula>IF(AND(OR($D$28="Yes",$D$28=""),OR($D$34="Yes",$D$34=""),D70=""),1,0)</formula>
    </cfRule>
  </conditionalFormatting>
  <conditionalFormatting sqref="D71:E71">
    <cfRule type="expression" dxfId="35" priority="56" stopIfTrue="1">
      <formula>IF(AND(OR($D$29="Yes",$D$29=""),OR($D$35="Yes",$D$35=""),D71=""),1,0)</formula>
    </cfRule>
  </conditionalFormatting>
  <conditionalFormatting sqref="D75:E75 D77:E77 D79:E79 D81:E81 D83 D85:E85 D87:E87 D89:E89">
    <cfRule type="expression" dxfId="34" priority="40" stopIfTrue="1">
      <formula>AND(OR($D$26="No",AND($D$26="Yes",$D$32="No")),OR($D$27="No",AND($D$27="Yes",$D$33="No")),OR($D$28="No",AND($D$28="Yes",$D$34="No")),OR($D$29="No",AND($D$29="Yes",$D$35="No")))</formula>
    </cfRule>
    <cfRule type="expression" dxfId="33" priority="41" stopIfTrue="1">
      <formula>IF(D75="",TRUE)</formula>
    </cfRule>
  </conditionalFormatting>
  <conditionalFormatting sqref="D9:G9">
    <cfRule type="expression" dxfId="32" priority="48" stopIfTrue="1">
      <formula>IF($D$9="",TRUE)</formula>
    </cfRule>
  </conditionalFormatting>
  <conditionalFormatting sqref="D8:J8">
    <cfRule type="expression" dxfId="31" priority="47" stopIfTrue="1">
      <formula>IF($D$8="",TRUE)</formula>
    </cfRule>
  </conditionalFormatting>
  <conditionalFormatting sqref="D10:J10">
    <cfRule type="expression" dxfId="30" priority="58" stopIfTrue="1">
      <formula>IF(AND($D$10="",$D$9=$R$9),TRUE)</formula>
    </cfRule>
    <cfRule type="expression" dxfId="29" priority="38" stopIfTrue="1">
      <formula>IF($D$9=$Q$9,TRUE)</formula>
    </cfRule>
  </conditionalFormatting>
  <conditionalFormatting sqref="D15:J15">
    <cfRule type="expression" dxfId="28" priority="49" stopIfTrue="1">
      <formula>IF($D$15="",TRUE)</formula>
    </cfRule>
  </conditionalFormatting>
  <conditionalFormatting sqref="D16:J16">
    <cfRule type="expression" dxfId="27" priority="50" stopIfTrue="1">
      <formula>IF($D$16="",TRUE)</formula>
    </cfRule>
  </conditionalFormatting>
  <conditionalFormatting sqref="D17:J17">
    <cfRule type="expression" dxfId="26" priority="22" stopIfTrue="1">
      <formula>IF($D$17="",TRUE)</formula>
    </cfRule>
  </conditionalFormatting>
  <conditionalFormatting sqref="D18:J18">
    <cfRule type="expression" dxfId="25" priority="51" stopIfTrue="1">
      <formula>IF($D$18="",TRUE)</formula>
    </cfRule>
  </conditionalFormatting>
  <conditionalFormatting sqref="D20:J20">
    <cfRule type="expression" dxfId="24" priority="26" stopIfTrue="1">
      <formula>IF($D$20="",TRUE)</formula>
    </cfRule>
  </conditionalFormatting>
  <conditionalFormatting sqref="G77:J77">
    <cfRule type="expression" dxfId="23" priority="39" stopIfTrue="1">
      <formula>IF(AND($D$77="Yes",$G$77=""),TRUE)</formula>
    </cfRule>
  </conditionalFormatting>
  <conditionalFormatting sqref="G85:J85">
    <cfRule type="expression" dxfId="22" priority="31" stopIfTrue="1">
      <formula>IF(AND($D$85="Yes, using other format (describe)",$G$85=""),TRUE)</formula>
    </cfRule>
  </conditionalFormatting>
  <dataValidations count="29">
    <dataValidation type="list" allowBlank="1" showInputMessage="1" showErrorMessage="1" sqref="D89:E89" xr:uid="{0EF565B6-D1A1-4C50-9DAD-2C06C08C90D8}">
      <formula1>$B$108:$B$111</formula1>
    </dataValidation>
    <dataValidation type="list" allowBlank="1" showInputMessage="1" showErrorMessage="1" sqref="D83:E83" xr:uid="{C4F95592-1CAC-4906-810C-0428B0B9022B}">
      <formula1>$B$105:$B$107</formula1>
    </dataValidation>
    <dataValidation type="list" allowBlank="1" showInputMessage="1" showErrorMessage="1" sqref="D26:E29 D77:E77 D87:E87 D75:E75 D85:E85 D81:E81 D79:E79" xr:uid="{B6271EAF-DE5D-4E86-B349-E2411EB6DB33}">
      <formula1>$B$96:$B$97</formula1>
    </dataValidation>
    <dataValidation allowBlank="1" showErrorMessage="1" sqref="B9" xr:uid="{E30A38AD-1684-4525-A5BB-C8C1478C8AD5}"/>
    <dataValidation type="list" allowBlank="1" showInputMessage="1" showErrorMessage="1" sqref="D35:E35" xr:uid="{22D11768-9E4B-4960-8F04-B1748895EE96}">
      <formula1>$G$102:$G$103</formula1>
    </dataValidation>
    <dataValidation type="list" allowBlank="1" showInputMessage="1" showErrorMessage="1" sqref="D34:E34" xr:uid="{F868399E-929B-464C-82FD-64728DABCF11}">
      <formula1>$G$100:$G$101</formula1>
    </dataValidation>
    <dataValidation type="list" allowBlank="1" showInputMessage="1" showErrorMessage="1" sqref="D33:E33" xr:uid="{9C8B2AC5-1C55-4DFC-BE68-B28446E2F1D8}">
      <formula1>$G$98:$G$99</formula1>
    </dataValidation>
    <dataValidation type="list" allowBlank="1" showInputMessage="1" showErrorMessage="1" sqref="D32:E32" xr:uid="{6801FE70-BC29-419C-BEFA-74D56DE41671}">
      <formula1>$G$96:$G$97</formula1>
    </dataValidation>
    <dataValidation type="list" allowBlank="1" showInputMessage="1" showErrorMessage="1" sqref="D65:E65 D71:E71" xr:uid="{B813B9EE-691F-4B8B-87BF-15EC5C6D1945}">
      <formula1>$D$105:$D$106</formula1>
    </dataValidation>
    <dataValidation type="list" allowBlank="1" showInputMessage="1" showErrorMessage="1" sqref="D64:E64 D70:E70" xr:uid="{F77FF05D-47EF-4F64-A8A9-6F2EA61D6EF2}">
      <formula1>$D$102:$D$103</formula1>
    </dataValidation>
    <dataValidation type="list" allowBlank="1" showInputMessage="1" showErrorMessage="1" sqref="D63:E63 D69:E69" xr:uid="{715F5584-ABA9-46C1-BB85-B0F1E57BD6CF}">
      <formula1>$D$99:$D$100</formula1>
    </dataValidation>
    <dataValidation type="list" allowBlank="1" showInputMessage="1" showErrorMessage="1" sqref="D62:E62 D68:E68" xr:uid="{8FE82D70-97B4-4CD1-9D6F-3AF17C472168}">
      <formula1>$D$96:$D$97</formula1>
    </dataValidation>
    <dataValidation type="list" allowBlank="1" showInputMessage="1" showErrorMessage="1" sqref="D58:E58" xr:uid="{C432D302-6127-492D-B93D-3B3E101B6C9F}">
      <formula1>$E$108:$E$113</formula1>
    </dataValidation>
    <dataValidation type="list" allowBlank="1" showInputMessage="1" showErrorMessage="1" sqref="D57:E57" xr:uid="{435A67B8-9356-4DED-ACF0-684BD52874EA}">
      <formula1>$E$102:$E$107</formula1>
    </dataValidation>
    <dataValidation type="list" allowBlank="1" showInputMessage="1" showErrorMessage="1" sqref="D56:E56" xr:uid="{30AC23C4-4496-44B1-95F5-598CAAE4E026}">
      <formula1>$E$96:$E$101</formula1>
    </dataValidation>
    <dataValidation type="list" allowBlank="1" showInputMessage="1" showErrorMessage="1" sqref="D40:E40 D46:E46 D52:E52" xr:uid="{9A962B27-B5FF-49E7-AAD1-4A3D3B96F663}">
      <formula1>$D$102:$D$104</formula1>
    </dataValidation>
    <dataValidation type="list" allowBlank="1" showInputMessage="1" showErrorMessage="1" sqref="D39:E39 D45:E45 D51:E51" xr:uid="{B325DC00-AA5A-46A0-87A7-544C3EB87706}">
      <formula1>$D$99:$D$101</formula1>
    </dataValidation>
    <dataValidation type="list" allowBlank="1" showInputMessage="1" showErrorMessage="1" sqref="D50:E50 D44:E44 D38:E38" xr:uid="{80026545-D064-4A2F-899C-8CE8FA11CC18}">
      <formula1>$D$96:$D$98</formula1>
    </dataValidation>
    <dataValidation type="list" allowBlank="1" showInputMessage="1" showErrorMessage="1" sqref="D59:E59" xr:uid="{911ACE25-050B-4D5C-8F7A-12CD46EFB7E6}">
      <formula1>$E$114:$E$119</formula1>
    </dataValidation>
    <dataValidation type="list" allowBlank="1" showInputMessage="1" showErrorMessage="1" sqref="D53:E53 D41:E41 D47:E47" xr:uid="{4B887DCC-05CC-4F5A-B410-9EDE1D366B54}">
      <formula1>$D$105:$D$107</formula1>
    </dataValidation>
    <dataValidation type="list" allowBlank="1" showErrorMessage="1" errorTitle="Required Field" error="Select from dropdown options to declare survey scope" promptTitle="Declaration Scope or Class" prompt="Select your company's Declaration Scope. The options for scope are:_x000a_A.  Company-wide_x000a_B.  Product (or List of Products)_x000a_C.  User-Defined" sqref="D9:G9" xr:uid="{E59C8E10-15CA-418A-B0A7-FB0852F078D9}">
      <formula1>$P$9:$R$9</formula1>
    </dataValidation>
    <dataValidation type="date" operator="greaterThan"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E22" xr:uid="{C401F6C7-A9C7-4674-B4CC-39947BC6ACA4}">
      <formula1>39082</formula1>
    </dataValidation>
    <dataValidation type="list" allowBlank="1" showInputMessage="1" showErrorMessage="1" sqref="D3" xr:uid="{AE95A64A-E435-4A65-9F83-8ABF1AA74B53}">
      <formula1>LN</formula1>
    </dataValidation>
    <dataValidation allowBlank="1" showErrorMessage="1" promptTitle="Authorizer Email" prompt="Insert the email address of the Authorizing person. If an email address is not available, state ‘‘not available’’ or ‘‘n/a.’’" sqref="D20:J20" xr:uid="{039B5E50-189A-477F-846B-E85D9679B460}"/>
    <dataValidation allowBlank="1" showErrorMessage="1" promptTitle="Authorizer Name" prompt="Insert the name of the person who is responsible for the contents of the declaration information. The authorizer may be a different individual than the contact person. It is not correct to use the words ‘‘same’’ or similar identification." sqref="D18:J18" xr:uid="{9DCB28DC-F1C1-4B33-B238-94BF64C50387}"/>
    <dataValidation allowBlank="1" showErrorMessage="1" promptTitle="Contact Phone" prompt="Insert the telephone number for the contact." sqref="D17:J17" xr:uid="{1571C962-1A44-433A-AEAD-39509CC9FB94}"/>
    <dataValidation allowBlank="1" showErrorMessage="1" promptTitle="Contact Email" prompt="Insert the email address of the contact person. If an email address is not available, state ‘‘not available’’ or ‘‘n/a.’’" sqref="D16:J16" xr:uid="{C4AB3D60-7C23-4248-94EA-F161DEB4EBDA}"/>
    <dataValidation allowBlank="1" showErrorMessage="1" promptTitle="Company Name" prompt="Insert your company's Legal Name. Please do not use abbreviations. In this field you have the option to add other commercial names, DBAs, etc." sqref="D8:J8" xr:uid="{02E6E147-4190-4AED-B21D-27F9BB7FAFE3}"/>
    <dataValidation errorStyle="information" errorTitle="Blank Field" error="Please enter your contact name." promptTitle="Contact Name" prompt="Insert the name of the person to contact regarding the contents of the declaration information." sqref="D15:J15" xr:uid="{389FFBF4-28F1-4772-ABBA-7C247B2E8CD5}"/>
  </dataValidations>
  <hyperlinks>
    <hyperlink ref="B90:J90" location="Checker!A1" display="Checker!A1" xr:uid="{EA71445D-AE57-41F1-B410-162653A20BDC}"/>
    <hyperlink ref="H67:J67" location="'Smelter List'!A1" display="'Smelter List'!A1" xr:uid="{BC801560-6B76-4E26-946E-FBE3357F441E}"/>
    <hyperlink ref="D11:J11" location="'Product List'!B6" display="'Product List'!B6" xr:uid="{58F2AC28-6A7B-448F-A378-FC0551C0F681}"/>
    <hyperlink ref="I4:J4" location="Instructions!A68" display="Instructions!A68" xr:uid="{409CCB4A-FB7A-4CA7-88BB-1880149F7FAF}"/>
    <hyperlink ref="D16" r:id="rId1" xr:uid="{B57158D3-BFC7-437C-9A48-5D856CA4F070}"/>
  </hyperlinks>
  <pageMargins left="0.7" right="0.7" top="0.75" bottom="0.75" header="0.3" footer="0.3"/>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AH2503"/>
  <sheetViews>
    <sheetView showGridLines="0" workbookViewId="0">
      <selection activeCell="B2" sqref="B2"/>
    </sheetView>
  </sheetViews>
  <sheetFormatPr defaultColWidth="10.42578125" defaultRowHeight="15"/>
  <cols>
    <col min="1" max="1" width="16.140625" style="67" customWidth="1"/>
    <col min="2" max="2" width="15.85546875" style="69" customWidth="1"/>
    <col min="3" max="3" width="48" style="69" customWidth="1"/>
    <col min="4" max="4" width="36.140625" style="69" customWidth="1"/>
    <col min="5" max="5" width="24.5703125" style="69" customWidth="1"/>
    <col min="6" max="7" width="16.42578125" style="69" customWidth="1"/>
    <col min="8" max="8" width="29.7109375" style="69" customWidth="1"/>
    <col min="9" max="9" width="28.5703125" style="69" customWidth="1"/>
    <col min="10" max="10" width="21.7109375" style="69" customWidth="1"/>
    <col min="11" max="11" width="32.42578125" style="69" customWidth="1"/>
    <col min="12" max="12" width="24.42578125" style="69" customWidth="1"/>
    <col min="13" max="13" width="41.5703125" style="69" customWidth="1"/>
    <col min="14" max="14" width="49.85546875" style="69" customWidth="1"/>
    <col min="15" max="15" width="38" style="69" customWidth="1"/>
    <col min="16" max="16" width="27" style="69" customWidth="1"/>
    <col min="17" max="17" width="51.5703125" style="69" customWidth="1"/>
    <col min="18" max="18" width="42.42578125" style="69" hidden="1" customWidth="1"/>
    <col min="19" max="20" width="21.140625" style="69" hidden="1" customWidth="1"/>
    <col min="21" max="21" width="10.42578125" style="69" hidden="1" customWidth="1"/>
    <col min="22" max="22" width="7.28515625" style="69" hidden="1" customWidth="1"/>
    <col min="23" max="23" width="10.140625" style="69" hidden="1" customWidth="1"/>
    <col min="24" max="24" width="10.42578125" style="69" hidden="1" customWidth="1"/>
    <col min="25" max="27" width="5.140625" style="69" hidden="1" customWidth="1"/>
    <col min="28" max="28" width="9.28515625" style="69" hidden="1" customWidth="1"/>
    <col min="29" max="33" width="5.140625" style="69" hidden="1" customWidth="1"/>
    <col min="34" max="34" width="17.28515625" style="69" hidden="1" customWidth="1"/>
    <col min="35" max="39" width="10.42578125" style="69" customWidth="1"/>
    <col min="40" max="16384" width="10.42578125" style="69"/>
  </cols>
  <sheetData>
    <row r="1" spans="1:34" s="65" customFormat="1" ht="16.149999999999999" customHeight="1" thickTop="1">
      <c r="A1" s="118"/>
      <c r="B1" s="119"/>
      <c r="C1" s="119"/>
      <c r="D1" s="119"/>
      <c r="E1" s="119"/>
      <c r="F1" s="119"/>
      <c r="G1" s="119"/>
      <c r="H1" s="119"/>
      <c r="I1" s="119"/>
      <c r="J1" s="119"/>
      <c r="K1" s="119"/>
      <c r="L1" s="119"/>
      <c r="M1" s="119"/>
      <c r="N1" s="119"/>
      <c r="O1" s="119"/>
      <c r="P1" s="119"/>
      <c r="Q1" s="120"/>
      <c r="R1" s="40"/>
      <c r="S1" s="40"/>
      <c r="T1" s="40"/>
      <c r="U1" s="65" t="s">
        <v>246</v>
      </c>
    </row>
    <row r="2" spans="1:34" s="65" customFormat="1" ht="27">
      <c r="A2" s="121"/>
      <c r="B2" s="122" t="s">
        <v>1743</v>
      </c>
      <c r="C2" s="123"/>
      <c r="D2" s="123"/>
      <c r="E2" s="123"/>
      <c r="F2" s="187"/>
      <c r="G2" s="187"/>
      <c r="H2" s="187"/>
      <c r="I2" s="188"/>
      <c r="J2" s="336" t="s">
        <v>1744</v>
      </c>
      <c r="K2" s="337"/>
      <c r="L2" s="337"/>
      <c r="M2" s="337"/>
      <c r="N2" s="337"/>
      <c r="O2" s="337"/>
      <c r="P2" s="189"/>
      <c r="Q2" s="124"/>
      <c r="R2" s="125"/>
      <c r="S2" s="125"/>
      <c r="T2" s="125"/>
      <c r="AH2" s="126" t="s">
        <v>233</v>
      </c>
    </row>
    <row r="3" spans="1:34" s="65" customFormat="1" ht="173.45" customHeight="1">
      <c r="A3" s="127"/>
      <c r="B3" s="338" t="s">
        <v>1745</v>
      </c>
      <c r="C3" s="338"/>
      <c r="D3" s="338"/>
      <c r="E3" s="338"/>
      <c r="F3" s="128"/>
      <c r="G3" s="339" t="s">
        <v>1826</v>
      </c>
      <c r="H3" s="339"/>
      <c r="I3" s="340"/>
      <c r="J3" s="129"/>
      <c r="K3" s="130"/>
      <c r="M3" s="131"/>
      <c r="N3" s="131"/>
      <c r="O3" s="132"/>
      <c r="P3" s="132"/>
      <c r="Q3" s="133" t="s">
        <v>1828</v>
      </c>
      <c r="R3" s="239"/>
      <c r="S3" s="239"/>
      <c r="T3" s="239"/>
      <c r="W3" s="134" t="s">
        <v>247</v>
      </c>
      <c r="X3" s="134" t="s">
        <v>248</v>
      </c>
      <c r="Y3" s="134" t="s">
        <v>249</v>
      </c>
      <c r="Z3" s="134" t="s">
        <v>250</v>
      </c>
      <c r="AH3" s="126" t="s">
        <v>232</v>
      </c>
    </row>
    <row r="4" spans="1:34" s="66" customFormat="1" ht="63">
      <c r="A4" s="239" t="s">
        <v>1746</v>
      </c>
      <c r="B4" s="239" t="s">
        <v>1747</v>
      </c>
      <c r="C4" s="239" t="s">
        <v>251</v>
      </c>
      <c r="D4" s="239" t="s">
        <v>1748</v>
      </c>
      <c r="E4" s="239" t="s">
        <v>1749</v>
      </c>
      <c r="F4" s="239" t="s">
        <v>1750</v>
      </c>
      <c r="G4" s="239" t="s">
        <v>252</v>
      </c>
      <c r="H4" s="135" t="s">
        <v>253</v>
      </c>
      <c r="I4" s="135" t="s">
        <v>254</v>
      </c>
      <c r="J4" s="135" t="s">
        <v>255</v>
      </c>
      <c r="K4" s="135" t="s">
        <v>1751</v>
      </c>
      <c r="L4" s="135" t="s">
        <v>1752</v>
      </c>
      <c r="M4" s="135" t="s">
        <v>1753</v>
      </c>
      <c r="N4" s="135" t="s">
        <v>1754</v>
      </c>
      <c r="O4" s="135" t="s">
        <v>1755</v>
      </c>
      <c r="P4" s="135" t="s">
        <v>1756</v>
      </c>
      <c r="Q4" s="126" t="s">
        <v>231</v>
      </c>
      <c r="R4" s="239" t="s">
        <v>256</v>
      </c>
      <c r="S4" s="239" t="s">
        <v>257</v>
      </c>
      <c r="T4" s="239" t="s">
        <v>258</v>
      </c>
      <c r="U4" s="136"/>
      <c r="W4" s="66" t="s">
        <v>259</v>
      </c>
      <c r="X4" s="66" t="s">
        <v>260</v>
      </c>
      <c r="AH4" s="126" t="s">
        <v>237</v>
      </c>
    </row>
    <row r="5" spans="1:34" s="67" customFormat="1" ht="51.6" customHeight="1">
      <c r="A5" s="190" t="s">
        <v>1161</v>
      </c>
      <c r="B5" s="137" t="s">
        <v>247</v>
      </c>
      <c r="C5" s="191" t="s">
        <v>1475</v>
      </c>
      <c r="D5" s="138"/>
      <c r="E5" s="137" t="s">
        <v>293</v>
      </c>
      <c r="F5" s="137" t="s">
        <v>1161</v>
      </c>
      <c r="G5" s="137" t="s">
        <v>264</v>
      </c>
      <c r="H5" s="192">
        <v>0</v>
      </c>
      <c r="I5" s="193" t="s">
        <v>1162</v>
      </c>
      <c r="J5" s="193" t="s">
        <v>1163</v>
      </c>
      <c r="K5" s="194"/>
      <c r="L5" s="194"/>
      <c r="M5" s="194"/>
      <c r="N5" s="194"/>
      <c r="O5" s="194" t="s">
        <v>1945</v>
      </c>
      <c r="P5" s="195" t="s">
        <v>232</v>
      </c>
      <c r="Q5" s="196" t="s">
        <v>1946</v>
      </c>
      <c r="R5" s="137" t="s">
        <v>1475</v>
      </c>
      <c r="S5" s="197" t="e">
        <f ca="1">IF(B5="","",IF(ISERROR(MATCH($E5,CL,0)),"Unknown",INDIRECT("'C'!$A$"&amp;MATCH($E5,CL,0)+1)))</f>
        <v>#REF!</v>
      </c>
      <c r="T5" s="197" t="e">
        <f ca="1">IF(B5="","",IF(ISERROR(MATCH($J5,[3]SorP!$B$1:$B$6226,0)),"",INDIRECT("'SorP'!$A$"&amp;MATCH($S5&amp;$J5,[3]SorP!C:C,0))))</f>
        <v>#REF!</v>
      </c>
      <c r="U5" s="139"/>
      <c r="V5" s="140">
        <f>IF(C5="",NA(),IF(OR(C5="Smelter not listed",C5="Smelter not yet identified"),MATCH($B5&amp;$D5,'[3]Smelter Look-up'!$J:$J,0),MATCH($B5&amp;$C5,'[3]Smelter Look-up'!$J:$J,0)))</f>
        <v>385</v>
      </c>
      <c r="X5" s="67">
        <f t="shared" ref="X5:X68" si="0">IF(AND(C5="Smelter not listed",OR(LEN(D5)=0,LEN(E5)=0)),1,0)</f>
        <v>0</v>
      </c>
      <c r="AB5" s="68" t="str">
        <f t="shared" ref="AB5:AB68" si="1">B5&amp;C5</f>
        <v>TantalumTANIOBIS GmbH</v>
      </c>
    </row>
    <row r="6" spans="1:34" s="67" customFormat="1" ht="19.899999999999999" customHeight="1">
      <c r="A6" s="190" t="s">
        <v>1197</v>
      </c>
      <c r="B6" s="137" t="s">
        <v>247</v>
      </c>
      <c r="C6" s="191" t="s">
        <v>583</v>
      </c>
      <c r="D6" s="138"/>
      <c r="E6" s="137" t="s">
        <v>283</v>
      </c>
      <c r="F6" s="137" t="s">
        <v>1197</v>
      </c>
      <c r="G6" s="137" t="s">
        <v>264</v>
      </c>
      <c r="H6" s="192">
        <v>0</v>
      </c>
      <c r="I6" s="193" t="s">
        <v>1198</v>
      </c>
      <c r="J6" s="193" t="s">
        <v>1199</v>
      </c>
      <c r="K6" s="194"/>
      <c r="L6" s="194"/>
      <c r="M6" s="194"/>
      <c r="N6" s="194"/>
      <c r="O6" s="194" t="s">
        <v>1947</v>
      </c>
      <c r="P6" s="195" t="s">
        <v>232</v>
      </c>
      <c r="Q6" s="196" t="s">
        <v>1946</v>
      </c>
      <c r="R6" s="137" t="s">
        <v>583</v>
      </c>
      <c r="S6" s="197" t="e">
        <f t="shared" ref="S6:S37" ca="1" si="2">IF(B6="","",IF(ISERROR(MATCH($E6,CL,0)),"Unknown",INDIRECT("'C'!$A$"&amp;MATCH($E6,CL,0)+1)))</f>
        <v>#REF!</v>
      </c>
      <c r="T6" s="197" t="e">
        <f ca="1">IF(B6="","",IF(ISERROR(MATCH($J6,[3]SorP!$B$1:$B$6226,0)),"",INDIRECT("'SorP'!$A$"&amp;MATCH($S6&amp;$J6,[3]SorP!C:C,0))))</f>
        <v>#REF!</v>
      </c>
      <c r="U6" s="139"/>
      <c r="V6" s="140">
        <f>IF(C6="",NA(),IF(OR(C6="Smelter not listed",C6="Smelter not yet identified"),MATCH($B6&amp;$D6,'[3]Smelter Look-up'!$J:$J,0),MATCH($B6&amp;$C6,'[3]Smelter Look-up'!$J:$J,0)))</f>
        <v>366</v>
      </c>
      <c r="X6" s="67">
        <f t="shared" si="0"/>
        <v>0</v>
      </c>
      <c r="AB6" s="68" t="str">
        <f t="shared" si="1"/>
        <v>TantalumMitsui Mining and Smelting Co., Ltd.</v>
      </c>
    </row>
    <row r="7" spans="1:34" s="67" customFormat="1" ht="19.899999999999999" customHeight="1">
      <c r="A7" s="190" t="s">
        <v>1228</v>
      </c>
      <c r="B7" s="137" t="s">
        <v>247</v>
      </c>
      <c r="C7" s="191" t="s">
        <v>1227</v>
      </c>
      <c r="D7" s="138"/>
      <c r="E7" s="137" t="s">
        <v>283</v>
      </c>
      <c r="F7" s="137" t="s">
        <v>1228</v>
      </c>
      <c r="G7" s="137" t="s">
        <v>264</v>
      </c>
      <c r="H7" s="192">
        <v>0</v>
      </c>
      <c r="I7" s="193" t="s">
        <v>1229</v>
      </c>
      <c r="J7" s="193" t="s">
        <v>314</v>
      </c>
      <c r="K7" s="194"/>
      <c r="L7" s="194"/>
      <c r="M7" s="194"/>
      <c r="N7" s="194"/>
      <c r="O7" s="194" t="s">
        <v>1948</v>
      </c>
      <c r="P7" s="195" t="s">
        <v>232</v>
      </c>
      <c r="Q7" s="196" t="s">
        <v>1946</v>
      </c>
      <c r="R7" s="137" t="s">
        <v>1227</v>
      </c>
      <c r="S7" s="197" t="e">
        <f t="shared" ca="1" si="2"/>
        <v>#REF!</v>
      </c>
      <c r="T7" s="197" t="e">
        <f ca="1">IF(B7="","",IF(ISERROR(MATCH($J7,[3]SorP!$B$1:$B$6226,0)),"",INDIRECT("'SorP'!$A$"&amp;MATCH($S7&amp;$J7,[3]SorP!C:C,0))))</f>
        <v>#REF!</v>
      </c>
      <c r="U7" s="139"/>
      <c r="V7" s="140">
        <f>IF(C7="",NA(),IF(OR(C7="Smelter not listed",C7="Smelter not yet identified"),MATCH($B7&amp;$D7,'[3]Smelter Look-up'!$J:$J,0),MATCH($B7&amp;$C7,'[3]Smelter Look-up'!$J:$J,0)))</f>
        <v>382</v>
      </c>
      <c r="X7" s="67">
        <f t="shared" si="0"/>
        <v>0</v>
      </c>
      <c r="AB7" s="68" t="str">
        <f t="shared" si="1"/>
        <v>TantalumTaki Chemical Co., Ltd.</v>
      </c>
    </row>
    <row r="8" spans="1:34" s="67" customFormat="1" ht="19.899999999999999" customHeight="1">
      <c r="A8" s="190" t="s">
        <v>1178</v>
      </c>
      <c r="B8" s="137" t="s">
        <v>247</v>
      </c>
      <c r="C8" s="191" t="s">
        <v>1177</v>
      </c>
      <c r="D8" s="138"/>
      <c r="E8" s="137" t="s">
        <v>382</v>
      </c>
      <c r="F8" s="137" t="s">
        <v>1178</v>
      </c>
      <c r="G8" s="137" t="s">
        <v>264</v>
      </c>
      <c r="H8" s="192">
        <v>0</v>
      </c>
      <c r="I8" s="193" t="s">
        <v>1175</v>
      </c>
      <c r="J8" s="193" t="s">
        <v>475</v>
      </c>
      <c r="K8" s="194"/>
      <c r="L8" s="194"/>
      <c r="M8" s="194"/>
      <c r="N8" s="194"/>
      <c r="O8" s="194" t="s">
        <v>1947</v>
      </c>
      <c r="P8" s="195" t="s">
        <v>232</v>
      </c>
      <c r="Q8" s="196" t="s">
        <v>1946</v>
      </c>
      <c r="R8" s="137" t="s">
        <v>1177</v>
      </c>
      <c r="S8" s="197" t="e">
        <f t="shared" ca="1" si="2"/>
        <v>#REF!</v>
      </c>
      <c r="T8" s="197" t="e">
        <f ca="1">IF(B8="","",IF(ISERROR(MATCH($J8,[3]SorP!$B$1:$B$6226,0)),"",INDIRECT("'SorP'!$A$"&amp;MATCH($S8&amp;$J8,[3]SorP!C:C,0))))</f>
        <v>#REF!</v>
      </c>
      <c r="U8" s="139"/>
      <c r="V8" s="140">
        <f>IF(C8="",NA(),IF(OR(C8="Smelter not listed",C8="Smelter not yet identified"),MATCH($B8&amp;$D8,'[3]Smelter Look-up'!$J:$J,0),MATCH($B8&amp;$C8,'[3]Smelter Look-up'!$J:$J,0)))</f>
        <v>354</v>
      </c>
      <c r="X8" s="67">
        <f t="shared" si="0"/>
        <v>0</v>
      </c>
      <c r="AB8" s="68" t="str">
        <f t="shared" si="1"/>
        <v>TantalumJiujiang Tanbre Co., Ltd.</v>
      </c>
    </row>
    <row r="9" spans="1:34" s="67" customFormat="1" ht="19.899999999999999" customHeight="1">
      <c r="A9" s="190" t="s">
        <v>1208</v>
      </c>
      <c r="B9" s="137" t="s">
        <v>247</v>
      </c>
      <c r="C9" s="191" t="s">
        <v>1207</v>
      </c>
      <c r="D9" s="138"/>
      <c r="E9" s="137" t="s">
        <v>382</v>
      </c>
      <c r="F9" s="137" t="s">
        <v>1208</v>
      </c>
      <c r="G9" s="137" t="s">
        <v>264</v>
      </c>
      <c r="H9" s="192">
        <v>0</v>
      </c>
      <c r="I9" s="193" t="s">
        <v>1209</v>
      </c>
      <c r="J9" s="193" t="s">
        <v>1210</v>
      </c>
      <c r="K9" s="194"/>
      <c r="L9" s="194"/>
      <c r="M9" s="194"/>
      <c r="N9" s="194"/>
      <c r="O9" s="194" t="s">
        <v>1948</v>
      </c>
      <c r="P9" s="195" t="s">
        <v>232</v>
      </c>
      <c r="Q9" s="196" t="s">
        <v>1946</v>
      </c>
      <c r="R9" s="137" t="s">
        <v>1207</v>
      </c>
      <c r="S9" s="197" t="e">
        <f t="shared" ca="1" si="2"/>
        <v>#REF!</v>
      </c>
      <c r="T9" s="197" t="e">
        <f ca="1">IF(B9="","",IF(ISERROR(MATCH($J9,[3]SorP!$B$1:$B$6226,0)),"",INDIRECT("'SorP'!$A$"&amp;MATCH($S9&amp;$J9,[3]SorP!C:C,0))))</f>
        <v>#REF!</v>
      </c>
      <c r="U9" s="139"/>
      <c r="V9" s="140">
        <f>IF(C9="",NA(),IF(OR(C9="Smelter not listed",C9="Smelter not yet identified"),MATCH($B9&amp;$D9,'[3]Smelter Look-up'!$J:$J,0),MATCH($B9&amp;$C9,'[3]Smelter Look-up'!$J:$J,0)))</f>
        <v>369</v>
      </c>
      <c r="X9" s="67">
        <f t="shared" si="0"/>
        <v>0</v>
      </c>
      <c r="AB9" s="68" t="str">
        <f t="shared" si="1"/>
        <v>TantalumNingxia Orient Tantalum Industry Co., Ltd.</v>
      </c>
    </row>
    <row r="10" spans="1:34" s="67" customFormat="1" ht="19.899999999999999" customHeight="1">
      <c r="A10" s="190" t="s">
        <v>1142</v>
      </c>
      <c r="B10" s="137" t="s">
        <v>247</v>
      </c>
      <c r="C10" s="191" t="s">
        <v>1141</v>
      </c>
      <c r="D10" s="138"/>
      <c r="E10" s="137" t="s">
        <v>269</v>
      </c>
      <c r="F10" s="137" t="s">
        <v>1142</v>
      </c>
      <c r="G10" s="137" t="s">
        <v>264</v>
      </c>
      <c r="H10" s="192">
        <v>0</v>
      </c>
      <c r="I10" s="193" t="s">
        <v>1143</v>
      </c>
      <c r="J10" s="193" t="s">
        <v>271</v>
      </c>
      <c r="K10" s="194"/>
      <c r="L10" s="194"/>
      <c r="M10" s="194"/>
      <c r="N10" s="194"/>
      <c r="O10" s="194" t="s">
        <v>1945</v>
      </c>
      <c r="P10" s="195" t="s">
        <v>232</v>
      </c>
      <c r="Q10" s="196" t="s">
        <v>1946</v>
      </c>
      <c r="R10" s="137" t="s">
        <v>1141</v>
      </c>
      <c r="S10" s="197" t="e">
        <f t="shared" ca="1" si="2"/>
        <v>#REF!</v>
      </c>
      <c r="T10" s="197" t="e">
        <f ca="1">IF(B10="","",IF(ISERROR(MATCH($J10,[3]SorP!$B$1:$B$6226,0)),"",INDIRECT("'SorP'!$A$"&amp;MATCH($S10&amp;$J10,[3]SorP!C:C,0))))</f>
        <v>#REF!</v>
      </c>
      <c r="U10" s="139"/>
      <c r="V10" s="140">
        <f>IF(C10="",NA(),IF(OR(C10="Smelter not listed",C10="Smelter not yet identified"),MATCH($B10&amp;$D10,'[3]Smelter Look-up'!$J:$J,0),MATCH($B10&amp;$C10,'[3]Smelter Look-up'!$J:$J,0)))</f>
        <v>341</v>
      </c>
      <c r="X10" s="67">
        <f t="shared" si="0"/>
        <v>0</v>
      </c>
      <c r="AB10" s="68" t="str">
        <f t="shared" si="1"/>
        <v>TantalumGlobal Advanced Metals Boyertown</v>
      </c>
    </row>
    <row r="11" spans="1:34" s="67" customFormat="1" ht="19.899999999999999" customHeight="1">
      <c r="A11" s="190" t="s">
        <v>1133</v>
      </c>
      <c r="B11" s="137" t="s">
        <v>247</v>
      </c>
      <c r="C11" s="191" t="s">
        <v>1132</v>
      </c>
      <c r="D11" s="138"/>
      <c r="E11" s="137" t="s">
        <v>382</v>
      </c>
      <c r="F11" s="137" t="s">
        <v>1133</v>
      </c>
      <c r="G11" s="137" t="s">
        <v>264</v>
      </c>
      <c r="H11" s="192">
        <v>0</v>
      </c>
      <c r="I11" s="193" t="s">
        <v>1134</v>
      </c>
      <c r="J11" s="193" t="s">
        <v>427</v>
      </c>
      <c r="K11" s="194"/>
      <c r="L11" s="194"/>
      <c r="M11" s="194"/>
      <c r="N11" s="194"/>
      <c r="O11" s="194" t="s">
        <v>1945</v>
      </c>
      <c r="P11" s="195" t="s">
        <v>232</v>
      </c>
      <c r="Q11" s="196" t="s">
        <v>1946</v>
      </c>
      <c r="R11" s="137" t="s">
        <v>1132</v>
      </c>
      <c r="S11" s="197" t="e">
        <f t="shared" ca="1" si="2"/>
        <v>#REF!</v>
      </c>
      <c r="T11" s="197" t="e">
        <f ca="1">IF(B11="","",IF(ISERROR(MATCH($J11,[3]SorP!$B$1:$B$6226,0)),"",INDIRECT("'SorP'!$A$"&amp;MATCH($S11&amp;$J11,[3]SorP!C:C,0))))</f>
        <v>#REF!</v>
      </c>
      <c r="U11" s="139"/>
      <c r="V11" s="140">
        <f>IF(C11="",NA(),IF(OR(C11="Smelter not listed",C11="Smelter not yet identified"),MATCH($B11&amp;$D11,'[3]Smelter Look-up'!$J:$J,0),MATCH($B11&amp;$C11,'[3]Smelter Look-up'!$J:$J,0)))</f>
        <v>338</v>
      </c>
      <c r="X11" s="67">
        <f t="shared" si="0"/>
        <v>0</v>
      </c>
      <c r="AB11" s="68" t="str">
        <f t="shared" si="1"/>
        <v>TantalumF&amp;X Electro-Materials Ltd.</v>
      </c>
    </row>
    <row r="12" spans="1:34" s="67" customFormat="1" ht="19.899999999999999" customHeight="1">
      <c r="A12" s="190" t="s">
        <v>1152</v>
      </c>
      <c r="B12" s="137" t="s">
        <v>247</v>
      </c>
      <c r="C12" s="191" t="s">
        <v>1670</v>
      </c>
      <c r="D12" s="138"/>
      <c r="E12" s="137" t="s">
        <v>269</v>
      </c>
      <c r="F12" s="137" t="s">
        <v>1152</v>
      </c>
      <c r="G12" s="137" t="s">
        <v>264</v>
      </c>
      <c r="H12" s="192">
        <v>0</v>
      </c>
      <c r="I12" s="193" t="s">
        <v>1153</v>
      </c>
      <c r="J12" s="193" t="s">
        <v>575</v>
      </c>
      <c r="K12" s="194"/>
      <c r="L12" s="194"/>
      <c r="M12" s="194"/>
      <c r="N12" s="194"/>
      <c r="O12" s="194" t="s">
        <v>1947</v>
      </c>
      <c r="P12" s="195" t="s">
        <v>232</v>
      </c>
      <c r="Q12" s="196" t="s">
        <v>1946</v>
      </c>
      <c r="R12" s="137" t="s">
        <v>1670</v>
      </c>
      <c r="S12" s="197" t="e">
        <f t="shared" ca="1" si="2"/>
        <v>#REF!</v>
      </c>
      <c r="T12" s="197" t="e">
        <f ca="1">IF(B12="","",IF(ISERROR(MATCH($J12,[3]SorP!$B$1:$B$6226,0)),"",INDIRECT("'SorP'!$A$"&amp;MATCH($S12&amp;$J12,[3]SorP!C:C,0))))</f>
        <v>#REF!</v>
      </c>
      <c r="U12" s="139"/>
      <c r="V12" s="140">
        <f>IF(C12="",NA(),IF(OR(C12="Smelter not listed",C12="Smelter not yet identified"),MATCH($B12&amp;$D12,'[3]Smelter Look-up'!$J:$J,0),MATCH($B12&amp;$C12,'[3]Smelter Look-up'!$J:$J,0)))</f>
        <v>359</v>
      </c>
      <c r="X12" s="67">
        <f t="shared" si="0"/>
        <v>0</v>
      </c>
      <c r="AB12" s="68" t="str">
        <f t="shared" si="1"/>
        <v>TantalumMaterion Newton Inc.</v>
      </c>
    </row>
    <row r="13" spans="1:34" s="67" customFormat="1" ht="19.899999999999999" customHeight="1">
      <c r="A13" s="190" t="s">
        <v>1139</v>
      </c>
      <c r="B13" s="137" t="s">
        <v>247</v>
      </c>
      <c r="C13" s="191" t="s">
        <v>1138</v>
      </c>
      <c r="D13" s="138"/>
      <c r="E13" s="137" t="s">
        <v>283</v>
      </c>
      <c r="F13" s="137" t="s">
        <v>1139</v>
      </c>
      <c r="G13" s="137" t="s">
        <v>264</v>
      </c>
      <c r="H13" s="192">
        <v>0</v>
      </c>
      <c r="I13" s="193" t="s">
        <v>1140</v>
      </c>
      <c r="J13" s="193" t="s">
        <v>327</v>
      </c>
      <c r="K13" s="194"/>
      <c r="L13" s="194"/>
      <c r="M13" s="194"/>
      <c r="N13" s="194"/>
      <c r="O13" s="194" t="s">
        <v>1947</v>
      </c>
      <c r="P13" s="195" t="s">
        <v>232</v>
      </c>
      <c r="Q13" s="196" t="s">
        <v>1946</v>
      </c>
      <c r="R13" s="137" t="s">
        <v>1138</v>
      </c>
      <c r="S13" s="197" t="e">
        <f t="shared" ca="1" si="2"/>
        <v>#REF!</v>
      </c>
      <c r="T13" s="197" t="e">
        <f ca="1">IF(B13="","",IF(ISERROR(MATCH($J13,[3]SorP!$B$1:$B$6226,0)),"",INDIRECT("'SorP'!$A$"&amp;MATCH($S13&amp;$J13,[3]SorP!C:C,0))))</f>
        <v>#REF!</v>
      </c>
      <c r="U13" s="139"/>
      <c r="V13" s="140">
        <f>IF(C13="",NA(),IF(OR(C13="Smelter not listed",C13="Smelter not yet identified"),MATCH($B13&amp;$D13,'[3]Smelter Look-up'!$J:$J,0),MATCH($B13&amp;$C13,'[3]Smelter Look-up'!$J:$J,0)))</f>
        <v>340</v>
      </c>
      <c r="X13" s="67">
        <f t="shared" si="0"/>
        <v>0</v>
      </c>
      <c r="AB13" s="68" t="str">
        <f t="shared" si="1"/>
        <v>TantalumGlobal Advanced Metals Aizu</v>
      </c>
    </row>
    <row r="14" spans="1:34" s="67" customFormat="1" ht="19.899999999999999" customHeight="1">
      <c r="A14" s="190" t="s">
        <v>891</v>
      </c>
      <c r="B14" s="137" t="s">
        <v>248</v>
      </c>
      <c r="C14" s="191" t="s">
        <v>581</v>
      </c>
      <c r="D14" s="138"/>
      <c r="E14" s="137" t="s">
        <v>283</v>
      </c>
      <c r="F14" s="137" t="s">
        <v>891</v>
      </c>
      <c r="G14" s="137" t="s">
        <v>264</v>
      </c>
      <c r="H14" s="192">
        <v>0</v>
      </c>
      <c r="I14" s="193" t="s">
        <v>1830</v>
      </c>
      <c r="J14" s="193" t="s">
        <v>314</v>
      </c>
      <c r="K14" s="194"/>
      <c r="L14" s="194"/>
      <c r="M14" s="194"/>
      <c r="N14" s="194" t="s">
        <v>1949</v>
      </c>
      <c r="O14" s="194" t="s">
        <v>1949</v>
      </c>
      <c r="P14" s="195" t="s">
        <v>233</v>
      </c>
      <c r="Q14" s="196" t="s">
        <v>1950</v>
      </c>
      <c r="R14" s="137" t="s">
        <v>581</v>
      </c>
      <c r="S14" s="197" t="e">
        <f t="shared" ca="1" si="2"/>
        <v>#REF!</v>
      </c>
      <c r="T14" s="197" t="e">
        <f ca="1">IF(B14="","",IF(ISERROR(MATCH($J14,[3]SorP!$B$1:$B$6226,0)),"",INDIRECT("'SorP'!$A$"&amp;MATCH($S14&amp;$J14,[3]SorP!C:C,0))))</f>
        <v>#REF!</v>
      </c>
      <c r="U14" s="139"/>
      <c r="V14" s="140">
        <f>IF(C14="",NA(),IF(OR(C14="Smelter not listed",C14="Smelter not yet identified"),MATCH($B14&amp;$D14,'[3]Smelter Look-up'!$J:$J,0),MATCH($B14&amp;$C14,'[3]Smelter Look-up'!$J:$J,0)))</f>
        <v>488</v>
      </c>
      <c r="X14" s="67">
        <f t="shared" si="0"/>
        <v>0</v>
      </c>
      <c r="AB14" s="68" t="str">
        <f t="shared" si="1"/>
        <v>TinMitsubishi Materials Corporation</v>
      </c>
    </row>
    <row r="15" spans="1:34" s="67" customFormat="1" ht="19.899999999999999" customHeight="1">
      <c r="A15" s="190" t="s">
        <v>939</v>
      </c>
      <c r="B15" s="137" t="s">
        <v>248</v>
      </c>
      <c r="C15" s="191" t="s">
        <v>940</v>
      </c>
      <c r="D15" s="138"/>
      <c r="E15" s="137" t="s">
        <v>778</v>
      </c>
      <c r="F15" s="137" t="s">
        <v>939</v>
      </c>
      <c r="G15" s="137" t="s">
        <v>264</v>
      </c>
      <c r="H15" s="192">
        <v>0</v>
      </c>
      <c r="I15" s="193" t="s">
        <v>941</v>
      </c>
      <c r="J15" s="193" t="s">
        <v>942</v>
      </c>
      <c r="K15" s="194"/>
      <c r="L15" s="194"/>
      <c r="M15" s="194"/>
      <c r="N15" s="194"/>
      <c r="O15" s="194" t="s">
        <v>1951</v>
      </c>
      <c r="P15" s="195" t="s">
        <v>232</v>
      </c>
      <c r="Q15" s="196" t="s">
        <v>1950</v>
      </c>
      <c r="R15" s="137" t="s">
        <v>940</v>
      </c>
      <c r="S15" s="197" t="e">
        <f t="shared" ca="1" si="2"/>
        <v>#REF!</v>
      </c>
      <c r="T15" s="197" t="e">
        <f ca="1">IF(B15="","",IF(ISERROR(MATCH($J15,[3]SorP!$B$1:$B$6226,0)),"",INDIRECT("'SorP'!$A$"&amp;MATCH($S15&amp;$J15,[3]SorP!C:C,0))))</f>
        <v>#REF!</v>
      </c>
      <c r="U15" s="139"/>
      <c r="V15" s="140">
        <f>IF(C15="",NA(),IF(OR(C15="Smelter not listed",C15="Smelter not yet identified"),MATCH($B15&amp;$D15,'[3]Smelter Look-up'!$J:$J,0),MATCH($B15&amp;$C15,'[3]Smelter Look-up'!$J:$J,0)))</f>
        <v>547</v>
      </c>
      <c r="X15" s="67">
        <f t="shared" si="0"/>
        <v>0</v>
      </c>
      <c r="AB15" s="68" t="str">
        <f t="shared" si="1"/>
        <v>TinThaisarco</v>
      </c>
    </row>
    <row r="16" spans="1:34" s="67" customFormat="1" ht="19.899999999999999" customHeight="1">
      <c r="A16" s="190" t="s">
        <v>926</v>
      </c>
      <c r="B16" s="137" t="s">
        <v>248</v>
      </c>
      <c r="C16" s="191" t="s">
        <v>927</v>
      </c>
      <c r="D16" s="138"/>
      <c r="E16" s="137" t="s">
        <v>652</v>
      </c>
      <c r="F16" s="137" t="s">
        <v>926</v>
      </c>
      <c r="G16" s="137" t="s">
        <v>264</v>
      </c>
      <c r="H16" s="192">
        <v>0</v>
      </c>
      <c r="I16" s="193" t="s">
        <v>928</v>
      </c>
      <c r="J16" s="193" t="s">
        <v>915</v>
      </c>
      <c r="K16" s="194"/>
      <c r="L16" s="194"/>
      <c r="M16" s="194"/>
      <c r="N16" s="194"/>
      <c r="O16" s="194" t="s">
        <v>1952</v>
      </c>
      <c r="P16" s="195" t="s">
        <v>232</v>
      </c>
      <c r="Q16" s="196" t="s">
        <v>1950</v>
      </c>
      <c r="R16" s="137" t="s">
        <v>927</v>
      </c>
      <c r="S16" s="197" t="e">
        <f t="shared" ca="1" si="2"/>
        <v>#REF!</v>
      </c>
      <c r="T16" s="197" t="e">
        <f ca="1">IF(B16="","",IF(ISERROR(MATCH($J16,[3]SorP!$B$1:$B$6226,0)),"",INDIRECT("'SorP'!$A$"&amp;MATCH($S16&amp;$J16,[3]SorP!C:C,0))))</f>
        <v>#REF!</v>
      </c>
      <c r="U16" s="139"/>
      <c r="V16" s="140">
        <f>IF(C16="",NA(),IF(OR(C16="Smelter not listed",C16="Smelter not yet identified"),MATCH($B16&amp;$D16,'[3]Smelter Look-up'!$J:$J,0),MATCH($B16&amp;$C16,'[3]Smelter Look-up'!$J:$J,0)))</f>
        <v>533</v>
      </c>
      <c r="X16" s="67">
        <f t="shared" si="0"/>
        <v>0</v>
      </c>
      <c r="AB16" s="68" t="str">
        <f t="shared" si="1"/>
        <v>TinPT Timah Tbk Mentok</v>
      </c>
    </row>
    <row r="17" spans="1:28" s="67" customFormat="1" ht="19.899999999999999" customHeight="1">
      <c r="A17" s="190" t="s">
        <v>886</v>
      </c>
      <c r="B17" s="137" t="s">
        <v>248</v>
      </c>
      <c r="C17" s="191" t="s">
        <v>887</v>
      </c>
      <c r="D17" s="138"/>
      <c r="E17" s="137" t="s">
        <v>888</v>
      </c>
      <c r="F17" s="137" t="s">
        <v>886</v>
      </c>
      <c r="G17" s="137" t="s">
        <v>264</v>
      </c>
      <c r="H17" s="192">
        <v>0</v>
      </c>
      <c r="I17" s="193" t="s">
        <v>889</v>
      </c>
      <c r="J17" s="193" t="s">
        <v>890</v>
      </c>
      <c r="K17" s="194"/>
      <c r="L17" s="194"/>
      <c r="M17" s="194"/>
      <c r="N17" s="194"/>
      <c r="O17" s="194" t="s">
        <v>1953</v>
      </c>
      <c r="P17" s="195" t="s">
        <v>232</v>
      </c>
      <c r="Q17" s="196" t="s">
        <v>1950</v>
      </c>
      <c r="R17" s="137" t="s">
        <v>887</v>
      </c>
      <c r="S17" s="197" t="e">
        <f t="shared" ca="1" si="2"/>
        <v>#REF!</v>
      </c>
      <c r="T17" s="197" t="e">
        <f ca="1">IF(B17="","",IF(ISERROR(MATCH($J17,[3]SorP!$B$1:$B$6226,0)),"",INDIRECT("'SorP'!$A$"&amp;MATCH($S17&amp;$J17,[3]SorP!C:C,0))))</f>
        <v>#REF!</v>
      </c>
      <c r="U17" s="139"/>
      <c r="V17" s="140">
        <f>IF(C17="",NA(),IF(OR(C17="Smelter not listed",C17="Smelter not yet identified"),MATCH($B17&amp;$D17,'[3]Smelter Look-up'!$J:$J,0),MATCH($B17&amp;$C17,'[3]Smelter Look-up'!$J:$J,0)))</f>
        <v>487</v>
      </c>
      <c r="X17" s="67">
        <f t="shared" si="0"/>
        <v>0</v>
      </c>
      <c r="AB17" s="68" t="str">
        <f t="shared" si="1"/>
        <v>TinMinsur</v>
      </c>
    </row>
    <row r="18" spans="1:28" s="67" customFormat="1" ht="19.899999999999999" customHeight="1">
      <c r="A18" s="197" t="s">
        <v>867</v>
      </c>
      <c r="B18" s="137" t="s">
        <v>248</v>
      </c>
      <c r="C18" s="191" t="s">
        <v>868</v>
      </c>
      <c r="D18" s="138"/>
      <c r="E18" s="137" t="s">
        <v>591</v>
      </c>
      <c r="F18" s="137" t="s">
        <v>867</v>
      </c>
      <c r="G18" s="137" t="s">
        <v>264</v>
      </c>
      <c r="H18" s="192">
        <v>0</v>
      </c>
      <c r="I18" s="193" t="s">
        <v>869</v>
      </c>
      <c r="J18" s="193" t="s">
        <v>870</v>
      </c>
      <c r="K18" s="194"/>
      <c r="L18" s="194"/>
      <c r="M18" s="194"/>
      <c r="N18" s="194"/>
      <c r="O18" s="194" t="s">
        <v>1951</v>
      </c>
      <c r="P18" s="195" t="s">
        <v>232</v>
      </c>
      <c r="Q18" s="196" t="s">
        <v>1950</v>
      </c>
      <c r="R18" s="137" t="s">
        <v>868</v>
      </c>
      <c r="S18" s="197" t="e">
        <f t="shared" ca="1" si="2"/>
        <v>#REF!</v>
      </c>
      <c r="T18" s="197" t="e">
        <f ca="1">IF(B18="","",IF(ISERROR(MATCH($J18,[3]SorP!$B$1:$B$6226,0)),"",INDIRECT("'SorP'!$A$"&amp;MATCH($S18&amp;$J18,[3]SorP!C:C,0))))</f>
        <v>#REF!</v>
      </c>
      <c r="U18" s="139"/>
      <c r="V18" s="140">
        <f>IF(C18="",NA(),IF(OR(C18="Smelter not listed",C18="Smelter not yet identified"),MATCH($B18&amp;$D18,'[3]Smelter Look-up'!$J:$J,0),MATCH($B18&amp;$C18,'[3]Smelter Look-up'!$J:$J,0)))</f>
        <v>474</v>
      </c>
      <c r="X18" s="67">
        <f t="shared" si="0"/>
        <v>0</v>
      </c>
      <c r="AB18" s="68" t="str">
        <f t="shared" si="1"/>
        <v>TinMalaysia Smelting Corporation (MSC)</v>
      </c>
    </row>
    <row r="19" spans="1:28" s="67" customFormat="1" ht="45">
      <c r="A19" s="197" t="s">
        <v>836</v>
      </c>
      <c r="B19" s="137" t="s">
        <v>248</v>
      </c>
      <c r="C19" s="191" t="s">
        <v>837</v>
      </c>
      <c r="D19" s="138"/>
      <c r="E19" s="137" t="s">
        <v>838</v>
      </c>
      <c r="F19" s="137" t="s">
        <v>836</v>
      </c>
      <c r="G19" s="137" t="s">
        <v>264</v>
      </c>
      <c r="H19" s="192">
        <v>0</v>
      </c>
      <c r="I19" s="193" t="s">
        <v>839</v>
      </c>
      <c r="J19" s="193" t="s">
        <v>839</v>
      </c>
      <c r="K19" s="194"/>
      <c r="L19" s="194"/>
      <c r="M19" s="194"/>
      <c r="N19" s="194"/>
      <c r="O19" s="194" t="s">
        <v>1954</v>
      </c>
      <c r="P19" s="195" t="s">
        <v>232</v>
      </c>
      <c r="Q19" s="196" t="s">
        <v>1950</v>
      </c>
      <c r="R19" s="137" t="s">
        <v>837</v>
      </c>
      <c r="S19" s="197" t="e">
        <f t="shared" ca="1" si="2"/>
        <v>#REF!</v>
      </c>
      <c r="T19" s="197" t="e">
        <f ca="1">IF(B19="","",IF(ISERROR(MATCH($J19,[3]SorP!$B$1:$B$6226,0)),"",INDIRECT("'SorP'!$A$"&amp;MATCH($S19&amp;$J19,[3]SorP!C:C,0))))</f>
        <v>#REF!</v>
      </c>
      <c r="U19" s="139"/>
      <c r="V19" s="140">
        <f>IF(C19="",NA(),IF(OR(C19="Smelter not listed",C19="Smelter not yet identified"),MATCH($B19&amp;$D19,'[3]Smelter Look-up'!$J:$J,0),MATCH($B19&amp;$C19,'[3]Smelter Look-up'!$J:$J,0)))</f>
        <v>433</v>
      </c>
      <c r="X19" s="67">
        <f t="shared" si="0"/>
        <v>0</v>
      </c>
      <c r="AB19" s="68" t="str">
        <f t="shared" si="1"/>
        <v>TinEM Vinto</v>
      </c>
    </row>
    <row r="20" spans="1:28" s="67" customFormat="1" ht="45">
      <c r="A20" s="197" t="s">
        <v>876</v>
      </c>
      <c r="B20" s="137" t="s">
        <v>248</v>
      </c>
      <c r="C20" s="191" t="s">
        <v>1653</v>
      </c>
      <c r="D20" s="138"/>
      <c r="E20" s="137" t="s">
        <v>765</v>
      </c>
      <c r="F20" s="137" t="s">
        <v>876</v>
      </c>
      <c r="G20" s="137" t="s">
        <v>264</v>
      </c>
      <c r="H20" s="192">
        <v>0</v>
      </c>
      <c r="I20" s="193" t="s">
        <v>878</v>
      </c>
      <c r="J20" s="193" t="s">
        <v>767</v>
      </c>
      <c r="K20" s="194"/>
      <c r="L20" s="194"/>
      <c r="M20" s="194"/>
      <c r="N20" s="194"/>
      <c r="O20" s="194" t="s">
        <v>1947</v>
      </c>
      <c r="P20" s="195" t="s">
        <v>232</v>
      </c>
      <c r="Q20" s="196" t="s">
        <v>1950</v>
      </c>
      <c r="R20" s="137" t="s">
        <v>1653</v>
      </c>
      <c r="S20" s="197" t="e">
        <f t="shared" ca="1" si="2"/>
        <v>#REF!</v>
      </c>
      <c r="T20" s="197" t="e">
        <f ca="1">IF(B20="","",IF(ISERROR(MATCH($J20,[3]SorP!$B$1:$B$6226,0)),"",INDIRECT("'SorP'!$A$"&amp;MATCH($S20&amp;$J20,[3]SorP!C:C,0))))</f>
        <v>#REF!</v>
      </c>
      <c r="U20" s="139"/>
      <c r="V20" s="140">
        <f>IF(C20="",NA(),IF(OR(C20="Smelter not listed",C20="Smelter not yet identified"),MATCH($B20&amp;$D20,'[3]Smelter Look-up'!$J:$J,0),MATCH($B20&amp;$C20,'[3]Smelter Look-up'!$J:$J,0)))</f>
        <v>405</v>
      </c>
      <c r="X20" s="67">
        <f t="shared" si="0"/>
        <v>0</v>
      </c>
      <c r="AB20" s="68" t="str">
        <f t="shared" si="1"/>
        <v>TinAurubis Beerse</v>
      </c>
    </row>
    <row r="21" spans="1:28" s="67" customFormat="1" ht="51">
      <c r="A21" s="197" t="s">
        <v>883</v>
      </c>
      <c r="B21" s="137" t="s">
        <v>248</v>
      </c>
      <c r="C21" s="191" t="s">
        <v>884</v>
      </c>
      <c r="D21" s="138"/>
      <c r="E21" s="137" t="s">
        <v>303</v>
      </c>
      <c r="F21" s="137" t="s">
        <v>883</v>
      </c>
      <c r="G21" s="137" t="s">
        <v>264</v>
      </c>
      <c r="H21" s="192">
        <v>0</v>
      </c>
      <c r="I21" s="193" t="s">
        <v>885</v>
      </c>
      <c r="J21" s="193" t="s">
        <v>548</v>
      </c>
      <c r="K21" s="194"/>
      <c r="L21" s="194"/>
      <c r="M21" s="194"/>
      <c r="N21" s="194"/>
      <c r="O21" s="194" t="s">
        <v>1955</v>
      </c>
      <c r="P21" s="195" t="s">
        <v>232</v>
      </c>
      <c r="Q21" s="196" t="s">
        <v>1950</v>
      </c>
      <c r="R21" s="137" t="s">
        <v>884</v>
      </c>
      <c r="S21" s="197" t="e">
        <f t="shared" ca="1" si="2"/>
        <v>#REF!</v>
      </c>
      <c r="T21" s="197" t="e">
        <f ca="1">IF(B21="","",IF(ISERROR(MATCH($J21,[3]SorP!$B$1:$B$6226,0)),"",INDIRECT("'SorP'!$A$"&amp;MATCH($S21&amp;$J21,[3]SorP!C:C,0))))</f>
        <v>#REF!</v>
      </c>
      <c r="U21" s="139"/>
      <c r="V21" s="140">
        <f>IF(C21="",NA(),IF(OR(C21="Smelter not listed",C21="Smelter not yet identified"),MATCH($B21&amp;$D21,'[3]Smelter Look-up'!$J:$J,0),MATCH($B21&amp;$C21,'[3]Smelter Look-up'!$J:$J,0)))</f>
        <v>482</v>
      </c>
      <c r="X21" s="67">
        <f t="shared" si="0"/>
        <v>0</v>
      </c>
      <c r="AB21" s="68" t="str">
        <f t="shared" si="1"/>
        <v>TinMineracao Taboca S.A.</v>
      </c>
    </row>
    <row r="22" spans="1:28" s="67" customFormat="1" ht="63.75">
      <c r="A22" s="197" t="s">
        <v>903</v>
      </c>
      <c r="B22" s="137" t="s">
        <v>248</v>
      </c>
      <c r="C22" s="191" t="s">
        <v>904</v>
      </c>
      <c r="D22" s="138"/>
      <c r="E22" s="137" t="s">
        <v>838</v>
      </c>
      <c r="F22" s="137" t="s">
        <v>903</v>
      </c>
      <c r="G22" s="137" t="s">
        <v>264</v>
      </c>
      <c r="H22" s="192">
        <v>0</v>
      </c>
      <c r="I22" s="193" t="s">
        <v>839</v>
      </c>
      <c r="J22" s="193" t="s">
        <v>839</v>
      </c>
      <c r="K22" s="194"/>
      <c r="L22" s="194"/>
      <c r="M22" s="194"/>
      <c r="N22" s="194"/>
      <c r="O22" s="194" t="s">
        <v>1954</v>
      </c>
      <c r="P22" s="195" t="s">
        <v>232</v>
      </c>
      <c r="Q22" s="196" t="s">
        <v>1950</v>
      </c>
      <c r="R22" s="137" t="s">
        <v>904</v>
      </c>
      <c r="S22" s="197" t="e">
        <f t="shared" ca="1" si="2"/>
        <v>#REF!</v>
      </c>
      <c r="T22" s="197" t="e">
        <f ca="1">IF(B22="","",IF(ISERROR(MATCH($J22,[3]SorP!$B$1:$B$6226,0)),"",INDIRECT("'SorP'!$A$"&amp;MATCH($S22&amp;$J22,[3]SorP!C:C,0))))</f>
        <v>#REF!</v>
      </c>
      <c r="U22" s="139"/>
      <c r="V22" s="140">
        <f>IF(C22="",NA(),IF(OR(C22="Smelter not listed",C22="Smelter not yet identified"),MATCH($B22&amp;$D22,'[3]Smelter Look-up'!$J:$J,0),MATCH($B22&amp;$C22,'[3]Smelter Look-up'!$J:$J,0)))</f>
        <v>499</v>
      </c>
      <c r="X22" s="67">
        <f t="shared" si="0"/>
        <v>0</v>
      </c>
      <c r="AB22" s="68" t="str">
        <f t="shared" si="1"/>
        <v>TinOperaciones Metalurgicas S.A.</v>
      </c>
    </row>
    <row r="23" spans="1:28" s="67" customFormat="1" ht="89.25">
      <c r="A23" s="197" t="s">
        <v>954</v>
      </c>
      <c r="B23" s="137" t="s">
        <v>248</v>
      </c>
      <c r="C23" s="191" t="s">
        <v>1600</v>
      </c>
      <c r="D23" s="138"/>
      <c r="E23" s="137" t="s">
        <v>382</v>
      </c>
      <c r="F23" s="137" t="s">
        <v>954</v>
      </c>
      <c r="G23" s="137" t="s">
        <v>264</v>
      </c>
      <c r="H23" s="192">
        <v>0</v>
      </c>
      <c r="I23" s="193" t="s">
        <v>849</v>
      </c>
      <c r="J23" s="193" t="s">
        <v>807</v>
      </c>
      <c r="K23" s="194"/>
      <c r="L23" s="194"/>
      <c r="M23" s="194"/>
      <c r="N23" s="194"/>
      <c r="O23" s="194" t="s">
        <v>1956</v>
      </c>
      <c r="P23" s="195" t="s">
        <v>232</v>
      </c>
      <c r="Q23" s="196" t="s">
        <v>1957</v>
      </c>
      <c r="R23" s="137" t="s">
        <v>1600</v>
      </c>
      <c r="S23" s="197" t="e">
        <f t="shared" ca="1" si="2"/>
        <v>#REF!</v>
      </c>
      <c r="T23" s="197" t="e">
        <f ca="1">IF(B23="","",IF(ISERROR(MATCH($J23,[3]SorP!$B$1:$B$6226,0)),"",INDIRECT("'SorP'!$A$"&amp;MATCH($S23&amp;$J23,[3]SorP!C:C,0))))</f>
        <v>#REF!</v>
      </c>
      <c r="U23" s="139"/>
      <c r="V23" s="140">
        <f>IF(C23="",NA(),IF(OR(C23="Smelter not listed",C23="Smelter not yet identified"),MATCH($B23&amp;$D23,'[3]Smelter Look-up'!$J:$J,0),MATCH($B23&amp;$C23,'[3]Smelter Look-up'!$J:$J,0)))</f>
        <v>550</v>
      </c>
      <c r="X23" s="67">
        <f t="shared" si="0"/>
        <v>0</v>
      </c>
      <c r="AB23" s="68" t="str">
        <f t="shared" si="1"/>
        <v>TinTin Smelting Branch of Yunnan Tin Co., Ltd.</v>
      </c>
    </row>
    <row r="24" spans="1:28" s="67" customFormat="1" ht="51">
      <c r="A24" s="197" t="s">
        <v>922</v>
      </c>
      <c r="B24" s="137" t="s">
        <v>248</v>
      </c>
      <c r="C24" s="191" t="s">
        <v>923</v>
      </c>
      <c r="D24" s="138"/>
      <c r="E24" s="137" t="s">
        <v>652</v>
      </c>
      <c r="F24" s="137" t="s">
        <v>922</v>
      </c>
      <c r="G24" s="137" t="s">
        <v>264</v>
      </c>
      <c r="H24" s="192">
        <v>0</v>
      </c>
      <c r="I24" s="193" t="s">
        <v>924</v>
      </c>
      <c r="J24" s="193" t="s">
        <v>925</v>
      </c>
      <c r="K24" s="194"/>
      <c r="L24" s="194"/>
      <c r="M24" s="194"/>
      <c r="N24" s="194"/>
      <c r="O24" s="194" t="s">
        <v>1952</v>
      </c>
      <c r="P24" s="195" t="s">
        <v>232</v>
      </c>
      <c r="Q24" s="196" t="s">
        <v>1950</v>
      </c>
      <c r="R24" s="137" t="s">
        <v>923</v>
      </c>
      <c r="S24" s="197" t="e">
        <f t="shared" ca="1" si="2"/>
        <v>#REF!</v>
      </c>
      <c r="T24" s="197" t="e">
        <f ca="1">IF(B24="","",IF(ISERROR(MATCH($J24,[3]SorP!$B$1:$B$6226,0)),"",INDIRECT("'SorP'!$A$"&amp;MATCH($S24&amp;$J24,[3]SorP!C:C,0))))</f>
        <v>#REF!</v>
      </c>
      <c r="U24" s="139"/>
      <c r="V24" s="140">
        <f>IF(C24="",NA(),IF(OR(C24="Smelter not listed",C24="Smelter not yet identified"),MATCH($B24&amp;$D24,'[3]Smelter Look-up'!$J:$J,0),MATCH($B24&amp;$C24,'[3]Smelter Look-up'!$J:$J,0)))</f>
        <v>532</v>
      </c>
      <c r="X24" s="67">
        <f t="shared" si="0"/>
        <v>0</v>
      </c>
      <c r="AB24" s="68" t="str">
        <f t="shared" si="1"/>
        <v>TinPT Timah Tbk Kundur</v>
      </c>
    </row>
    <row r="25" spans="1:28" s="67" customFormat="1" ht="89.25">
      <c r="A25" s="197" t="s">
        <v>852</v>
      </c>
      <c r="B25" s="137" t="s">
        <v>248</v>
      </c>
      <c r="C25" s="191" t="s">
        <v>853</v>
      </c>
      <c r="D25" s="138"/>
      <c r="E25" s="137" t="s">
        <v>382</v>
      </c>
      <c r="F25" s="137" t="s">
        <v>852</v>
      </c>
      <c r="G25" s="137" t="s">
        <v>264</v>
      </c>
      <c r="H25" s="192">
        <v>0</v>
      </c>
      <c r="I25" s="193" t="s">
        <v>849</v>
      </c>
      <c r="J25" s="193" t="s">
        <v>807</v>
      </c>
      <c r="K25" s="194"/>
      <c r="L25" s="194"/>
      <c r="M25" s="194"/>
      <c r="N25" s="194"/>
      <c r="O25" s="194" t="s">
        <v>1956</v>
      </c>
      <c r="P25" s="195" t="s">
        <v>232</v>
      </c>
      <c r="Q25" s="196" t="s">
        <v>1950</v>
      </c>
      <c r="R25" s="137" t="s">
        <v>853</v>
      </c>
      <c r="S25" s="197" t="e">
        <f t="shared" ca="1" si="2"/>
        <v>#REF!</v>
      </c>
      <c r="T25" s="197" t="e">
        <f ca="1">IF(B25="","",IF(ISERROR(MATCH($J25,[3]SorP!$B$1:$B$6226,0)),"",INDIRECT("'SorP'!$A$"&amp;MATCH($S25&amp;$J25,[3]SorP!C:C,0))))</f>
        <v>#REF!</v>
      </c>
      <c r="U25" s="139"/>
      <c r="V25" s="140">
        <f>IF(C25="",NA(),IF(OR(C25="Smelter not listed",C25="Smelter not yet identified"),MATCH($B25&amp;$D25,'[3]Smelter Look-up'!$J:$J,0),MATCH($B25&amp;$C25,'[3]Smelter Look-up'!$J:$J,0)))</f>
        <v>448</v>
      </c>
      <c r="X25" s="67">
        <f t="shared" si="0"/>
        <v>0</v>
      </c>
      <c r="AB25" s="68" t="str">
        <f t="shared" si="1"/>
        <v>TinGejiu Non-Ferrous Metal Processing Co., Ltd.</v>
      </c>
    </row>
    <row r="26" spans="1:28" s="67" customFormat="1" ht="51">
      <c r="A26" s="197" t="s">
        <v>920</v>
      </c>
      <c r="B26" s="137" t="s">
        <v>248</v>
      </c>
      <c r="C26" s="191" t="s">
        <v>921</v>
      </c>
      <c r="D26" s="138"/>
      <c r="E26" s="137" t="s">
        <v>652</v>
      </c>
      <c r="F26" s="137" t="s">
        <v>920</v>
      </c>
      <c r="G26" s="137" t="s">
        <v>264</v>
      </c>
      <c r="H26" s="192">
        <v>0</v>
      </c>
      <c r="I26" s="193" t="s">
        <v>914</v>
      </c>
      <c r="J26" s="193" t="s">
        <v>915</v>
      </c>
      <c r="K26" s="194"/>
      <c r="L26" s="194"/>
      <c r="M26" s="194"/>
      <c r="N26" s="194"/>
      <c r="O26" s="194" t="s">
        <v>1952</v>
      </c>
      <c r="P26" s="195" t="s">
        <v>232</v>
      </c>
      <c r="Q26" s="196" t="s">
        <v>1950</v>
      </c>
      <c r="R26" s="137" t="s">
        <v>921</v>
      </c>
      <c r="S26" s="197" t="e">
        <f t="shared" ca="1" si="2"/>
        <v>#REF!</v>
      </c>
      <c r="T26" s="197" t="e">
        <f ca="1">IF(B26="","",IF(ISERROR(MATCH($J26,[3]SorP!$B$1:$B$6226,0)),"",INDIRECT("'SorP'!$A$"&amp;MATCH($S26&amp;$J26,[3]SorP!C:C,0))))</f>
        <v>#REF!</v>
      </c>
      <c r="U26" s="139"/>
      <c r="V26" s="140">
        <f>IF(C26="",NA(),IF(OR(C26="Smelter not listed",C26="Smelter not yet identified"),MATCH($B26&amp;$D26,'[3]Smelter Look-up'!$J:$J,0),MATCH($B26&amp;$C26,'[3]Smelter Look-up'!$J:$J,0)))</f>
        <v>526</v>
      </c>
      <c r="X26" s="67">
        <f t="shared" si="0"/>
        <v>0</v>
      </c>
      <c r="AB26" s="68" t="str">
        <f t="shared" si="1"/>
        <v>TinPT Refined Bangka Tin</v>
      </c>
    </row>
    <row r="27" spans="1:28" s="67" customFormat="1" ht="45">
      <c r="A27" s="197" t="s">
        <v>811</v>
      </c>
      <c r="B27" s="137" t="s">
        <v>248</v>
      </c>
      <c r="C27" s="191" t="s">
        <v>812</v>
      </c>
      <c r="D27" s="138"/>
      <c r="E27" s="137" t="s">
        <v>269</v>
      </c>
      <c r="F27" s="137" t="s">
        <v>811</v>
      </c>
      <c r="G27" s="137" t="s">
        <v>264</v>
      </c>
      <c r="H27" s="192">
        <v>0</v>
      </c>
      <c r="I27" s="193" t="s">
        <v>813</v>
      </c>
      <c r="J27" s="193" t="s">
        <v>271</v>
      </c>
      <c r="K27" s="194"/>
      <c r="L27" s="194"/>
      <c r="M27" s="194"/>
      <c r="N27" s="194"/>
      <c r="O27" s="194" t="s">
        <v>1947</v>
      </c>
      <c r="P27" s="195" t="s">
        <v>232</v>
      </c>
      <c r="Q27" s="196" t="s">
        <v>1950</v>
      </c>
      <c r="R27" s="137" t="s">
        <v>812</v>
      </c>
      <c r="S27" s="197" t="e">
        <f t="shared" ca="1" si="2"/>
        <v>#REF!</v>
      </c>
      <c r="T27" s="197" t="e">
        <f ca="1">IF(B27="","",IF(ISERROR(MATCH($J27,[3]SorP!$B$1:$B$6226,0)),"",INDIRECT("'SorP'!$A$"&amp;MATCH($S27&amp;$J27,[3]SorP!C:C,0))))</f>
        <v>#REF!</v>
      </c>
      <c r="U27" s="139"/>
      <c r="V27" s="140">
        <f>IF(C27="",NA(),IF(OR(C27="Smelter not listed",C27="Smelter not yet identified"),MATCH($B27&amp;$D27,'[3]Smelter Look-up'!$J:$J,0),MATCH($B27&amp;$C27,'[3]Smelter Look-up'!$J:$J,0)))</f>
        <v>400</v>
      </c>
      <c r="X27" s="67">
        <f t="shared" si="0"/>
        <v>0</v>
      </c>
      <c r="AB27" s="68" t="str">
        <f t="shared" si="1"/>
        <v>TinAlpha</v>
      </c>
    </row>
    <row r="28" spans="1:28" s="67" customFormat="1" ht="51">
      <c r="A28" s="197" t="s">
        <v>824</v>
      </c>
      <c r="B28" s="137" t="s">
        <v>248</v>
      </c>
      <c r="C28" s="191" t="s">
        <v>825</v>
      </c>
      <c r="D28" s="138"/>
      <c r="E28" s="137" t="s">
        <v>382</v>
      </c>
      <c r="F28" s="137" t="s">
        <v>824</v>
      </c>
      <c r="G28" s="137" t="s">
        <v>264</v>
      </c>
      <c r="H28" s="192">
        <v>0</v>
      </c>
      <c r="I28" s="193" t="s">
        <v>826</v>
      </c>
      <c r="J28" s="193" t="s">
        <v>827</v>
      </c>
      <c r="K28" s="194"/>
      <c r="L28" s="194"/>
      <c r="M28" s="194"/>
      <c r="N28" s="194"/>
      <c r="O28" s="194" t="s">
        <v>1956</v>
      </c>
      <c r="P28" s="195" t="s">
        <v>232</v>
      </c>
      <c r="Q28" s="196" t="s">
        <v>1950</v>
      </c>
      <c r="R28" s="137" t="s">
        <v>825</v>
      </c>
      <c r="S28" s="197" t="e">
        <f t="shared" ca="1" si="2"/>
        <v>#REF!</v>
      </c>
      <c r="T28" s="197" t="e">
        <f ca="1">IF(B28="","",IF(ISERROR(MATCH($J28,[3]SorP!$B$1:$B$6226,0)),"",INDIRECT("'SorP'!$A$"&amp;MATCH($S28&amp;$J28,[3]SorP!C:C,0))))</f>
        <v>#REF!</v>
      </c>
      <c r="U28" s="139"/>
      <c r="V28" s="140">
        <f>IF(C28="",NA(),IF(OR(C28="Smelter not listed",C28="Smelter not yet identified"),MATCH($B28&amp;$D28,'[3]Smelter Look-up'!$J:$J,0),MATCH($B28&amp;$C28,'[3]Smelter Look-up'!$J:$J,0)))</f>
        <v>414</v>
      </c>
      <c r="X28" s="67">
        <f t="shared" si="0"/>
        <v>0</v>
      </c>
      <c r="AB28" s="68" t="str">
        <f t="shared" si="1"/>
        <v>TinChina Tin Group Co., Ltd.</v>
      </c>
    </row>
    <row r="29" spans="1:28" s="67" customFormat="1" ht="76.5">
      <c r="A29" s="197" t="s">
        <v>895</v>
      </c>
      <c r="B29" s="137" t="s">
        <v>248</v>
      </c>
      <c r="C29" s="191" t="s">
        <v>896</v>
      </c>
      <c r="D29" s="138"/>
      <c r="E29" s="137" t="s">
        <v>778</v>
      </c>
      <c r="F29" s="137" t="s">
        <v>895</v>
      </c>
      <c r="G29" s="137" t="s">
        <v>264</v>
      </c>
      <c r="H29" s="192">
        <v>0</v>
      </c>
      <c r="I29" s="193" t="s">
        <v>897</v>
      </c>
      <c r="J29" s="193" t="s">
        <v>898</v>
      </c>
      <c r="K29" s="194"/>
      <c r="L29" s="194"/>
      <c r="M29" s="194"/>
      <c r="N29" s="194"/>
      <c r="O29" s="194" t="s">
        <v>1949</v>
      </c>
      <c r="P29" s="195" t="s">
        <v>232</v>
      </c>
      <c r="Q29" s="196" t="s">
        <v>1950</v>
      </c>
      <c r="R29" s="137" t="s">
        <v>896</v>
      </c>
      <c r="S29" s="197" t="e">
        <f t="shared" ca="1" si="2"/>
        <v>#REF!</v>
      </c>
      <c r="T29" s="197" t="e">
        <f ca="1">IF(B29="","",IF(ISERROR(MATCH($J29,[3]SorP!$B$1:$B$6226,0)),"",INDIRECT("'SorP'!$A$"&amp;MATCH($S29&amp;$J29,[3]SorP!C:C,0))))</f>
        <v>#REF!</v>
      </c>
      <c r="U29" s="139"/>
      <c r="V29" s="140">
        <f>IF(C29="",NA(),IF(OR(C29="Smelter not listed",C29="Smelter not yet identified"),MATCH($B29&amp;$D29,'[3]Smelter Look-up'!$J:$J,0),MATCH($B29&amp;$C29,'[3]Smelter Look-up'!$J:$J,0)))</f>
        <v>496</v>
      </c>
      <c r="X29" s="67">
        <f t="shared" si="0"/>
        <v>0</v>
      </c>
      <c r="AB29" s="68" t="str">
        <f t="shared" si="1"/>
        <v>TinO.M. Manufacturing (Thailand) Co., Ltd.</v>
      </c>
    </row>
    <row r="30" spans="1:28" s="67" customFormat="1" ht="89.25">
      <c r="A30" s="197" t="s">
        <v>952</v>
      </c>
      <c r="B30" s="137" t="s">
        <v>248</v>
      </c>
      <c r="C30" s="191" t="s">
        <v>953</v>
      </c>
      <c r="D30" s="138"/>
      <c r="E30" s="137" t="s">
        <v>382</v>
      </c>
      <c r="F30" s="137" t="s">
        <v>952</v>
      </c>
      <c r="G30" s="137" t="s">
        <v>264</v>
      </c>
      <c r="H30" s="192">
        <v>0</v>
      </c>
      <c r="I30" s="193" t="s">
        <v>849</v>
      </c>
      <c r="J30" s="193" t="s">
        <v>807</v>
      </c>
      <c r="K30" s="194"/>
      <c r="L30" s="194"/>
      <c r="M30" s="194"/>
      <c r="N30" s="194"/>
      <c r="O30" s="194" t="s">
        <v>1958</v>
      </c>
      <c r="P30" s="195" t="s">
        <v>232</v>
      </c>
      <c r="Q30" s="196" t="s">
        <v>1950</v>
      </c>
      <c r="R30" s="137" t="s">
        <v>953</v>
      </c>
      <c r="S30" s="197" t="e">
        <f t="shared" ca="1" si="2"/>
        <v>#REF!</v>
      </c>
      <c r="T30" s="197" t="e">
        <f ca="1">IF(B30="","",IF(ISERROR(MATCH($J30,[3]SorP!$B$1:$B$6226,0)),"",INDIRECT("'SorP'!$A$"&amp;MATCH($S30&amp;$J30,[3]SorP!C:C,0))))</f>
        <v>#REF!</v>
      </c>
      <c r="U30" s="139"/>
      <c r="V30" s="140">
        <f>IF(C30="",NA(),IF(OR(C30="Smelter not listed",C30="Smelter not yet identified"),MATCH($B30&amp;$D30,'[3]Smelter Look-up'!$J:$J,0),MATCH($B30&amp;$C30,'[3]Smelter Look-up'!$J:$J,0)))</f>
        <v>565</v>
      </c>
      <c r="X30" s="67">
        <f t="shared" si="0"/>
        <v>0</v>
      </c>
      <c r="AB30" s="68" t="str">
        <f t="shared" si="1"/>
        <v>TinYunnan Chengfeng Non-ferrous Metals Co., Ltd.</v>
      </c>
    </row>
    <row r="31" spans="1:28" s="67" customFormat="1" ht="45">
      <c r="A31" s="197" t="s">
        <v>831</v>
      </c>
      <c r="B31" s="137" t="s">
        <v>248</v>
      </c>
      <c r="C31" s="191" t="s">
        <v>392</v>
      </c>
      <c r="D31" s="138"/>
      <c r="E31" s="137" t="s">
        <v>283</v>
      </c>
      <c r="F31" s="137" t="s">
        <v>831</v>
      </c>
      <c r="G31" s="137" t="s">
        <v>264</v>
      </c>
      <c r="H31" s="192">
        <v>0</v>
      </c>
      <c r="I31" s="193" t="s">
        <v>393</v>
      </c>
      <c r="J31" s="193" t="s">
        <v>394</v>
      </c>
      <c r="K31" s="194"/>
      <c r="L31" s="194"/>
      <c r="M31" s="194"/>
      <c r="N31" s="194" t="s">
        <v>1949</v>
      </c>
      <c r="O31" s="194" t="s">
        <v>1949</v>
      </c>
      <c r="P31" s="195" t="s">
        <v>233</v>
      </c>
      <c r="Q31" s="196" t="s">
        <v>1950</v>
      </c>
      <c r="R31" s="137" t="s">
        <v>392</v>
      </c>
      <c r="S31" s="197" t="e">
        <f t="shared" ca="1" si="2"/>
        <v>#REF!</v>
      </c>
      <c r="T31" s="197" t="e">
        <f ca="1">IF(B31="","",IF(ISERROR(MATCH($J31,[3]SorP!$B$1:$B$6226,0)),"",INDIRECT("'SorP'!$A$"&amp;MATCH($S31&amp;$J31,[3]SorP!C:C,0))))</f>
        <v>#REF!</v>
      </c>
      <c r="U31" s="139"/>
      <c r="V31" s="140">
        <f>IF(C31="",NA(),IF(OR(C31="Smelter not listed",C31="Smelter not yet identified"),MATCH($B31&amp;$D31,'[3]Smelter Look-up'!$J:$J,0),MATCH($B31&amp;$C31,'[3]Smelter Look-up'!$J:$J,0)))</f>
        <v>429</v>
      </c>
      <c r="X31" s="67">
        <f t="shared" si="0"/>
        <v>0</v>
      </c>
      <c r="AB31" s="68" t="str">
        <f t="shared" si="1"/>
        <v>TinDowa</v>
      </c>
    </row>
    <row r="32" spans="1:28" s="67" customFormat="1" ht="63.75">
      <c r="A32" s="197" t="s">
        <v>750</v>
      </c>
      <c r="B32" s="137" t="s">
        <v>250</v>
      </c>
      <c r="C32" s="191" t="s">
        <v>751</v>
      </c>
      <c r="D32" s="138"/>
      <c r="E32" s="137" t="s">
        <v>283</v>
      </c>
      <c r="F32" s="137" t="s">
        <v>750</v>
      </c>
      <c r="G32" s="137" t="s">
        <v>264</v>
      </c>
      <c r="H32" s="192">
        <v>0</v>
      </c>
      <c r="I32" s="193" t="s">
        <v>752</v>
      </c>
      <c r="J32" s="193" t="s">
        <v>753</v>
      </c>
      <c r="K32" s="194"/>
      <c r="L32" s="194"/>
      <c r="M32" s="194"/>
      <c r="N32" s="194" t="s">
        <v>1949</v>
      </c>
      <c r="O32" s="194" t="s">
        <v>1959</v>
      </c>
      <c r="P32" s="195" t="s">
        <v>233</v>
      </c>
      <c r="Q32" s="196" t="s">
        <v>1960</v>
      </c>
      <c r="R32" s="137" t="s">
        <v>751</v>
      </c>
      <c r="S32" s="197" t="e">
        <f t="shared" ca="1" si="2"/>
        <v>#REF!</v>
      </c>
      <c r="T32" s="197" t="e">
        <f ca="1">IF(B32="","",IF(ISERROR(MATCH($J32,[3]SorP!$B$1:$B$6226,0)),"",INDIRECT("'SorP'!$A$"&amp;MATCH($S32&amp;$J32,[3]SorP!C:C,0))))</f>
        <v>#REF!</v>
      </c>
      <c r="U32" s="139"/>
      <c r="V32" s="140">
        <f>IF(C32="",NA(),IF(OR(C32="Smelter not listed",C32="Smelter not yet identified"),MATCH($B32&amp;$D32,'[3]Smelter Look-up'!$J:$J,0),MATCH($B32&amp;$C32,'[3]Smelter Look-up'!$J:$J,0)))</f>
        <v>289</v>
      </c>
      <c r="X32" s="67">
        <f t="shared" si="0"/>
        <v>0</v>
      </c>
      <c r="AB32" s="68" t="str">
        <f t="shared" si="1"/>
        <v>GoldTanaka Kikinzoku Kogyo K.K.</v>
      </c>
    </row>
    <row r="33" spans="1:28" s="67" customFormat="1" ht="76.5">
      <c r="A33" s="197" t="s">
        <v>580</v>
      </c>
      <c r="B33" s="137" t="s">
        <v>250</v>
      </c>
      <c r="C33" s="191" t="s">
        <v>581</v>
      </c>
      <c r="D33" s="138"/>
      <c r="E33" s="137" t="s">
        <v>283</v>
      </c>
      <c r="F33" s="137" t="s">
        <v>580</v>
      </c>
      <c r="G33" s="137" t="s">
        <v>264</v>
      </c>
      <c r="H33" s="192">
        <v>0</v>
      </c>
      <c r="I33" s="193" t="s">
        <v>285</v>
      </c>
      <c r="J33" s="193" t="s">
        <v>285</v>
      </c>
      <c r="K33" s="194"/>
      <c r="L33" s="194"/>
      <c r="M33" s="194"/>
      <c r="N33" s="194" t="s">
        <v>1949</v>
      </c>
      <c r="O33" s="194" t="s">
        <v>1949</v>
      </c>
      <c r="P33" s="195" t="s">
        <v>233</v>
      </c>
      <c r="Q33" s="196" t="s">
        <v>1960</v>
      </c>
      <c r="R33" s="137" t="s">
        <v>581</v>
      </c>
      <c r="S33" s="197" t="e">
        <f t="shared" ca="1" si="2"/>
        <v>#REF!</v>
      </c>
      <c r="T33" s="197" t="e">
        <f ca="1">IF(B33="","",IF(ISERROR(MATCH($J33,[3]SorP!$B$1:$B$6226,0)),"",INDIRECT("'SorP'!$A$"&amp;MATCH($S33&amp;$J33,[3]SorP!C:C,0))))</f>
        <v>#REF!</v>
      </c>
      <c r="U33" s="139"/>
      <c r="V33" s="140">
        <f>IF(C33="",NA(),IF(OR(C33="Smelter not listed",C33="Smelter not yet identified"),MATCH($B33&amp;$D33,'[3]Smelter Look-up'!$J:$J,0),MATCH($B33&amp;$C33,'[3]Smelter Look-up'!$J:$J,0)))</f>
        <v>192</v>
      </c>
      <c r="X33" s="67">
        <f t="shared" si="0"/>
        <v>0</v>
      </c>
      <c r="AB33" s="68" t="str">
        <f t="shared" si="1"/>
        <v>GoldMitsubishi Materials Corporation</v>
      </c>
    </row>
    <row r="34" spans="1:28" s="67" customFormat="1" ht="51">
      <c r="A34" s="197" t="s">
        <v>320</v>
      </c>
      <c r="B34" s="137" t="s">
        <v>250</v>
      </c>
      <c r="C34" s="191" t="s">
        <v>321</v>
      </c>
      <c r="D34" s="138"/>
      <c r="E34" s="137" t="s">
        <v>269</v>
      </c>
      <c r="F34" s="137" t="s">
        <v>320</v>
      </c>
      <c r="G34" s="137" t="s">
        <v>264</v>
      </c>
      <c r="H34" s="192">
        <v>0</v>
      </c>
      <c r="I34" s="193" t="s">
        <v>322</v>
      </c>
      <c r="J34" s="193" t="s">
        <v>323</v>
      </c>
      <c r="K34" s="194"/>
      <c r="L34" s="194"/>
      <c r="M34" s="194"/>
      <c r="N34" s="194" t="s">
        <v>1949</v>
      </c>
      <c r="O34" s="194" t="s">
        <v>1959</v>
      </c>
      <c r="P34" s="195" t="s">
        <v>232</v>
      </c>
      <c r="Q34" s="196" t="s">
        <v>1960</v>
      </c>
      <c r="R34" s="137" t="s">
        <v>321</v>
      </c>
      <c r="S34" s="197" t="e">
        <f t="shared" ca="1" si="2"/>
        <v>#REF!</v>
      </c>
      <c r="T34" s="197" t="e">
        <f ca="1">IF(B34="","",IF(ISERROR(MATCH($J34,[3]SorP!$B$1:$B$6226,0)),"",INDIRECT("'SorP'!$A$"&amp;MATCH($S34&amp;$J34,[3]SorP!C:C,0))))</f>
        <v>#REF!</v>
      </c>
      <c r="U34" s="139"/>
      <c r="V34" s="140">
        <f>IF(C34="",NA(),IF(OR(C34="Smelter not listed",C34="Smelter not yet identified"),MATCH($B34&amp;$D34,'[3]Smelter Look-up'!$J:$J,0),MATCH($B34&amp;$C34,'[3]Smelter Look-up'!$J:$J,0)))</f>
        <v>31</v>
      </c>
      <c r="X34" s="67">
        <f t="shared" si="0"/>
        <v>0</v>
      </c>
      <c r="AB34" s="68" t="str">
        <f t="shared" si="1"/>
        <v>GoldAsahi Refining USA Inc.</v>
      </c>
    </row>
    <row r="35" spans="1:28" s="67" customFormat="1" ht="51">
      <c r="A35" s="197" t="s">
        <v>553</v>
      </c>
      <c r="B35" s="137" t="s">
        <v>250</v>
      </c>
      <c r="C35" s="191" t="s">
        <v>554</v>
      </c>
      <c r="D35" s="138"/>
      <c r="E35" s="137" t="s">
        <v>283</v>
      </c>
      <c r="F35" s="137" t="s">
        <v>553</v>
      </c>
      <c r="G35" s="137" t="s">
        <v>264</v>
      </c>
      <c r="H35" s="192">
        <v>0</v>
      </c>
      <c r="I35" s="193" t="s">
        <v>555</v>
      </c>
      <c r="J35" s="193" t="s">
        <v>402</v>
      </c>
      <c r="K35" s="194"/>
      <c r="L35" s="194"/>
      <c r="M35" s="194"/>
      <c r="N35" s="194" t="s">
        <v>1949</v>
      </c>
      <c r="O35" s="194" t="s">
        <v>1949</v>
      </c>
      <c r="P35" s="195" t="s">
        <v>233</v>
      </c>
      <c r="Q35" s="196" t="s">
        <v>1960</v>
      </c>
      <c r="R35" s="137" t="s">
        <v>554</v>
      </c>
      <c r="S35" s="197" t="e">
        <f t="shared" ca="1" si="2"/>
        <v>#REF!</v>
      </c>
      <c r="T35" s="197" t="e">
        <f ca="1">IF(B35="","",IF(ISERROR(MATCH($J35,[3]SorP!$B$1:$B$6226,0)),"",INDIRECT("'SorP'!$A$"&amp;MATCH($S35&amp;$J35,[3]SorP!C:C,0))))</f>
        <v>#REF!</v>
      </c>
      <c r="U35" s="139"/>
      <c r="V35" s="140">
        <f>IF(C35="",NA(),IF(OR(C35="Smelter not listed",C35="Smelter not yet identified"),MATCH($B35&amp;$D35,'[3]Smelter Look-up'!$J:$J,0),MATCH($B35&amp;$C35,'[3]Smelter Look-up'!$J:$J,0)))</f>
        <v>175</v>
      </c>
      <c r="X35" s="67">
        <f t="shared" si="0"/>
        <v>0</v>
      </c>
      <c r="AB35" s="68" t="str">
        <f t="shared" si="1"/>
        <v>GoldMatsuda Sangyo Co., Ltd.</v>
      </c>
    </row>
    <row r="36" spans="1:28" s="67" customFormat="1" ht="51">
      <c r="A36" s="197" t="s">
        <v>613</v>
      </c>
      <c r="B36" s="137" t="s">
        <v>250</v>
      </c>
      <c r="C36" s="191" t="s">
        <v>614</v>
      </c>
      <c r="D36" s="138"/>
      <c r="E36" s="137" t="s">
        <v>283</v>
      </c>
      <c r="F36" s="137" t="s">
        <v>613</v>
      </c>
      <c r="G36" s="137" t="s">
        <v>264</v>
      </c>
      <c r="H36" s="192">
        <v>0</v>
      </c>
      <c r="I36" s="193" t="s">
        <v>615</v>
      </c>
      <c r="J36" s="193" t="s">
        <v>616</v>
      </c>
      <c r="K36" s="194"/>
      <c r="L36" s="194"/>
      <c r="M36" s="194"/>
      <c r="N36" s="194" t="s">
        <v>1949</v>
      </c>
      <c r="O36" s="194" t="s">
        <v>1949</v>
      </c>
      <c r="P36" s="195" t="s">
        <v>233</v>
      </c>
      <c r="Q36" s="196" t="s">
        <v>1960</v>
      </c>
      <c r="R36" s="137" t="s">
        <v>614</v>
      </c>
      <c r="S36" s="197" t="e">
        <f t="shared" ca="1" si="2"/>
        <v>#REF!</v>
      </c>
      <c r="T36" s="197" t="e">
        <f ca="1">IF(B36="","",IF(ISERROR(MATCH($J36,[3]SorP!$B$1:$B$6226,0)),"",INDIRECT("'SorP'!$A$"&amp;MATCH($S36&amp;$J36,[3]SorP!C:C,0))))</f>
        <v>#REF!</v>
      </c>
      <c r="U36" s="139"/>
      <c r="V36" s="140">
        <f>IF(C36="",NA(),IF(OR(C36="Smelter not listed",C36="Smelter not yet identified"),MATCH($B36&amp;$D36,'[3]Smelter Look-up'!$J:$J,0),MATCH($B36&amp;$C36,'[3]Smelter Look-up'!$J:$J,0)))</f>
        <v>204</v>
      </c>
      <c r="X36" s="67">
        <f t="shared" si="0"/>
        <v>0</v>
      </c>
      <c r="AB36" s="68" t="str">
        <f t="shared" si="1"/>
        <v>GoldNihon Material Co., Ltd.</v>
      </c>
    </row>
    <row r="37" spans="1:28" s="67" customFormat="1" ht="51">
      <c r="A37" s="197" t="s">
        <v>311</v>
      </c>
      <c r="B37" s="137" t="s">
        <v>250</v>
      </c>
      <c r="C37" s="191" t="s">
        <v>312</v>
      </c>
      <c r="D37" s="138"/>
      <c r="E37" s="137" t="s">
        <v>283</v>
      </c>
      <c r="F37" s="137" t="s">
        <v>311</v>
      </c>
      <c r="G37" s="137" t="s">
        <v>264</v>
      </c>
      <c r="H37" s="192">
        <v>0</v>
      </c>
      <c r="I37" s="193" t="s">
        <v>313</v>
      </c>
      <c r="J37" s="193" t="s">
        <v>314</v>
      </c>
      <c r="K37" s="194"/>
      <c r="L37" s="194"/>
      <c r="M37" s="194"/>
      <c r="N37" s="194" t="s">
        <v>1949</v>
      </c>
      <c r="O37" s="194" t="s">
        <v>1949</v>
      </c>
      <c r="P37" s="195" t="s">
        <v>233</v>
      </c>
      <c r="Q37" s="196" t="s">
        <v>1960</v>
      </c>
      <c r="R37" s="137" t="s">
        <v>312</v>
      </c>
      <c r="S37" s="197" t="e">
        <f t="shared" ca="1" si="2"/>
        <v>#REF!</v>
      </c>
      <c r="T37" s="197" t="e">
        <f ca="1">IF(B37="","",IF(ISERROR(MATCH($J37,[3]SorP!$B$1:$B$6226,0)),"",INDIRECT("'SorP'!$A$"&amp;MATCH($S37&amp;$J37,[3]SorP!C:C,0))))</f>
        <v>#REF!</v>
      </c>
      <c r="U37" s="139"/>
      <c r="V37" s="140">
        <f>IF(C37="",NA(),IF(OR(C37="Smelter not listed",C37="Smelter not yet identified"),MATCH($B37&amp;$D37,'[3]Smelter Look-up'!$J:$J,0),MATCH($B37&amp;$C37,'[3]Smelter Look-up'!$J:$J,0)))</f>
        <v>29</v>
      </c>
      <c r="X37" s="67">
        <f t="shared" si="0"/>
        <v>0</v>
      </c>
      <c r="AB37" s="68" t="str">
        <f t="shared" si="1"/>
        <v>GoldAsahi Pretec Corp.</v>
      </c>
    </row>
    <row r="38" spans="1:28" s="67" customFormat="1" ht="76.5">
      <c r="A38" s="197" t="s">
        <v>438</v>
      </c>
      <c r="B38" s="137" t="s">
        <v>250</v>
      </c>
      <c r="C38" s="191" t="s">
        <v>439</v>
      </c>
      <c r="D38" s="138"/>
      <c r="E38" s="137" t="s">
        <v>382</v>
      </c>
      <c r="F38" s="137" t="s">
        <v>438</v>
      </c>
      <c r="G38" s="137" t="s">
        <v>264</v>
      </c>
      <c r="H38" s="192">
        <v>0</v>
      </c>
      <c r="I38" s="193" t="s">
        <v>440</v>
      </c>
      <c r="J38" s="193" t="s">
        <v>1819</v>
      </c>
      <c r="K38" s="194"/>
      <c r="L38" s="194"/>
      <c r="M38" s="194"/>
      <c r="N38" s="194" t="s">
        <v>1949</v>
      </c>
      <c r="O38" s="194" t="s">
        <v>1959</v>
      </c>
      <c r="P38" s="195" t="s">
        <v>232</v>
      </c>
      <c r="Q38" s="196" t="s">
        <v>1960</v>
      </c>
      <c r="R38" s="137" t="s">
        <v>439</v>
      </c>
      <c r="S38" s="197" t="e">
        <f t="shared" ref="S38:S67" ca="1" si="3">IF(B38="","",IF(ISERROR(MATCH($E38,CL,0)),"Unknown",INDIRECT("'C'!$A$"&amp;MATCH($E38,CL,0)+1)))</f>
        <v>#REF!</v>
      </c>
      <c r="T38" s="197" t="e">
        <f ca="1">IF(B38="","",IF(ISERROR(MATCH($J38,[3]SorP!$B$1:$B$6226,0)),"",INDIRECT("'SorP'!$A$"&amp;MATCH($S38&amp;$J38,[3]SorP!C:C,0))))</f>
        <v>#REF!</v>
      </c>
      <c r="U38" s="139"/>
      <c r="V38" s="140">
        <f>IF(C38="",NA(),IF(OR(C38="Smelter not listed",C38="Smelter not yet identified"),MATCH($B38&amp;$D38,'[3]Smelter Look-up'!$J:$J,0),MATCH($B38&amp;$C38,'[3]Smelter Look-up'!$J:$J,0)))</f>
        <v>111</v>
      </c>
      <c r="X38" s="67">
        <f t="shared" si="0"/>
        <v>0</v>
      </c>
      <c r="AB38" s="68" t="str">
        <f t="shared" si="1"/>
        <v>GoldHeraeus Metals Hong Kong Ltd.</v>
      </c>
    </row>
    <row r="39" spans="1:28" s="67" customFormat="1" ht="89.25">
      <c r="A39" s="197" t="s">
        <v>400</v>
      </c>
      <c r="B39" s="137" t="s">
        <v>250</v>
      </c>
      <c r="C39" s="191" t="s">
        <v>1010</v>
      </c>
      <c r="D39" s="138"/>
      <c r="E39" s="137" t="s">
        <v>283</v>
      </c>
      <c r="F39" s="137" t="s">
        <v>400</v>
      </c>
      <c r="G39" s="137" t="s">
        <v>264</v>
      </c>
      <c r="H39" s="192">
        <v>0</v>
      </c>
      <c r="I39" s="193" t="s">
        <v>401</v>
      </c>
      <c r="J39" s="193" t="s">
        <v>402</v>
      </c>
      <c r="K39" s="194"/>
      <c r="L39" s="194"/>
      <c r="M39" s="194"/>
      <c r="N39" s="194" t="s">
        <v>1949</v>
      </c>
      <c r="O39" s="194" t="s">
        <v>1949</v>
      </c>
      <c r="P39" s="195" t="s">
        <v>233</v>
      </c>
      <c r="Q39" s="196" t="s">
        <v>1960</v>
      </c>
      <c r="R39" s="137" t="s">
        <v>1010</v>
      </c>
      <c r="S39" s="197" t="e">
        <f t="shared" ca="1" si="3"/>
        <v>#REF!</v>
      </c>
      <c r="T39" s="197" t="e">
        <f ca="1">IF(B39="","",IF(ISERROR(MATCH($J39,[3]SorP!$B$1:$B$6226,0)),"",INDIRECT("'SorP'!$A$"&amp;MATCH($S39&amp;$J39,[3]SorP!C:C,0))))</f>
        <v>#REF!</v>
      </c>
      <c r="U39" s="139"/>
      <c r="V39" s="140">
        <f>IF(C39="",NA(),IF(OR(C39="Smelter not listed",C39="Smelter not yet identified"),MATCH($B39&amp;$D39,'[3]Smelter Look-up'!$J:$J,0),MATCH($B39&amp;$C39,'[3]Smelter Look-up'!$J:$J,0)))</f>
        <v>74</v>
      </c>
      <c r="X39" s="67">
        <f t="shared" si="0"/>
        <v>0</v>
      </c>
      <c r="AB39" s="68" t="str">
        <f t="shared" si="1"/>
        <v>GoldEco-System Recycling Co., Ltd. East Plant</v>
      </c>
    </row>
    <row r="40" spans="1:28" s="67" customFormat="1" ht="63.75">
      <c r="A40" s="197" t="s">
        <v>461</v>
      </c>
      <c r="B40" s="137" t="s">
        <v>250</v>
      </c>
      <c r="C40" s="191" t="s">
        <v>462</v>
      </c>
      <c r="D40" s="138"/>
      <c r="E40" s="137" t="s">
        <v>283</v>
      </c>
      <c r="F40" s="137" t="s">
        <v>461</v>
      </c>
      <c r="G40" s="137" t="s">
        <v>264</v>
      </c>
      <c r="H40" s="192">
        <v>0</v>
      </c>
      <c r="I40" s="193" t="s">
        <v>463</v>
      </c>
      <c r="J40" s="193" t="s">
        <v>402</v>
      </c>
      <c r="K40" s="194"/>
      <c r="L40" s="194"/>
      <c r="M40" s="194"/>
      <c r="N40" s="194" t="s">
        <v>1949</v>
      </c>
      <c r="O40" s="194" t="s">
        <v>1959</v>
      </c>
      <c r="P40" s="195" t="s">
        <v>232</v>
      </c>
      <c r="Q40" s="196" t="s">
        <v>1960</v>
      </c>
      <c r="R40" s="137" t="s">
        <v>462</v>
      </c>
      <c r="S40" s="197" t="e">
        <f t="shared" ca="1" si="3"/>
        <v>#REF!</v>
      </c>
      <c r="T40" s="197" t="e">
        <f ca="1">IF(B40="","",IF(ISERROR(MATCH($J40,[3]SorP!$B$1:$B$6226,0)),"",INDIRECT("'SorP'!$A$"&amp;MATCH($S40&amp;$J40,[3]SorP!C:C,0))))</f>
        <v>#REF!</v>
      </c>
      <c r="U40" s="139"/>
      <c r="V40" s="140">
        <f>IF(C40="",NA(),IF(OR(C40="Smelter not listed",C40="Smelter not yet identified"),MATCH($B40&amp;$D40,'[3]Smelter Look-up'!$J:$J,0),MATCH($B40&amp;$C40,'[3]Smelter Look-up'!$J:$J,0)))</f>
        <v>127</v>
      </c>
      <c r="X40" s="67">
        <f t="shared" si="0"/>
        <v>0</v>
      </c>
      <c r="AB40" s="68" t="str">
        <f t="shared" si="1"/>
        <v>GoldIshifuku Metal Industry Co., Ltd.</v>
      </c>
    </row>
    <row r="41" spans="1:28" s="67" customFormat="1" ht="63.75">
      <c r="A41" s="197" t="s">
        <v>483</v>
      </c>
      <c r="B41" s="137" t="s">
        <v>250</v>
      </c>
      <c r="C41" s="191" t="s">
        <v>484</v>
      </c>
      <c r="D41" s="138"/>
      <c r="E41" s="137" t="s">
        <v>283</v>
      </c>
      <c r="F41" s="137" t="s">
        <v>483</v>
      </c>
      <c r="G41" s="137" t="s">
        <v>264</v>
      </c>
      <c r="H41" s="192">
        <v>0</v>
      </c>
      <c r="I41" s="193" t="s">
        <v>485</v>
      </c>
      <c r="J41" s="193" t="s">
        <v>486</v>
      </c>
      <c r="K41" s="194"/>
      <c r="L41" s="194"/>
      <c r="M41" s="194"/>
      <c r="N41" s="194" t="s">
        <v>1949</v>
      </c>
      <c r="O41" s="194" t="s">
        <v>1949</v>
      </c>
      <c r="P41" s="195" t="s">
        <v>233</v>
      </c>
      <c r="Q41" s="196" t="s">
        <v>1960</v>
      </c>
      <c r="R41" s="137" t="s">
        <v>484</v>
      </c>
      <c r="S41" s="197" t="e">
        <f t="shared" ca="1" si="3"/>
        <v>#REF!</v>
      </c>
      <c r="T41" s="197" t="e">
        <f ca="1">IF(B41="","",IF(ISERROR(MATCH($J41,[3]SorP!$B$1:$B$6226,0)),"",INDIRECT("'SorP'!$A$"&amp;MATCH($S41&amp;$J41,[3]SorP!C:C,0))))</f>
        <v>#REF!</v>
      </c>
      <c r="U41" s="139"/>
      <c r="V41" s="140">
        <f>IF(C41="",NA(),IF(OR(C41="Smelter not listed",C41="Smelter not yet identified"),MATCH($B41&amp;$D41,'[3]Smelter Look-up'!$J:$J,0),MATCH($B41&amp;$C41,'[3]Smelter Look-up'!$J:$J,0)))</f>
        <v>141</v>
      </c>
      <c r="X41" s="67">
        <f t="shared" si="0"/>
        <v>0</v>
      </c>
      <c r="AB41" s="68" t="str">
        <f t="shared" si="1"/>
        <v>GoldJX Nippon Mining &amp; Metals Co., Ltd.</v>
      </c>
    </row>
    <row r="42" spans="1:28" s="67" customFormat="1" ht="63.75">
      <c r="A42" s="197" t="s">
        <v>582</v>
      </c>
      <c r="B42" s="137" t="s">
        <v>250</v>
      </c>
      <c r="C42" s="191" t="s">
        <v>583</v>
      </c>
      <c r="D42" s="138"/>
      <c r="E42" s="137" t="s">
        <v>283</v>
      </c>
      <c r="F42" s="137" t="s">
        <v>582</v>
      </c>
      <c r="G42" s="137" t="s">
        <v>264</v>
      </c>
      <c r="H42" s="192">
        <v>0</v>
      </c>
      <c r="I42" s="193" t="s">
        <v>584</v>
      </c>
      <c r="J42" s="193" t="s">
        <v>585</v>
      </c>
      <c r="K42" s="194"/>
      <c r="L42" s="194"/>
      <c r="M42" s="194"/>
      <c r="N42" s="194" t="s">
        <v>1949</v>
      </c>
      <c r="O42" s="194" t="s">
        <v>1949</v>
      </c>
      <c r="P42" s="195" t="s">
        <v>233</v>
      </c>
      <c r="Q42" s="196" t="s">
        <v>1960</v>
      </c>
      <c r="R42" s="137" t="s">
        <v>583</v>
      </c>
      <c r="S42" s="197" t="e">
        <f t="shared" ca="1" si="3"/>
        <v>#REF!</v>
      </c>
      <c r="T42" s="197" t="e">
        <f ca="1">IF(B42="","",IF(ISERROR(MATCH($J42,[3]SorP!$B$1:$B$6226,0)),"",INDIRECT("'SorP'!$A$"&amp;MATCH($S42&amp;$J42,[3]SorP!C:C,0))))</f>
        <v>#REF!</v>
      </c>
      <c r="U42" s="139"/>
      <c r="V42" s="140">
        <f>IF(C42="",NA(),IF(OR(C42="Smelter not listed",C42="Smelter not yet identified"),MATCH($B42&amp;$D42,'[3]Smelter Look-up'!$J:$J,0),MATCH($B42&amp;$C42,'[3]Smelter Look-up'!$J:$J,0)))</f>
        <v>194</v>
      </c>
      <c r="X42" s="67">
        <f t="shared" si="0"/>
        <v>0</v>
      </c>
      <c r="AB42" s="68" t="str">
        <f t="shared" si="1"/>
        <v>GoldMitsui Mining and Smelting Co., Ltd.</v>
      </c>
    </row>
    <row r="43" spans="1:28" s="67" customFormat="1" ht="63.75">
      <c r="A43" s="197" t="s">
        <v>739</v>
      </c>
      <c r="B43" s="137" t="s">
        <v>250</v>
      </c>
      <c r="C43" s="191" t="s">
        <v>740</v>
      </c>
      <c r="D43" s="138"/>
      <c r="E43" s="137" t="s">
        <v>283</v>
      </c>
      <c r="F43" s="137" t="s">
        <v>739</v>
      </c>
      <c r="G43" s="137" t="s">
        <v>264</v>
      </c>
      <c r="H43" s="192">
        <v>0</v>
      </c>
      <c r="I43" s="193" t="s">
        <v>741</v>
      </c>
      <c r="J43" s="193" t="s">
        <v>742</v>
      </c>
      <c r="K43" s="194"/>
      <c r="L43" s="194"/>
      <c r="M43" s="194"/>
      <c r="N43" s="194" t="s">
        <v>1949</v>
      </c>
      <c r="O43" s="194" t="s">
        <v>1949</v>
      </c>
      <c r="P43" s="195" t="s">
        <v>233</v>
      </c>
      <c r="Q43" s="196" t="s">
        <v>1960</v>
      </c>
      <c r="R43" s="137" t="s">
        <v>740</v>
      </c>
      <c r="S43" s="197" t="e">
        <f t="shared" ca="1" si="3"/>
        <v>#REF!</v>
      </c>
      <c r="T43" s="197" t="e">
        <f ca="1">IF(B43="","",IF(ISERROR(MATCH($J43,[3]SorP!$B$1:$B$6226,0)),"",INDIRECT("'SorP'!$A$"&amp;MATCH($S43&amp;$J43,[3]SorP!C:C,0))))</f>
        <v>#REF!</v>
      </c>
      <c r="U43" s="139"/>
      <c r="V43" s="140">
        <f>IF(C43="",NA(),IF(OR(C43="Smelter not listed",C43="Smelter not yet identified"),MATCH($B43&amp;$D43,'[3]Smelter Look-up'!$J:$J,0),MATCH($B43&amp;$C43,'[3]Smelter Look-up'!$J:$J,0)))</f>
        <v>276</v>
      </c>
      <c r="X43" s="67">
        <f t="shared" si="0"/>
        <v>0</v>
      </c>
      <c r="AB43" s="68" t="str">
        <f t="shared" si="1"/>
        <v>GoldSumitomo Metal Mining Co., Ltd.</v>
      </c>
    </row>
    <row r="44" spans="1:28" s="67" customFormat="1" ht="45">
      <c r="A44" s="197" t="s">
        <v>391</v>
      </c>
      <c r="B44" s="137" t="s">
        <v>250</v>
      </c>
      <c r="C44" s="191" t="s">
        <v>392</v>
      </c>
      <c r="D44" s="138"/>
      <c r="E44" s="137" t="s">
        <v>283</v>
      </c>
      <c r="F44" s="137" t="s">
        <v>391</v>
      </c>
      <c r="G44" s="137" t="s">
        <v>264</v>
      </c>
      <c r="H44" s="192">
        <v>0</v>
      </c>
      <c r="I44" s="193" t="s">
        <v>393</v>
      </c>
      <c r="J44" s="193" t="s">
        <v>394</v>
      </c>
      <c r="K44" s="194"/>
      <c r="L44" s="194"/>
      <c r="M44" s="194"/>
      <c r="N44" s="194" t="s">
        <v>1949</v>
      </c>
      <c r="O44" s="194" t="s">
        <v>1949</v>
      </c>
      <c r="P44" s="195" t="s">
        <v>233</v>
      </c>
      <c r="Q44" s="196" t="s">
        <v>1960</v>
      </c>
      <c r="R44" s="137" t="s">
        <v>392</v>
      </c>
      <c r="S44" s="197" t="e">
        <f t="shared" ca="1" si="3"/>
        <v>#REF!</v>
      </c>
      <c r="T44" s="197" t="e">
        <f ca="1">IF(B44="","",IF(ISERROR(MATCH($J44,[3]SorP!$B$1:$B$6226,0)),"",INDIRECT("'SorP'!$A$"&amp;MATCH($S44&amp;$J44,[3]SorP!C:C,0))))</f>
        <v>#REF!</v>
      </c>
      <c r="U44" s="139"/>
      <c r="V44" s="140">
        <f>IF(C44="",NA(),IF(OR(C44="Smelter not listed",C44="Smelter not yet identified"),MATCH($B44&amp;$D44,'[3]Smelter Look-up'!$J:$J,0),MATCH($B44&amp;$C44,'[3]Smelter Look-up'!$J:$J,0)))</f>
        <v>69</v>
      </c>
      <c r="X44" s="67">
        <f t="shared" si="0"/>
        <v>0</v>
      </c>
      <c r="AB44" s="68" t="str">
        <f t="shared" si="1"/>
        <v>GoldDowa</v>
      </c>
    </row>
    <row r="45" spans="1:28" s="67" customFormat="1" ht="102">
      <c r="A45" s="197" t="s">
        <v>790</v>
      </c>
      <c r="B45" s="137" t="s">
        <v>250</v>
      </c>
      <c r="C45" s="191" t="s">
        <v>791</v>
      </c>
      <c r="D45" s="138"/>
      <c r="E45" s="137" t="s">
        <v>792</v>
      </c>
      <c r="F45" s="137" t="s">
        <v>790</v>
      </c>
      <c r="G45" s="137" t="s">
        <v>264</v>
      </c>
      <c r="H45" s="192">
        <v>0</v>
      </c>
      <c r="I45" s="193" t="s">
        <v>793</v>
      </c>
      <c r="J45" s="193" t="s">
        <v>794</v>
      </c>
      <c r="K45" s="194"/>
      <c r="L45" s="194"/>
      <c r="M45" s="194"/>
      <c r="N45" s="194" t="s">
        <v>1949</v>
      </c>
      <c r="O45" s="194" t="s">
        <v>1959</v>
      </c>
      <c r="P45" s="195" t="s">
        <v>232</v>
      </c>
      <c r="Q45" s="196" t="s">
        <v>1960</v>
      </c>
      <c r="R45" s="137" t="s">
        <v>791</v>
      </c>
      <c r="S45" s="197" t="e">
        <f t="shared" ca="1" si="3"/>
        <v>#REF!</v>
      </c>
      <c r="T45" s="197" t="e">
        <f ca="1">IF(B45="","",IF(ISERROR(MATCH($J45,[3]SorP!$B$1:$B$6226,0)),"",INDIRECT("'SorP'!$A$"&amp;MATCH($S45&amp;$J45,[3]SorP!C:C,0))))</f>
        <v>#REF!</v>
      </c>
      <c r="U45" s="139"/>
      <c r="V45" s="140">
        <f>IF(C45="",NA(),IF(OR(C45="Smelter not listed",C45="Smelter not yet identified"),MATCH($B45&amp;$D45,'[3]Smelter Look-up'!$J:$J,0),MATCH($B45&amp;$C45,'[3]Smelter Look-up'!$J:$J,0)))</f>
        <v>307</v>
      </c>
      <c r="X45" s="67">
        <f t="shared" si="0"/>
        <v>0</v>
      </c>
      <c r="AB45" s="68" t="str">
        <f t="shared" si="1"/>
        <v>GoldWestern Australian Mint (T/a The Perth Mint)</v>
      </c>
    </row>
    <row r="46" spans="1:28" s="67" customFormat="1" ht="63.75">
      <c r="A46" s="197" t="s">
        <v>568</v>
      </c>
      <c r="B46" s="137" t="s">
        <v>250</v>
      </c>
      <c r="C46" s="191" t="s">
        <v>569</v>
      </c>
      <c r="D46" s="138"/>
      <c r="E46" s="137" t="s">
        <v>308</v>
      </c>
      <c r="F46" s="137" t="s">
        <v>568</v>
      </c>
      <c r="G46" s="137" t="s">
        <v>264</v>
      </c>
      <c r="H46" s="192">
        <v>0</v>
      </c>
      <c r="I46" s="193" t="s">
        <v>570</v>
      </c>
      <c r="J46" s="193" t="s">
        <v>571</v>
      </c>
      <c r="K46" s="194"/>
      <c r="L46" s="194"/>
      <c r="M46" s="194"/>
      <c r="N46" s="194" t="s">
        <v>1949</v>
      </c>
      <c r="O46" s="194" t="s">
        <v>1959</v>
      </c>
      <c r="P46" s="195" t="s">
        <v>232</v>
      </c>
      <c r="Q46" s="196" t="s">
        <v>1960</v>
      </c>
      <c r="R46" s="137" t="s">
        <v>569</v>
      </c>
      <c r="S46" s="197" t="e">
        <f t="shared" ca="1" si="3"/>
        <v>#REF!</v>
      </c>
      <c r="T46" s="197" t="e">
        <f ca="1">IF(B46="","",IF(ISERROR(MATCH($J46,[3]SorP!$B$1:$B$6226,0)),"",INDIRECT("'SorP'!$A$"&amp;MATCH($S46&amp;$J46,[3]SorP!C:C,0))))</f>
        <v>#REF!</v>
      </c>
      <c r="U46" s="139"/>
      <c r="V46" s="140">
        <f>IF(C46="",NA(),IF(OR(C46="Smelter not listed",C46="Smelter not yet identified"),MATCH($B46&amp;$D46,'[3]Smelter Look-up'!$J:$J,0),MATCH($B46&amp;$C46,'[3]Smelter Look-up'!$J:$J,0)))</f>
        <v>186</v>
      </c>
      <c r="X46" s="67">
        <f t="shared" si="0"/>
        <v>0</v>
      </c>
      <c r="AB46" s="68" t="str">
        <f t="shared" si="1"/>
        <v>GoldMetalor Technologies S.A.</v>
      </c>
    </row>
    <row r="47" spans="1:28" s="67" customFormat="1" ht="63.75">
      <c r="A47" s="197" t="s">
        <v>505</v>
      </c>
      <c r="B47" s="137" t="s">
        <v>250</v>
      </c>
      <c r="C47" s="191" t="s">
        <v>506</v>
      </c>
      <c r="D47" s="138"/>
      <c r="E47" s="137" t="s">
        <v>283</v>
      </c>
      <c r="F47" s="137" t="s">
        <v>505</v>
      </c>
      <c r="G47" s="137" t="s">
        <v>264</v>
      </c>
      <c r="H47" s="192">
        <v>0</v>
      </c>
      <c r="I47" s="193" t="s">
        <v>507</v>
      </c>
      <c r="J47" s="193" t="s">
        <v>402</v>
      </c>
      <c r="K47" s="194"/>
      <c r="L47" s="194"/>
      <c r="M47" s="194"/>
      <c r="N47" s="194" t="s">
        <v>1949</v>
      </c>
      <c r="O47" s="194" t="s">
        <v>1949</v>
      </c>
      <c r="P47" s="195" t="s">
        <v>233</v>
      </c>
      <c r="Q47" s="196" t="s">
        <v>1960</v>
      </c>
      <c r="R47" s="137" t="s">
        <v>506</v>
      </c>
      <c r="S47" s="197" t="e">
        <f t="shared" ca="1" si="3"/>
        <v>#REF!</v>
      </c>
      <c r="T47" s="197" t="e">
        <f ca="1">IF(B47="","",IF(ISERROR(MATCH($J47,[3]SorP!$B$1:$B$6226,0)),"",INDIRECT("'SorP'!$A$"&amp;MATCH($S47&amp;$J47,[3]SorP!C:C,0))))</f>
        <v>#REF!</v>
      </c>
      <c r="U47" s="139"/>
      <c r="V47" s="140">
        <f>IF(C47="",NA(),IF(OR(C47="Smelter not listed",C47="Smelter not yet identified"),MATCH($B47&amp;$D47,'[3]Smelter Look-up'!$J:$J,0),MATCH($B47&amp;$C47,'[3]Smelter Look-up'!$J:$J,0)))</f>
        <v>151</v>
      </c>
      <c r="X47" s="67">
        <f t="shared" si="0"/>
        <v>0</v>
      </c>
      <c r="AB47" s="68" t="str">
        <f t="shared" si="1"/>
        <v>GoldKojima Chemicals Co., Ltd.</v>
      </c>
    </row>
    <row r="48" spans="1:28" s="67" customFormat="1" ht="51">
      <c r="A48" s="197" t="s">
        <v>756</v>
      </c>
      <c r="B48" s="137" t="s">
        <v>250</v>
      </c>
      <c r="C48" s="191" t="s">
        <v>757</v>
      </c>
      <c r="D48" s="138"/>
      <c r="E48" s="137" t="s">
        <v>283</v>
      </c>
      <c r="F48" s="137" t="s">
        <v>756</v>
      </c>
      <c r="G48" s="137" t="s">
        <v>264</v>
      </c>
      <c r="H48" s="192">
        <v>0</v>
      </c>
      <c r="I48" s="193" t="s">
        <v>758</v>
      </c>
      <c r="J48" s="193" t="s">
        <v>402</v>
      </c>
      <c r="K48" s="194"/>
      <c r="L48" s="194"/>
      <c r="M48" s="194"/>
      <c r="N48" s="194" t="s">
        <v>1949</v>
      </c>
      <c r="O48" s="194" t="s">
        <v>1949</v>
      </c>
      <c r="P48" s="195" t="s">
        <v>233</v>
      </c>
      <c r="Q48" s="196" t="s">
        <v>1960</v>
      </c>
      <c r="R48" s="137" t="s">
        <v>757</v>
      </c>
      <c r="S48" s="197" t="e">
        <f t="shared" ca="1" si="3"/>
        <v>#REF!</v>
      </c>
      <c r="T48" s="197" t="e">
        <f ca="1">IF(B48="","",IF(ISERROR(MATCH($J48,[3]SorP!$B$1:$B$6226,0)),"",INDIRECT("'SorP'!$A$"&amp;MATCH($S48&amp;$J48,[3]SorP!C:C,0))))</f>
        <v>#REF!</v>
      </c>
      <c r="U48" s="139"/>
      <c r="V48" s="140">
        <f>IF(C48="",NA(),IF(OR(C48="Smelter not listed",C48="Smelter not yet identified"),MATCH($B48&amp;$D48,'[3]Smelter Look-up'!$J:$J,0),MATCH($B48&amp;$C48,'[3]Smelter Look-up'!$J:$J,0)))</f>
        <v>294</v>
      </c>
      <c r="X48" s="67">
        <f t="shared" si="0"/>
        <v>0</v>
      </c>
      <c r="AB48" s="68" t="str">
        <f t="shared" si="1"/>
        <v>GoldTokuriki Honten Co., Ltd.</v>
      </c>
    </row>
    <row r="49" spans="1:28" s="67" customFormat="1" ht="63.75">
      <c r="A49" s="197" t="s">
        <v>281</v>
      </c>
      <c r="B49" s="137" t="s">
        <v>250</v>
      </c>
      <c r="C49" s="191" t="s">
        <v>282</v>
      </c>
      <c r="D49" s="138"/>
      <c r="E49" s="137" t="s">
        <v>283</v>
      </c>
      <c r="F49" s="137" t="s">
        <v>281</v>
      </c>
      <c r="G49" s="137" t="s">
        <v>264</v>
      </c>
      <c r="H49" s="192">
        <v>0</v>
      </c>
      <c r="I49" s="193" t="s">
        <v>284</v>
      </c>
      <c r="J49" s="193" t="s">
        <v>285</v>
      </c>
      <c r="K49" s="194"/>
      <c r="L49" s="194"/>
      <c r="M49" s="194"/>
      <c r="N49" s="194" t="s">
        <v>1949</v>
      </c>
      <c r="O49" s="194" t="s">
        <v>1949</v>
      </c>
      <c r="P49" s="195" t="s">
        <v>233</v>
      </c>
      <c r="Q49" s="196" t="s">
        <v>1960</v>
      </c>
      <c r="R49" s="137" t="s">
        <v>282</v>
      </c>
      <c r="S49" s="197" t="e">
        <f t="shared" ca="1" si="3"/>
        <v>#REF!</v>
      </c>
      <c r="T49" s="197" t="e">
        <f ca="1">IF(B49="","",IF(ISERROR(MATCH($J49,[3]SorP!$B$1:$B$6226,0)),"",INDIRECT("'SorP'!$A$"&amp;MATCH($S49&amp;$J49,[3]SorP!C:C,0))))</f>
        <v>#REF!</v>
      </c>
      <c r="U49" s="139"/>
      <c r="V49" s="140">
        <f>IF(C49="",NA(),IF(OR(C49="Smelter not listed",C49="Smelter not yet identified"),MATCH($B49&amp;$D49,'[3]Smelter Look-up'!$J:$J,0),MATCH($B49&amp;$C49,'[3]Smelter Look-up'!$J:$J,0)))</f>
        <v>13</v>
      </c>
      <c r="X49" s="67">
        <f t="shared" si="0"/>
        <v>0</v>
      </c>
      <c r="AB49" s="68" t="str">
        <f t="shared" si="1"/>
        <v>GoldAida Chemical Industries Co., Ltd.</v>
      </c>
    </row>
    <row r="50" spans="1:28" s="67" customFormat="1" ht="45">
      <c r="A50" s="197" t="s">
        <v>535</v>
      </c>
      <c r="B50" s="137" t="s">
        <v>250</v>
      </c>
      <c r="C50" s="191" t="s">
        <v>1865</v>
      </c>
      <c r="D50" s="138"/>
      <c r="E50" s="137" t="s">
        <v>395</v>
      </c>
      <c r="F50" s="137" t="s">
        <v>535</v>
      </c>
      <c r="G50" s="137" t="s">
        <v>264</v>
      </c>
      <c r="H50" s="192">
        <v>0</v>
      </c>
      <c r="I50" s="193" t="s">
        <v>536</v>
      </c>
      <c r="J50" s="193" t="s">
        <v>537</v>
      </c>
      <c r="K50" s="194"/>
      <c r="L50" s="194"/>
      <c r="M50" s="194"/>
      <c r="N50" s="194" t="s">
        <v>1949</v>
      </c>
      <c r="O50" s="194" t="s">
        <v>1959</v>
      </c>
      <c r="P50" s="195" t="s">
        <v>232</v>
      </c>
      <c r="Q50" s="196" t="s">
        <v>1960</v>
      </c>
      <c r="R50" s="137" t="s">
        <v>1865</v>
      </c>
      <c r="S50" s="197" t="e">
        <f t="shared" ca="1" si="3"/>
        <v>#REF!</v>
      </c>
      <c r="T50" s="197" t="e">
        <f ca="1">IF(B50="","",IF(ISERROR(MATCH($J50,[3]SorP!$B$1:$B$6226,0)),"",INDIRECT("'SorP'!$A$"&amp;MATCH($S50&amp;$J50,[3]SorP!C:C,0))))</f>
        <v>#REF!</v>
      </c>
      <c r="U50" s="139"/>
      <c r="V50" s="140">
        <f>IF(C50="",NA(),IF(OR(C50="Smelter not listed",C50="Smelter not yet identified"),MATCH($B50&amp;$D50,'[3]Smelter Look-up'!$J:$J,0),MATCH($B50&amp;$C50,'[3]Smelter Look-up'!$J:$J,0)))</f>
        <v>168</v>
      </c>
      <c r="X50" s="67">
        <f t="shared" si="0"/>
        <v>0</v>
      </c>
      <c r="AB50" s="68" t="str">
        <f t="shared" si="1"/>
        <v>GoldLS MnM Inc.</v>
      </c>
    </row>
    <row r="51" spans="1:28" s="67" customFormat="1" ht="45">
      <c r="A51" s="197" t="s">
        <v>324</v>
      </c>
      <c r="B51" s="137" t="s">
        <v>250</v>
      </c>
      <c r="C51" s="191" t="s">
        <v>325</v>
      </c>
      <c r="D51" s="138"/>
      <c r="E51" s="137" t="s">
        <v>283</v>
      </c>
      <c r="F51" s="137" t="s">
        <v>324</v>
      </c>
      <c r="G51" s="137" t="s">
        <v>264</v>
      </c>
      <c r="H51" s="192">
        <v>0</v>
      </c>
      <c r="I51" s="193" t="s">
        <v>326</v>
      </c>
      <c r="J51" s="193" t="s">
        <v>327</v>
      </c>
      <c r="K51" s="194"/>
      <c r="L51" s="194"/>
      <c r="M51" s="194"/>
      <c r="N51" s="194" t="s">
        <v>1949</v>
      </c>
      <c r="O51" s="194" t="s">
        <v>1949</v>
      </c>
      <c r="P51" s="195" t="s">
        <v>232</v>
      </c>
      <c r="Q51" s="196" t="s">
        <v>1960</v>
      </c>
      <c r="R51" s="137" t="s">
        <v>325</v>
      </c>
      <c r="S51" s="197" t="e">
        <f t="shared" ca="1" si="3"/>
        <v>#REF!</v>
      </c>
      <c r="T51" s="197" t="e">
        <f ca="1">IF(B51="","",IF(ISERROR(MATCH($J51,[3]SorP!$B$1:$B$6226,0)),"",INDIRECT("'SorP'!$A$"&amp;MATCH($S51&amp;$J51,[3]SorP!C:C,0))))</f>
        <v>#REF!</v>
      </c>
      <c r="U51" s="139"/>
      <c r="V51" s="140">
        <f>IF(C51="",NA(),IF(OR(C51="Smelter not listed",C51="Smelter not yet identified"),MATCH($B51&amp;$D51,'[3]Smelter Look-up'!$J:$J,0),MATCH($B51&amp;$C51,'[3]Smelter Look-up'!$J:$J,0)))</f>
        <v>32</v>
      </c>
      <c r="X51" s="67">
        <f t="shared" si="0"/>
        <v>0</v>
      </c>
      <c r="AB51" s="68" t="str">
        <f t="shared" si="1"/>
        <v>GoldAsaka Riken Co., Ltd.</v>
      </c>
    </row>
    <row r="52" spans="1:28" s="67" customFormat="1" ht="89.25">
      <c r="A52" s="197" t="s">
        <v>712</v>
      </c>
      <c r="B52" s="137" t="s">
        <v>250</v>
      </c>
      <c r="C52" s="191" t="s">
        <v>713</v>
      </c>
      <c r="D52" s="138"/>
      <c r="E52" s="137" t="s">
        <v>382</v>
      </c>
      <c r="F52" s="137" t="s">
        <v>712</v>
      </c>
      <c r="G52" s="137" t="s">
        <v>264</v>
      </c>
      <c r="H52" s="192">
        <v>0</v>
      </c>
      <c r="I52" s="193" t="s">
        <v>430</v>
      </c>
      <c r="J52" s="193" t="s">
        <v>431</v>
      </c>
      <c r="K52" s="194"/>
      <c r="L52" s="194"/>
      <c r="M52" s="194"/>
      <c r="N52" s="194"/>
      <c r="O52" s="194" t="s">
        <v>1956</v>
      </c>
      <c r="P52" s="195" t="s">
        <v>232</v>
      </c>
      <c r="Q52" s="196" t="s">
        <v>1960</v>
      </c>
      <c r="R52" s="137" t="s">
        <v>713</v>
      </c>
      <c r="S52" s="197" t="e">
        <f t="shared" ca="1" si="3"/>
        <v>#REF!</v>
      </c>
      <c r="T52" s="197" t="e">
        <f ca="1">IF(B52="","",IF(ISERROR(MATCH($J52,[3]SorP!$B$1:$B$6226,0)),"",INDIRECT("'SorP'!$A$"&amp;MATCH($S52&amp;$J52,[3]SorP!C:C,0))))</f>
        <v>#REF!</v>
      </c>
      <c r="U52" s="139"/>
      <c r="V52" s="140">
        <f>IF(C52="",NA(),IF(OR(C52="Smelter not listed",C52="Smelter not yet identified"),MATCH($B52&amp;$D52,'[3]Smelter Look-up'!$J:$J,0),MATCH($B52&amp;$C52,'[3]Smelter Look-up'!$J:$J,0)))</f>
        <v>256</v>
      </c>
      <c r="X52" s="67">
        <f t="shared" si="0"/>
        <v>0</v>
      </c>
      <c r="AB52" s="68" t="str">
        <f t="shared" si="1"/>
        <v>GoldShandong Zhaojin Gold &amp; Silver Refinery Co., Ltd.</v>
      </c>
    </row>
    <row r="53" spans="1:28" s="67" customFormat="1" ht="89.25">
      <c r="A53" s="197" t="s">
        <v>725</v>
      </c>
      <c r="B53" s="137" t="s">
        <v>250</v>
      </c>
      <c r="C53" s="191" t="s">
        <v>726</v>
      </c>
      <c r="D53" s="138"/>
      <c r="E53" s="137" t="s">
        <v>718</v>
      </c>
      <c r="F53" s="137" t="s">
        <v>725</v>
      </c>
      <c r="G53" s="137" t="s">
        <v>264</v>
      </c>
      <c r="H53" s="192">
        <v>0</v>
      </c>
      <c r="I53" s="193" t="s">
        <v>727</v>
      </c>
      <c r="J53" s="193" t="s">
        <v>728</v>
      </c>
      <c r="K53" s="194"/>
      <c r="L53" s="194"/>
      <c r="M53" s="194"/>
      <c r="N53" s="194" t="s">
        <v>1949</v>
      </c>
      <c r="O53" s="194" t="s">
        <v>1959</v>
      </c>
      <c r="P53" s="195" t="s">
        <v>232</v>
      </c>
      <c r="Q53" s="196" t="s">
        <v>1960</v>
      </c>
      <c r="R53" s="137" t="s">
        <v>726</v>
      </c>
      <c r="S53" s="197" t="e">
        <f t="shared" ca="1" si="3"/>
        <v>#REF!</v>
      </c>
      <c r="T53" s="197" t="e">
        <f ca="1">IF(B53="","",IF(ISERROR(MATCH($J53,[3]SorP!$B$1:$B$6226,0)),"",INDIRECT("'SorP'!$A$"&amp;MATCH($S53&amp;$J53,[3]SorP!C:C,0))))</f>
        <v>#REF!</v>
      </c>
      <c r="U53" s="139"/>
      <c r="V53" s="140">
        <f>IF(C53="",NA(),IF(OR(C53="Smelter not listed",C53="Smelter not yet identified"),MATCH($B53&amp;$D53,'[3]Smelter Look-up'!$J:$J,0),MATCH($B53&amp;$C53,'[3]Smelter Look-up'!$J:$J,0)))</f>
        <v>269</v>
      </c>
      <c r="X53" s="67">
        <f t="shared" si="0"/>
        <v>0</v>
      </c>
      <c r="AB53" s="68" t="str">
        <f t="shared" si="1"/>
        <v>GoldSolar Applied Materials Technology Corp.</v>
      </c>
    </row>
    <row r="54" spans="1:28" s="67" customFormat="1" ht="63.75">
      <c r="A54" s="197" t="s">
        <v>754</v>
      </c>
      <c r="B54" s="137" t="s">
        <v>250</v>
      </c>
      <c r="C54" s="191" t="s">
        <v>1470</v>
      </c>
      <c r="D54" s="138"/>
      <c r="E54" s="137" t="s">
        <v>382</v>
      </c>
      <c r="F54" s="137" t="s">
        <v>754</v>
      </c>
      <c r="G54" s="137" t="s">
        <v>264</v>
      </c>
      <c r="H54" s="192">
        <v>0</v>
      </c>
      <c r="I54" s="193" t="s">
        <v>709</v>
      </c>
      <c r="J54" s="193" t="s">
        <v>431</v>
      </c>
      <c r="K54" s="194"/>
      <c r="L54" s="194"/>
      <c r="M54" s="194"/>
      <c r="N54" s="194"/>
      <c r="O54" s="194" t="s">
        <v>1956</v>
      </c>
      <c r="P54" s="195" t="s">
        <v>232</v>
      </c>
      <c r="Q54" s="196" t="s">
        <v>1960</v>
      </c>
      <c r="R54" s="137" t="s">
        <v>1470</v>
      </c>
      <c r="S54" s="197" t="e">
        <f t="shared" ca="1" si="3"/>
        <v>#REF!</v>
      </c>
      <c r="T54" s="197" t="e">
        <f ca="1">IF(B54="","",IF(ISERROR(MATCH($J54,[3]SorP!$B$1:$B$6226,0)),"",INDIRECT("'SorP'!$A$"&amp;MATCH($S54&amp;$J54,[3]SorP!C:C,0))))</f>
        <v>#REF!</v>
      </c>
      <c r="U54" s="139"/>
      <c r="V54" s="140">
        <f>IF(C54="",NA(),IF(OR(C54="Smelter not listed",C54="Smelter not yet identified"),MATCH($B54&amp;$D54,'[3]Smelter Look-up'!$J:$J,0),MATCH($B54&amp;$C54,'[3]Smelter Look-up'!$J:$J,0)))</f>
        <v>249</v>
      </c>
      <c r="X54" s="67">
        <f t="shared" si="0"/>
        <v>0</v>
      </c>
      <c r="AB54" s="68" t="str">
        <f t="shared" si="1"/>
        <v>GoldShandong Gold Smelting Co., Ltd.</v>
      </c>
    </row>
    <row r="55" spans="1:28" s="67" customFormat="1" ht="51">
      <c r="A55" s="197" t="s">
        <v>306</v>
      </c>
      <c r="B55" s="137" t="s">
        <v>250</v>
      </c>
      <c r="C55" s="191" t="s">
        <v>307</v>
      </c>
      <c r="D55" s="138"/>
      <c r="E55" s="137" t="s">
        <v>308</v>
      </c>
      <c r="F55" s="137" t="s">
        <v>306</v>
      </c>
      <c r="G55" s="137" t="s">
        <v>264</v>
      </c>
      <c r="H55" s="192">
        <v>0</v>
      </c>
      <c r="I55" s="193" t="s">
        <v>309</v>
      </c>
      <c r="J55" s="193" t="s">
        <v>310</v>
      </c>
      <c r="K55" s="194"/>
      <c r="L55" s="194"/>
      <c r="M55" s="194"/>
      <c r="N55" s="194" t="s">
        <v>1949</v>
      </c>
      <c r="O55" s="194" t="s">
        <v>1959</v>
      </c>
      <c r="P55" s="195" t="s">
        <v>232</v>
      </c>
      <c r="Q55" s="196" t="s">
        <v>1960</v>
      </c>
      <c r="R55" s="137" t="s">
        <v>307</v>
      </c>
      <c r="S55" s="197" t="e">
        <f t="shared" ca="1" si="3"/>
        <v>#REF!</v>
      </c>
      <c r="T55" s="197" t="e">
        <f ca="1">IF(B55="","",IF(ISERROR(MATCH($J55,[3]SorP!$B$1:$B$6226,0)),"",INDIRECT("'SorP'!$A$"&amp;MATCH($S55&amp;$J55,[3]SorP!C:C,0))))</f>
        <v>#REF!</v>
      </c>
      <c r="U55" s="139"/>
      <c r="V55" s="140">
        <f>IF(C55="",NA(),IF(OR(C55="Smelter not listed",C55="Smelter not yet identified"),MATCH($B55&amp;$D55,'[3]Smelter Look-up'!$J:$J,0),MATCH($B55&amp;$C55,'[3]Smelter Look-up'!$J:$J,0)))</f>
        <v>28</v>
      </c>
      <c r="X55" s="67">
        <f t="shared" si="0"/>
        <v>0</v>
      </c>
      <c r="AB55" s="68" t="str">
        <f t="shared" si="1"/>
        <v>GoldArgor-Heraeus S.A.</v>
      </c>
    </row>
    <row r="56" spans="1:28" s="67" customFormat="1" ht="76.5">
      <c r="A56" s="197" t="s">
        <v>784</v>
      </c>
      <c r="B56" s="137" t="s">
        <v>250</v>
      </c>
      <c r="C56" s="191" t="s">
        <v>785</v>
      </c>
      <c r="D56" s="138"/>
      <c r="E56" s="137" t="s">
        <v>269</v>
      </c>
      <c r="F56" s="137" t="s">
        <v>784</v>
      </c>
      <c r="G56" s="137" t="s">
        <v>264</v>
      </c>
      <c r="H56" s="192">
        <v>0</v>
      </c>
      <c r="I56" s="193" t="s">
        <v>786</v>
      </c>
      <c r="J56" s="193" t="s">
        <v>552</v>
      </c>
      <c r="K56" s="194"/>
      <c r="L56" s="194"/>
      <c r="M56" s="194"/>
      <c r="N56" s="194" t="s">
        <v>1949</v>
      </c>
      <c r="O56" s="194" t="s">
        <v>1959</v>
      </c>
      <c r="P56" s="195" t="s">
        <v>232</v>
      </c>
      <c r="Q56" s="196" t="s">
        <v>1960</v>
      </c>
      <c r="R56" s="137" t="s">
        <v>785</v>
      </c>
      <c r="S56" s="197" t="e">
        <f t="shared" ca="1" si="3"/>
        <v>#REF!</v>
      </c>
      <c r="T56" s="197" t="e">
        <f ca="1">IF(B56="","",IF(ISERROR(MATCH($J56,[3]SorP!$B$1:$B$6226,0)),"",INDIRECT("'SorP'!$A$"&amp;MATCH($S56&amp;$J56,[3]SorP!C:C,0))))</f>
        <v>#REF!</v>
      </c>
      <c r="U56" s="139"/>
      <c r="V56" s="140">
        <f>IF(C56="",NA(),IF(OR(C56="Smelter not listed",C56="Smelter not yet identified"),MATCH($B56&amp;$D56,'[3]Smelter Look-up'!$J:$J,0),MATCH($B56&amp;$C56,'[3]Smelter Look-up'!$J:$J,0)))</f>
        <v>304</v>
      </c>
      <c r="X56" s="67">
        <f t="shared" si="0"/>
        <v>0</v>
      </c>
      <c r="AB56" s="68" t="str">
        <f t="shared" si="1"/>
        <v>GoldUnited Precious Metal Refining, Inc.</v>
      </c>
    </row>
    <row r="57" spans="1:28" s="67" customFormat="1" ht="89.25">
      <c r="A57" s="197" t="s">
        <v>559</v>
      </c>
      <c r="B57" s="137" t="s">
        <v>250</v>
      </c>
      <c r="C57" s="191" t="s">
        <v>560</v>
      </c>
      <c r="D57" s="138"/>
      <c r="E57" s="137" t="s">
        <v>561</v>
      </c>
      <c r="F57" s="137" t="s">
        <v>559</v>
      </c>
      <c r="G57" s="137" t="s">
        <v>264</v>
      </c>
      <c r="H57" s="192">
        <v>0</v>
      </c>
      <c r="I57" s="193" t="s">
        <v>562</v>
      </c>
      <c r="J57" s="193" t="s">
        <v>563</v>
      </c>
      <c r="K57" s="194"/>
      <c r="L57" s="194"/>
      <c r="M57" s="194"/>
      <c r="N57" s="194"/>
      <c r="O57" s="194" t="s">
        <v>1947</v>
      </c>
      <c r="P57" s="195" t="s">
        <v>232</v>
      </c>
      <c r="Q57" s="196" t="s">
        <v>1960</v>
      </c>
      <c r="R57" s="137" t="s">
        <v>560</v>
      </c>
      <c r="S57" s="197" t="e">
        <f t="shared" ca="1" si="3"/>
        <v>#REF!</v>
      </c>
      <c r="T57" s="197" t="e">
        <f ca="1">IF(B57="","",IF(ISERROR(MATCH($J57,[3]SorP!$B$1:$B$6226,0)),"",INDIRECT("'SorP'!$A$"&amp;MATCH($S57&amp;$J57,[3]SorP!C:C,0))))</f>
        <v>#REF!</v>
      </c>
      <c r="U57" s="139"/>
      <c r="V57" s="140">
        <f>IF(C57="",NA(),IF(OR(C57="Smelter not listed",C57="Smelter not yet identified"),MATCH($B57&amp;$D57,'[3]Smelter Look-up'!$J:$J,0),MATCH($B57&amp;$C57,'[3]Smelter Look-up'!$J:$J,0)))</f>
        <v>184</v>
      </c>
      <c r="X57" s="67">
        <f t="shared" si="0"/>
        <v>0</v>
      </c>
      <c r="AB57" s="68" t="str">
        <f t="shared" si="1"/>
        <v>GoldMetalor Technologies (Singapore) Pte., Ltd.</v>
      </c>
    </row>
    <row r="58" spans="1:28" s="67" customFormat="1" ht="45">
      <c r="A58" s="197" t="s">
        <v>531</v>
      </c>
      <c r="B58" s="137" t="s">
        <v>250</v>
      </c>
      <c r="C58" s="191" t="s">
        <v>532</v>
      </c>
      <c r="D58" s="138"/>
      <c r="E58" s="137" t="s">
        <v>533</v>
      </c>
      <c r="F58" s="137" t="s">
        <v>531</v>
      </c>
      <c r="G58" s="137" t="s">
        <v>264</v>
      </c>
      <c r="H58" s="192">
        <v>0</v>
      </c>
      <c r="I58" s="193" t="s">
        <v>534</v>
      </c>
      <c r="J58" s="193" t="s">
        <v>534</v>
      </c>
      <c r="K58" s="194"/>
      <c r="L58" s="194"/>
      <c r="M58" s="194"/>
      <c r="N58" s="194"/>
      <c r="O58" s="194" t="s">
        <v>1961</v>
      </c>
      <c r="P58" s="195" t="s">
        <v>232</v>
      </c>
      <c r="Q58" s="196" t="s">
        <v>1960</v>
      </c>
      <c r="R58" s="137" t="s">
        <v>532</v>
      </c>
      <c r="S58" s="197" t="e">
        <f t="shared" ca="1" si="3"/>
        <v>#REF!</v>
      </c>
      <c r="T58" s="197" t="e">
        <f ca="1">IF(B58="","",IF(ISERROR(MATCH($J58,[3]SorP!$B$1:$B$6226,0)),"",INDIRECT("'SorP'!$A$"&amp;MATCH($S58&amp;$J58,[3]SorP!C:C,0))))</f>
        <v>#REF!</v>
      </c>
      <c r="U58" s="139"/>
      <c r="V58" s="140">
        <f>IF(C58="",NA(),IF(OR(C58="Smelter not listed",C58="Smelter not yet identified"),MATCH($B58&amp;$D58,'[3]Smelter Look-up'!$J:$J,0),MATCH($B58&amp;$C58,'[3]Smelter Look-up'!$J:$J,0)))</f>
        <v>167</v>
      </c>
      <c r="X58" s="67">
        <f t="shared" si="0"/>
        <v>0</v>
      </c>
      <c r="AB58" s="68" t="str">
        <f t="shared" si="1"/>
        <v>GoldL'Orfebre S.A.</v>
      </c>
    </row>
    <row r="59" spans="1:28" s="67" customFormat="1" ht="76.5">
      <c r="A59" s="197" t="s">
        <v>1360</v>
      </c>
      <c r="B59" s="137" t="s">
        <v>249</v>
      </c>
      <c r="C59" s="191" t="s">
        <v>1905</v>
      </c>
      <c r="D59" s="138"/>
      <c r="E59" s="137" t="s">
        <v>269</v>
      </c>
      <c r="F59" s="137" t="s">
        <v>1360</v>
      </c>
      <c r="G59" s="137" t="s">
        <v>264</v>
      </c>
      <c r="H59" s="192">
        <v>0</v>
      </c>
      <c r="I59" s="193" t="s">
        <v>1361</v>
      </c>
      <c r="J59" s="193" t="s">
        <v>271</v>
      </c>
      <c r="K59" s="194"/>
      <c r="L59" s="194"/>
      <c r="M59" s="194"/>
      <c r="N59" s="194"/>
      <c r="O59" s="194" t="s">
        <v>1948</v>
      </c>
      <c r="P59" s="195" t="s">
        <v>232</v>
      </c>
      <c r="Q59" s="196" t="s">
        <v>1962</v>
      </c>
      <c r="R59" s="137" t="s">
        <v>1905</v>
      </c>
      <c r="S59" s="197" t="e">
        <f t="shared" ca="1" si="3"/>
        <v>#REF!</v>
      </c>
      <c r="T59" s="197" t="e">
        <f ca="1">IF(B59="","",IF(ISERROR(MATCH($J59,[3]SorP!$B$1:$B$6226,0)),"",INDIRECT("'SorP'!$A$"&amp;MATCH($S59&amp;$J59,[3]SorP!C:C,0))))</f>
        <v>#REF!</v>
      </c>
      <c r="U59" s="139"/>
      <c r="V59" s="140">
        <f>IF(C59="",NA(),IF(OR(C59="Smelter not listed",C59="Smelter not yet identified"),MATCH($B59&amp;$D59,'[3]Smelter Look-up'!$J:$J,0),MATCH($B59&amp;$C59,'[3]Smelter Look-up'!$J:$J,0)))</f>
        <v>604</v>
      </c>
      <c r="X59" s="67">
        <f t="shared" si="0"/>
        <v>0</v>
      </c>
      <c r="AB59" s="68" t="str">
        <f t="shared" si="1"/>
        <v>TungstenGlobal Tungsten &amp; Powders LLC</v>
      </c>
    </row>
    <row r="60" spans="1:28" s="67" customFormat="1" ht="63.75">
      <c r="A60" s="197" t="s">
        <v>1365</v>
      </c>
      <c r="B60" s="137" t="s">
        <v>249</v>
      </c>
      <c r="C60" s="191" t="s">
        <v>1364</v>
      </c>
      <c r="D60" s="138"/>
      <c r="E60" s="137" t="s">
        <v>293</v>
      </c>
      <c r="F60" s="137" t="s">
        <v>1365</v>
      </c>
      <c r="G60" s="137" t="s">
        <v>264</v>
      </c>
      <c r="H60" s="192">
        <v>0</v>
      </c>
      <c r="I60" s="193" t="s">
        <v>1162</v>
      </c>
      <c r="J60" s="193" t="s">
        <v>1163</v>
      </c>
      <c r="K60" s="194"/>
      <c r="L60" s="194"/>
      <c r="M60" s="194"/>
      <c r="N60" s="194"/>
      <c r="O60" s="194" t="s">
        <v>1947</v>
      </c>
      <c r="P60" s="195" t="s">
        <v>232</v>
      </c>
      <c r="Q60" s="196" t="s">
        <v>1963</v>
      </c>
      <c r="R60" s="137" t="s">
        <v>1364</v>
      </c>
      <c r="S60" s="197" t="e">
        <f t="shared" ca="1" si="3"/>
        <v>#REF!</v>
      </c>
      <c r="T60" s="197" t="e">
        <f ca="1">IF(B60="","",IF(ISERROR(MATCH($J60,[3]SorP!$B$1:$B$6226,0)),"",INDIRECT("'SorP'!$A$"&amp;MATCH($S60&amp;$J60,[3]SorP!C:C,0))))</f>
        <v>#REF!</v>
      </c>
      <c r="U60" s="139"/>
      <c r="V60" s="140">
        <f>IF(C60="",NA(),IF(OR(C60="Smelter not listed",C60="Smelter not yet identified"),MATCH($B60&amp;$D60,'[3]Smelter Look-up'!$J:$J,0),MATCH($B60&amp;$C60,'[3]Smelter Look-up'!$J:$J,0)))</f>
        <v>608</v>
      </c>
      <c r="X60" s="67">
        <f t="shared" si="0"/>
        <v>0</v>
      </c>
      <c r="AB60" s="68" t="str">
        <f t="shared" si="1"/>
        <v>TungstenH.C. Starck Tungsten GmbH</v>
      </c>
    </row>
    <row r="61" spans="1:28" s="67" customFormat="1" ht="178.5">
      <c r="A61" s="197" t="s">
        <v>1340</v>
      </c>
      <c r="B61" s="137" t="s">
        <v>249</v>
      </c>
      <c r="C61" s="191" t="s">
        <v>1687</v>
      </c>
      <c r="D61" s="138"/>
      <c r="E61" s="137" t="s">
        <v>382</v>
      </c>
      <c r="F61" s="137" t="s">
        <v>1340</v>
      </c>
      <c r="G61" s="137" t="s">
        <v>264</v>
      </c>
      <c r="H61" s="192">
        <v>0</v>
      </c>
      <c r="I61" s="193" t="s">
        <v>451</v>
      </c>
      <c r="J61" s="193" t="s">
        <v>448</v>
      </c>
      <c r="K61" s="194"/>
      <c r="L61" s="194"/>
      <c r="M61" s="194"/>
      <c r="N61" s="194"/>
      <c r="O61" s="194" t="s">
        <v>1956</v>
      </c>
      <c r="P61" s="195" t="s">
        <v>232</v>
      </c>
      <c r="Q61" s="196" t="s">
        <v>1963</v>
      </c>
      <c r="R61" s="137" t="s">
        <v>1687</v>
      </c>
      <c r="S61" s="197" t="e">
        <f t="shared" ca="1" si="3"/>
        <v>#REF!</v>
      </c>
      <c r="T61" s="197" t="e">
        <f ca="1">IF(B61="","",IF(ISERROR(MATCH($J61,[3]SorP!$B$1:$B$6226,0)),"",INDIRECT("'SorP'!$A$"&amp;MATCH($S61&amp;$J61,[3]SorP!C:C,0))))</f>
        <v>#REF!</v>
      </c>
      <c r="U61" s="139"/>
      <c r="V61" s="140">
        <f>IF(C61="",NA(),IF(OR(C61="Smelter not listed",C61="Smelter not yet identified"),MATCH($B61&amp;$D61,'[3]Smelter Look-up'!$J:$J,0),MATCH($B61&amp;$C61,'[3]Smelter Look-up'!$J:$J,0)))</f>
        <v>617</v>
      </c>
      <c r="X61" s="67">
        <f t="shared" si="0"/>
        <v>0</v>
      </c>
      <c r="AB61" s="68" t="str">
        <f t="shared" si="1"/>
        <v>TungstenHunan Shizhuyuan Nonferrous Metals Co., Ltd. Chenzhou Tungsten Products Branch</v>
      </c>
    </row>
    <row r="62" spans="1:28" s="67" customFormat="1" ht="63.75">
      <c r="A62" s="197" t="s">
        <v>1440</v>
      </c>
      <c r="B62" s="137" t="s">
        <v>249</v>
      </c>
      <c r="C62" s="191" t="s">
        <v>1439</v>
      </c>
      <c r="D62" s="138"/>
      <c r="E62" s="137" t="s">
        <v>382</v>
      </c>
      <c r="F62" s="137" t="s">
        <v>1440</v>
      </c>
      <c r="G62" s="137">
        <v>0</v>
      </c>
      <c r="H62" s="192">
        <v>0</v>
      </c>
      <c r="I62" s="193" t="s">
        <v>1438</v>
      </c>
      <c r="J62" s="193" t="s">
        <v>419</v>
      </c>
      <c r="K62" s="194"/>
      <c r="L62" s="194"/>
      <c r="M62" s="194"/>
      <c r="N62" s="194"/>
      <c r="O62" s="194" t="s">
        <v>1964</v>
      </c>
      <c r="P62" s="195" t="s">
        <v>232</v>
      </c>
      <c r="Q62" s="196" t="s">
        <v>1963</v>
      </c>
      <c r="R62" s="137" t="s">
        <v>1439</v>
      </c>
      <c r="S62" s="197" t="e">
        <f t="shared" ca="1" si="3"/>
        <v>#REF!</v>
      </c>
      <c r="T62" s="197" t="e">
        <f ca="1">IF(B62="","",IF(ISERROR(MATCH($J62,[3]SorP!$B$1:$B$6226,0)),"",INDIRECT("'SorP'!$A$"&amp;MATCH($S62&amp;$J62,[3]SorP!C:C,0))))</f>
        <v>#REF!</v>
      </c>
      <c r="U62" s="139"/>
      <c r="V62" s="140">
        <f>IF(C62="",NA(),IF(OR(C62="Smelter not listed",C62="Smelter not yet identified"),MATCH($B62&amp;$D62,'[3]Smelter Look-up'!$J:$J,0),MATCH($B62&amp;$C62,'[3]Smelter Look-up'!$J:$J,0)))</f>
        <v>659</v>
      </c>
      <c r="X62" s="67">
        <f t="shared" si="0"/>
        <v>0</v>
      </c>
      <c r="AB62" s="68" t="str">
        <f t="shared" si="1"/>
        <v>TungstenXiamen Tungsten Co., Ltd.</v>
      </c>
    </row>
    <row r="63" spans="1:28" s="67" customFormat="1" ht="45">
      <c r="A63" s="197" t="s">
        <v>1314</v>
      </c>
      <c r="B63" s="137" t="s">
        <v>249</v>
      </c>
      <c r="C63" s="191" t="s">
        <v>1313</v>
      </c>
      <c r="D63" s="138"/>
      <c r="E63" s="137" t="s">
        <v>283</v>
      </c>
      <c r="F63" s="137" t="s">
        <v>1314</v>
      </c>
      <c r="G63" s="137" t="s">
        <v>264</v>
      </c>
      <c r="H63" s="192">
        <v>0</v>
      </c>
      <c r="I63" s="193" t="s">
        <v>1315</v>
      </c>
      <c r="J63" s="193" t="s">
        <v>1316</v>
      </c>
      <c r="K63" s="194"/>
      <c r="L63" s="194"/>
      <c r="M63" s="194"/>
      <c r="N63" s="194"/>
      <c r="O63" s="194" t="s">
        <v>1956</v>
      </c>
      <c r="P63" s="195" t="s">
        <v>232</v>
      </c>
      <c r="Q63" s="196" t="s">
        <v>1963</v>
      </c>
      <c r="R63" s="137" t="s">
        <v>1313</v>
      </c>
      <c r="S63" s="197" t="e">
        <f t="shared" ca="1" si="3"/>
        <v>#REF!</v>
      </c>
      <c r="T63" s="197" t="e">
        <f ca="1">IF(B63="","",IF(ISERROR(MATCH($J63,[3]SorP!$B$1:$B$6226,0)),"",INDIRECT("'SorP'!$A$"&amp;MATCH($S63&amp;$J63,[3]SorP!C:C,0))))</f>
        <v>#REF!</v>
      </c>
      <c r="U63" s="139"/>
      <c r="V63" s="140">
        <f>IF(C63="",NA(),IF(OR(C63="Smelter not listed",C63="Smelter not yet identified"),MATCH($B63&amp;$D63,'[3]Smelter Look-up'!$J:$J,0),MATCH($B63&amp;$C63,'[3]Smelter Look-up'!$J:$J,0)))</f>
        <v>579</v>
      </c>
      <c r="X63" s="67">
        <f t="shared" si="0"/>
        <v>0</v>
      </c>
      <c r="AB63" s="68" t="str">
        <f t="shared" si="1"/>
        <v>TungstenA.L.M.T. Corp.</v>
      </c>
    </row>
    <row r="64" spans="1:28" s="67" customFormat="1" ht="63.75">
      <c r="A64" s="197" t="s">
        <v>1332</v>
      </c>
      <c r="B64" s="137" t="s">
        <v>249</v>
      </c>
      <c r="C64" s="191" t="s">
        <v>1331</v>
      </c>
      <c r="D64" s="138"/>
      <c r="E64" s="137" t="s">
        <v>269</v>
      </c>
      <c r="F64" s="137" t="s">
        <v>1332</v>
      </c>
      <c r="G64" s="137" t="s">
        <v>264</v>
      </c>
      <c r="H64" s="192">
        <v>0</v>
      </c>
      <c r="I64" s="193" t="s">
        <v>1333</v>
      </c>
      <c r="J64" s="193" t="s">
        <v>1334</v>
      </c>
      <c r="K64" s="194"/>
      <c r="L64" s="194"/>
      <c r="M64" s="194"/>
      <c r="N64" s="194"/>
      <c r="O64" s="194" t="s">
        <v>1956</v>
      </c>
      <c r="P64" s="195" t="s">
        <v>232</v>
      </c>
      <c r="Q64" s="196" t="s">
        <v>1963</v>
      </c>
      <c r="R64" s="137" t="s">
        <v>1331</v>
      </c>
      <c r="S64" s="197" t="e">
        <f t="shared" ca="1" si="3"/>
        <v>#REF!</v>
      </c>
      <c r="T64" s="197" t="e">
        <f ca="1">IF(B64="","",IF(ISERROR(MATCH($J64,[3]SorP!$B$1:$B$6226,0)),"",INDIRECT("'SorP'!$A$"&amp;MATCH($S64&amp;$J64,[3]SorP!C:C,0))))</f>
        <v>#REF!</v>
      </c>
      <c r="U64" s="139"/>
      <c r="V64" s="140">
        <f>IF(C64="",NA(),IF(OR(C64="Smelter not listed",C64="Smelter not yet identified"),MATCH($B64&amp;$D64,'[3]Smelter Look-up'!$J:$J,0),MATCH($B64&amp;$C64,'[3]Smelter Look-up'!$J:$J,0)))</f>
        <v>630</v>
      </c>
      <c r="X64" s="67">
        <f t="shared" si="0"/>
        <v>0</v>
      </c>
      <c r="AB64" s="68" t="str">
        <f t="shared" si="1"/>
        <v>TungstenKennametal Huntsville</v>
      </c>
    </row>
    <row r="65" spans="1:28" s="67" customFormat="1" ht="102">
      <c r="A65" s="197" t="s">
        <v>1345</v>
      </c>
      <c r="B65" s="137" t="s">
        <v>249</v>
      </c>
      <c r="C65" s="191" t="s">
        <v>1344</v>
      </c>
      <c r="D65" s="138"/>
      <c r="E65" s="137" t="s">
        <v>382</v>
      </c>
      <c r="F65" s="137" t="s">
        <v>1345</v>
      </c>
      <c r="G65" s="137" t="s">
        <v>264</v>
      </c>
      <c r="H65" s="192">
        <v>0</v>
      </c>
      <c r="I65" s="193" t="s">
        <v>861</v>
      </c>
      <c r="J65" s="193" t="s">
        <v>475</v>
      </c>
      <c r="K65" s="194"/>
      <c r="L65" s="194"/>
      <c r="M65" s="194"/>
      <c r="N65" s="194"/>
      <c r="O65" s="194" t="s">
        <v>1956</v>
      </c>
      <c r="P65" s="195" t="s">
        <v>232</v>
      </c>
      <c r="Q65" s="196" t="s">
        <v>1963</v>
      </c>
      <c r="R65" s="137" t="s">
        <v>1344</v>
      </c>
      <c r="S65" s="197" t="e">
        <f t="shared" ca="1" si="3"/>
        <v>#REF!</v>
      </c>
      <c r="T65" s="197" t="e">
        <f ca="1">IF(B65="","",IF(ISERROR(MATCH($J65,[3]SorP!$B$1:$B$6226,0)),"",INDIRECT("'SorP'!$A$"&amp;MATCH($S65&amp;$J65,[3]SorP!C:C,0))))</f>
        <v>#REF!</v>
      </c>
      <c r="U65" s="139"/>
      <c r="V65" s="140">
        <f>IF(C65="",NA(),IF(OR(C65="Smelter not listed",C65="Smelter not yet identified"),MATCH($B65&amp;$D65,'[3]Smelter Look-up'!$J:$J,0),MATCH($B65&amp;$C65,'[3]Smelter Look-up'!$J:$J,0)))</f>
        <v>595</v>
      </c>
      <c r="X65" s="67">
        <f t="shared" si="0"/>
        <v>0</v>
      </c>
      <c r="AB65" s="68" t="str">
        <f t="shared" si="1"/>
        <v>TungstenChongyi Zhangyuan Tungsten Co., Ltd.</v>
      </c>
    </row>
    <row r="66" spans="1:28" s="67" customFormat="1" ht="63.75">
      <c r="A66" s="197" t="s">
        <v>1376</v>
      </c>
      <c r="B66" s="137" t="s">
        <v>249</v>
      </c>
      <c r="C66" s="191" t="s">
        <v>1375</v>
      </c>
      <c r="D66" s="138"/>
      <c r="E66" s="137" t="s">
        <v>283</v>
      </c>
      <c r="F66" s="137" t="s">
        <v>1376</v>
      </c>
      <c r="G66" s="137" t="s">
        <v>264</v>
      </c>
      <c r="H66" s="192">
        <v>0</v>
      </c>
      <c r="I66" s="193" t="s">
        <v>1377</v>
      </c>
      <c r="J66" s="193" t="s">
        <v>394</v>
      </c>
      <c r="K66" s="194"/>
      <c r="L66" s="194"/>
      <c r="M66" s="194"/>
      <c r="N66" s="194"/>
      <c r="O66" s="194" t="s">
        <v>1947</v>
      </c>
      <c r="P66" s="195" t="s">
        <v>232</v>
      </c>
      <c r="Q66" s="196" t="s">
        <v>1963</v>
      </c>
      <c r="R66" s="137" t="s">
        <v>1375</v>
      </c>
      <c r="S66" s="197" t="e">
        <f t="shared" ca="1" si="3"/>
        <v>#REF!</v>
      </c>
      <c r="T66" s="197" t="e">
        <f ca="1">IF(B66="","",IF(ISERROR(MATCH($J66,[3]SorP!$B$1:$B$6226,0)),"",INDIRECT("'SorP'!$A$"&amp;MATCH($S66&amp;$J66,[3]SorP!C:C,0))))</f>
        <v>#REF!</v>
      </c>
      <c r="U66" s="139"/>
      <c r="V66" s="140">
        <f>IF(C66="",NA(),IF(OR(C66="Smelter not listed",C66="Smelter not yet identified"),MATCH($B66&amp;$D66,'[3]Smelter Look-up'!$J:$J,0),MATCH($B66&amp;$C66,'[3]Smelter Look-up'!$J:$J,0)))</f>
        <v>619</v>
      </c>
      <c r="X66" s="67">
        <f t="shared" si="0"/>
        <v>0</v>
      </c>
      <c r="AB66" s="68" t="str">
        <f t="shared" si="1"/>
        <v>TungstenJapan New Metals Co., Ltd.</v>
      </c>
    </row>
    <row r="67" spans="1:28" s="67" customFormat="1" ht="63.75">
      <c r="A67" s="197" t="s">
        <v>572</v>
      </c>
      <c r="B67" s="137" t="s">
        <v>250</v>
      </c>
      <c r="C67" s="191" t="s">
        <v>573</v>
      </c>
      <c r="D67" s="138"/>
      <c r="E67" s="137" t="s">
        <v>269</v>
      </c>
      <c r="F67" s="137" t="s">
        <v>572</v>
      </c>
      <c r="G67" s="137" t="s">
        <v>264</v>
      </c>
      <c r="H67" s="192">
        <v>0</v>
      </c>
      <c r="I67" s="193" t="s">
        <v>574</v>
      </c>
      <c r="J67" s="193" t="s">
        <v>575</v>
      </c>
      <c r="K67" s="194"/>
      <c r="L67" s="194"/>
      <c r="M67" s="194"/>
      <c r="N67" s="194"/>
      <c r="O67" s="194" t="s">
        <v>1965</v>
      </c>
      <c r="P67" s="195" t="s">
        <v>232</v>
      </c>
      <c r="Q67" s="196" t="s">
        <v>1960</v>
      </c>
      <c r="R67" s="137" t="s">
        <v>573</v>
      </c>
      <c r="S67" s="197" t="e">
        <f t="shared" ca="1" si="3"/>
        <v>#REF!</v>
      </c>
      <c r="T67" s="197" t="e">
        <f ca="1">IF(B67="","",IF(ISERROR(MATCH($J67,[3]SorP!$B$1:$B$6226,0)),"",INDIRECT("'SorP'!$A$"&amp;MATCH($S67&amp;$J67,[3]SorP!C:C,0))))</f>
        <v>#REF!</v>
      </c>
      <c r="U67" s="139"/>
      <c r="V67" s="140">
        <f>IF(C67="",NA(),IF(OR(C67="Smelter not listed",C67="Smelter not yet identified"),MATCH($B67&amp;$D67,'[3]Smelter Look-up'!$J:$J,0),MATCH($B67&amp;$C67,'[3]Smelter Look-up'!$J:$J,0)))</f>
        <v>187</v>
      </c>
      <c r="X67" s="67">
        <f t="shared" si="0"/>
        <v>0</v>
      </c>
      <c r="AB67" s="68" t="str">
        <f t="shared" si="1"/>
        <v>GoldMetalor USA Refining Corporation</v>
      </c>
    </row>
    <row r="68" spans="1:28" s="67" customFormat="1" ht="63.75">
      <c r="A68" s="197" t="s">
        <v>315</v>
      </c>
      <c r="B68" s="137" t="s">
        <v>250</v>
      </c>
      <c r="C68" s="191" t="s">
        <v>316</v>
      </c>
      <c r="D68" s="138"/>
      <c r="E68" s="137" t="s">
        <v>317</v>
      </c>
      <c r="F68" s="137" t="s">
        <v>315</v>
      </c>
      <c r="G68" s="137" t="s">
        <v>264</v>
      </c>
      <c r="H68" s="192">
        <v>0</v>
      </c>
      <c r="I68" s="193" t="s">
        <v>318</v>
      </c>
      <c r="J68" s="193" t="s">
        <v>319</v>
      </c>
      <c r="K68" s="194"/>
      <c r="L68" s="194"/>
      <c r="M68" s="194"/>
      <c r="N68" s="194"/>
      <c r="O68" s="194" t="s">
        <v>1965</v>
      </c>
      <c r="P68" s="195" t="s">
        <v>232</v>
      </c>
      <c r="Q68" s="196" t="s">
        <v>1960</v>
      </c>
      <c r="R68" s="137" t="s">
        <v>316</v>
      </c>
      <c r="S68" s="197" t="e">
        <f t="shared" ref="S68" ca="1" si="4">IF(B68="","",IF(ISERROR(MATCH($E68,CL,0)),"Unknown",INDIRECT("'C'!$A$"&amp;MATCH($E68,CL,0)+1)))</f>
        <v>#REF!</v>
      </c>
      <c r="T68" s="197" t="e">
        <f ca="1">IF(B68="","",IF(ISERROR(MATCH($J68,[3]SorP!$B$1:$B$6226,0)),"",INDIRECT("'SorP'!$A$"&amp;MATCH($S68&amp;$J68,[3]SorP!C:C,0))))</f>
        <v>#REF!</v>
      </c>
      <c r="U68" s="139"/>
      <c r="V68" s="140">
        <f>IF(C68="",NA(),IF(OR(C68="Smelter not listed",C68="Smelter not yet identified"),MATCH($B68&amp;$D68,'[3]Smelter Look-up'!$J:$J,0),MATCH($B68&amp;$C68,'[3]Smelter Look-up'!$J:$J,0)))</f>
        <v>30</v>
      </c>
      <c r="X68" s="67">
        <f t="shared" si="0"/>
        <v>0</v>
      </c>
      <c r="AB68" s="68" t="str">
        <f t="shared" si="1"/>
        <v>GoldAsahi Refining Canada Ltd.</v>
      </c>
    </row>
    <row r="69" spans="1:28" s="67" customFormat="1" ht="45">
      <c r="A69" s="197" t="s">
        <v>932</v>
      </c>
      <c r="B69" s="137" t="s">
        <v>248</v>
      </c>
      <c r="C69" s="191" t="s">
        <v>933</v>
      </c>
      <c r="D69" s="138"/>
      <c r="E69" s="137" t="s">
        <v>718</v>
      </c>
      <c r="F69" s="137" t="s">
        <v>932</v>
      </c>
      <c r="G69" s="137" t="s">
        <v>264</v>
      </c>
      <c r="H69" s="192">
        <v>0</v>
      </c>
      <c r="I69" s="193" t="s">
        <v>934</v>
      </c>
      <c r="J69" s="193" t="s">
        <v>720</v>
      </c>
      <c r="K69" s="194"/>
      <c r="L69" s="194"/>
      <c r="M69" s="194"/>
      <c r="N69" s="194"/>
      <c r="O69" s="194" t="s">
        <v>1966</v>
      </c>
      <c r="P69" s="195" t="s">
        <v>232</v>
      </c>
      <c r="Q69" s="196" t="s">
        <v>1950</v>
      </c>
      <c r="R69" s="137" t="s">
        <v>933</v>
      </c>
      <c r="S69" s="197" t="e">
        <f t="shared" ref="S69:S100" ca="1" si="5">IF(B69="","",IF(ISERROR(MATCH($E69,CL,0)),"Unknown",INDIRECT("'C'!$A$"&amp;MATCH($E69,CL,0)+1)))</f>
        <v>#REF!</v>
      </c>
      <c r="T69" s="197" t="e">
        <f ca="1">IF(B69="","",IF(ISERROR(MATCH($J69,[3]SorP!$B$1:$B$6226,0)),"",INDIRECT("'SorP'!$A$"&amp;MATCH($S69&amp;$J69,[3]SorP!C:C,0))))</f>
        <v>#REF!</v>
      </c>
      <c r="U69" s="139"/>
      <c r="V69" s="140">
        <f>IF(C69="",NA(),IF(OR(C69="Smelter not listed",C69="Smelter not yet identified"),MATCH($B69&amp;$D69,'[3]Smelter Look-up'!$J:$J,0),MATCH($B69&amp;$C69,'[3]Smelter Look-up'!$J:$J,0)))</f>
        <v>541</v>
      </c>
      <c r="X69" s="67">
        <f t="shared" ref="X69:X132" si="6">IF(AND(C69="Smelter not listed",OR(LEN(D69)=0,LEN(E69)=0)),1,0)</f>
        <v>0</v>
      </c>
      <c r="AB69" s="68" t="str">
        <f t="shared" ref="AB69:AB132" si="7">B69&amp;C69</f>
        <v>TinRui Da Hung</v>
      </c>
    </row>
    <row r="70" spans="1:28" s="67" customFormat="1" ht="89.25">
      <c r="A70" s="197" t="s">
        <v>1145</v>
      </c>
      <c r="B70" s="137" t="s">
        <v>247</v>
      </c>
      <c r="C70" s="191" t="s">
        <v>1471</v>
      </c>
      <c r="D70" s="138"/>
      <c r="E70" s="137" t="s">
        <v>382</v>
      </c>
      <c r="F70" s="137" t="s">
        <v>1145</v>
      </c>
      <c r="G70" s="137" t="s">
        <v>264</v>
      </c>
      <c r="H70" s="192">
        <v>0</v>
      </c>
      <c r="I70" s="193" t="s">
        <v>1146</v>
      </c>
      <c r="J70" s="193" t="s">
        <v>427</v>
      </c>
      <c r="K70" s="194"/>
      <c r="L70" s="194"/>
      <c r="M70" s="194"/>
      <c r="N70" s="194"/>
      <c r="O70" s="194" t="s">
        <v>1967</v>
      </c>
      <c r="P70" s="195" t="s">
        <v>232</v>
      </c>
      <c r="Q70" s="196" t="s">
        <v>1946</v>
      </c>
      <c r="R70" s="137" t="s">
        <v>1471</v>
      </c>
      <c r="S70" s="197" t="e">
        <f t="shared" ca="1" si="5"/>
        <v>#REF!</v>
      </c>
      <c r="T70" s="197" t="e">
        <f ca="1">IF(B70="","",IF(ISERROR(MATCH($J70,[3]SorP!$B$1:$B$6226,0)),"",INDIRECT("'SorP'!$A$"&amp;MATCH($S70&amp;$J70,[3]SorP!C:C,0))))</f>
        <v>#REF!</v>
      </c>
      <c r="U70" s="139"/>
      <c r="V70" s="140">
        <f>IF(C70="",NA(),IF(OR(C70="Smelter not listed",C70="Smelter not yet identified"),MATCH($B70&amp;$D70,'[3]Smelter Look-up'!$J:$J,0),MATCH($B70&amp;$C70,'[3]Smelter Look-up'!$J:$J,0)))</f>
        <v>391</v>
      </c>
      <c r="X70" s="67">
        <f t="shared" si="6"/>
        <v>0</v>
      </c>
      <c r="AB70" s="68" t="str">
        <f t="shared" si="7"/>
        <v>TantalumXIMEI RESOURCES (GUANGDONG) LIMITED</v>
      </c>
    </row>
    <row r="71" spans="1:28" s="67" customFormat="1" ht="89.25">
      <c r="A71" s="197" t="s">
        <v>1174</v>
      </c>
      <c r="B71" s="137" t="s">
        <v>247</v>
      </c>
      <c r="C71" s="191" t="s">
        <v>1173</v>
      </c>
      <c r="D71" s="138"/>
      <c r="E71" s="137" t="s">
        <v>382</v>
      </c>
      <c r="F71" s="137" t="s">
        <v>1174</v>
      </c>
      <c r="G71" s="137" t="s">
        <v>264</v>
      </c>
      <c r="H71" s="192">
        <v>0</v>
      </c>
      <c r="I71" s="193" t="s">
        <v>1175</v>
      </c>
      <c r="J71" s="193" t="s">
        <v>475</v>
      </c>
      <c r="K71" s="194"/>
      <c r="L71" s="194"/>
      <c r="M71" s="194"/>
      <c r="N71" s="194"/>
      <c r="O71" s="194" t="s">
        <v>1967</v>
      </c>
      <c r="P71" s="195" t="s">
        <v>232</v>
      </c>
      <c r="Q71" s="196" t="s">
        <v>1946</v>
      </c>
      <c r="R71" s="137" t="s">
        <v>1173</v>
      </c>
      <c r="S71" s="197" t="e">
        <f t="shared" ca="1" si="5"/>
        <v>#REF!</v>
      </c>
      <c r="T71" s="197" t="e">
        <f ca="1">IF(B71="","",IF(ISERROR(MATCH($J71,[3]SorP!$B$1:$B$6226,0)),"",INDIRECT("'SorP'!$A$"&amp;MATCH($S71&amp;$J71,[3]SorP!C:C,0))))</f>
        <v>#REF!</v>
      </c>
      <c r="U71" s="139"/>
      <c r="V71" s="140">
        <f>IF(C71="",NA(),IF(OR(C71="Smelter not listed",C71="Smelter not yet identified"),MATCH($B71&amp;$D71,'[3]Smelter Look-up'!$J:$J,0),MATCH($B71&amp;$C71,'[3]Smelter Look-up'!$J:$J,0)))</f>
        <v>352</v>
      </c>
      <c r="X71" s="67">
        <f t="shared" si="6"/>
        <v>0</v>
      </c>
      <c r="AB71" s="68" t="str">
        <f t="shared" si="7"/>
        <v>TantalumJiuJiang JinXin Nonferrous Metals Co., Ltd.</v>
      </c>
    </row>
    <row r="72" spans="1:28" s="67" customFormat="1" ht="63.75">
      <c r="A72" s="197" t="s">
        <v>1155</v>
      </c>
      <c r="B72" s="137" t="s">
        <v>247</v>
      </c>
      <c r="C72" s="191" t="s">
        <v>1473</v>
      </c>
      <c r="D72" s="138"/>
      <c r="E72" s="137" t="s">
        <v>283</v>
      </c>
      <c r="F72" s="137" t="s">
        <v>1155</v>
      </c>
      <c r="G72" s="137" t="s">
        <v>264</v>
      </c>
      <c r="H72" s="192">
        <v>0</v>
      </c>
      <c r="I72" s="193" t="s">
        <v>1876</v>
      </c>
      <c r="J72" s="193" t="s">
        <v>1156</v>
      </c>
      <c r="K72" s="194"/>
      <c r="L72" s="194"/>
      <c r="M72" s="194"/>
      <c r="N72" s="194"/>
      <c r="O72" s="194" t="s">
        <v>1965</v>
      </c>
      <c r="P72" s="195" t="s">
        <v>232</v>
      </c>
      <c r="Q72" s="196" t="s">
        <v>1946</v>
      </c>
      <c r="R72" s="137" t="s">
        <v>1473</v>
      </c>
      <c r="S72" s="197" t="e">
        <f t="shared" ca="1" si="5"/>
        <v>#REF!</v>
      </c>
      <c r="T72" s="197" t="e">
        <f ca="1">IF(B72="","",IF(ISERROR(MATCH($J72,[3]SorP!$B$1:$B$6226,0)),"",INDIRECT("'SorP'!$A$"&amp;MATCH($S72&amp;$J72,[3]SorP!C:C,0))))</f>
        <v>#REF!</v>
      </c>
      <c r="U72" s="139"/>
      <c r="V72" s="140">
        <f>IF(C72="",NA(),IF(OR(C72="Smelter not listed",C72="Smelter not yet identified"),MATCH($B72&amp;$D72,'[3]Smelter Look-up'!$J:$J,0),MATCH($B72&amp;$C72,'[3]Smelter Look-up'!$J:$J,0)))</f>
        <v>386</v>
      </c>
      <c r="X72" s="67">
        <f t="shared" si="6"/>
        <v>0</v>
      </c>
      <c r="AB72" s="68" t="str">
        <f t="shared" si="7"/>
        <v>TantalumTANIOBIS Japan Co., Ltd.</v>
      </c>
    </row>
    <row r="73" spans="1:28" s="67" customFormat="1" ht="51">
      <c r="A73" s="197" t="s">
        <v>1148</v>
      </c>
      <c r="B73" s="137" t="s">
        <v>247</v>
      </c>
      <c r="C73" s="191" t="s">
        <v>1472</v>
      </c>
      <c r="D73" s="138"/>
      <c r="E73" s="137" t="s">
        <v>778</v>
      </c>
      <c r="F73" s="137" t="s">
        <v>1148</v>
      </c>
      <c r="G73" s="137" t="s">
        <v>264</v>
      </c>
      <c r="H73" s="192">
        <v>0</v>
      </c>
      <c r="I73" s="193" t="s">
        <v>1149</v>
      </c>
      <c r="J73" s="193" t="s">
        <v>1150</v>
      </c>
      <c r="K73" s="194"/>
      <c r="L73" s="194"/>
      <c r="M73" s="194"/>
      <c r="N73" s="194"/>
      <c r="O73" s="194" t="s">
        <v>1967</v>
      </c>
      <c r="P73" s="195" t="s">
        <v>232</v>
      </c>
      <c r="Q73" s="196" t="s">
        <v>1946</v>
      </c>
      <c r="R73" s="137" t="s">
        <v>1472</v>
      </c>
      <c r="S73" s="197" t="e">
        <f t="shared" ca="1" si="5"/>
        <v>#REF!</v>
      </c>
      <c r="T73" s="197" t="e">
        <f ca="1">IF(B73="","",IF(ISERROR(MATCH($J73,[3]SorP!$B$1:$B$6226,0)),"",INDIRECT("'SorP'!$A$"&amp;MATCH($S73&amp;$J73,[3]SorP!C:C,0))))</f>
        <v>#REF!</v>
      </c>
      <c r="U73" s="139"/>
      <c r="V73" s="140">
        <f>IF(C73="",NA(),IF(OR(C73="Smelter not listed",C73="Smelter not yet identified"),MATCH($B73&amp;$D73,'[3]Smelter Look-up'!$J:$J,0),MATCH($B73&amp;$C73,'[3]Smelter Look-up'!$J:$J,0)))</f>
        <v>384</v>
      </c>
      <c r="X73" s="67">
        <f t="shared" si="6"/>
        <v>0</v>
      </c>
      <c r="AB73" s="68" t="str">
        <f t="shared" si="7"/>
        <v>TantalumTANIOBIS Co., Ltd.</v>
      </c>
    </row>
    <row r="74" spans="1:28" s="67" customFormat="1" ht="76.5">
      <c r="A74" s="197" t="s">
        <v>1158</v>
      </c>
      <c r="B74" s="137" t="s">
        <v>247</v>
      </c>
      <c r="C74" s="191" t="s">
        <v>1474</v>
      </c>
      <c r="D74" s="138"/>
      <c r="E74" s="137" t="s">
        <v>293</v>
      </c>
      <c r="F74" s="137" t="s">
        <v>1158</v>
      </c>
      <c r="G74" s="137" t="s">
        <v>264</v>
      </c>
      <c r="H74" s="192">
        <v>0</v>
      </c>
      <c r="I74" s="193" t="s">
        <v>1159</v>
      </c>
      <c r="J74" s="193" t="s">
        <v>295</v>
      </c>
      <c r="K74" s="194"/>
      <c r="L74" s="194"/>
      <c r="M74" s="194"/>
      <c r="N74" s="194"/>
      <c r="O74" s="194" t="s">
        <v>1965</v>
      </c>
      <c r="P74" s="195" t="s">
        <v>232</v>
      </c>
      <c r="Q74" s="196" t="s">
        <v>1946</v>
      </c>
      <c r="R74" s="137" t="s">
        <v>1474</v>
      </c>
      <c r="S74" s="197" t="e">
        <f t="shared" ca="1" si="5"/>
        <v>#REF!</v>
      </c>
      <c r="T74" s="197" t="e">
        <f ca="1">IF(B74="","",IF(ISERROR(MATCH($J74,[3]SorP!$B$1:$B$6226,0)),"",INDIRECT("'SorP'!$A$"&amp;MATCH($S74&amp;$J74,[3]SorP!C:C,0))))</f>
        <v>#REF!</v>
      </c>
      <c r="U74" s="139"/>
      <c r="V74" s="140">
        <f>IF(C74="",NA(),IF(OR(C74="Smelter not listed",C74="Smelter not yet identified"),MATCH($B74&amp;$D74,'[3]Smelter Look-up'!$J:$J,0),MATCH($B74&amp;$C74,'[3]Smelter Look-up'!$J:$J,0)))</f>
        <v>387</v>
      </c>
      <c r="X74" s="67">
        <f t="shared" si="6"/>
        <v>0</v>
      </c>
      <c r="AB74" s="68" t="str">
        <f t="shared" si="7"/>
        <v>TantalumTANIOBIS Smelting GmbH &amp; Co. KG</v>
      </c>
    </row>
    <row r="75" spans="1:28" s="67" customFormat="1" ht="102">
      <c r="A75" s="197" t="s">
        <v>1379</v>
      </c>
      <c r="B75" s="137" t="s">
        <v>249</v>
      </c>
      <c r="C75" s="191" t="s">
        <v>1378</v>
      </c>
      <c r="D75" s="138"/>
      <c r="E75" s="137" t="s">
        <v>382</v>
      </c>
      <c r="F75" s="137" t="s">
        <v>1379</v>
      </c>
      <c r="G75" s="137" t="s">
        <v>264</v>
      </c>
      <c r="H75" s="192">
        <v>0</v>
      </c>
      <c r="I75" s="193" t="s">
        <v>861</v>
      </c>
      <c r="J75" s="193" t="s">
        <v>475</v>
      </c>
      <c r="K75" s="194"/>
      <c r="L75" s="194"/>
      <c r="M75" s="194"/>
      <c r="N75" s="194"/>
      <c r="O75" s="194" t="s">
        <v>1968</v>
      </c>
      <c r="P75" s="195" t="s">
        <v>232</v>
      </c>
      <c r="Q75" s="196" t="s">
        <v>1963</v>
      </c>
      <c r="R75" s="137" t="s">
        <v>1378</v>
      </c>
      <c r="S75" s="197" t="e">
        <f t="shared" ca="1" si="5"/>
        <v>#REF!</v>
      </c>
      <c r="T75" s="197" t="e">
        <f ca="1">IF(B75="","",IF(ISERROR(MATCH($J75,[3]SorP!$B$1:$B$6226,0)),"",INDIRECT("'SorP'!$A$"&amp;MATCH($S75&amp;$J75,[3]SorP!C:C,0))))</f>
        <v>#REF!</v>
      </c>
      <c r="U75" s="139"/>
      <c r="V75" s="140">
        <f>IF(C75="",NA(),IF(OR(C75="Smelter not listed",C75="Smelter not yet identified"),MATCH($B75&amp;$D75,'[3]Smelter Look-up'!$J:$J,0),MATCH($B75&amp;$C75,'[3]Smelter Look-up'!$J:$J,0)))</f>
        <v>620</v>
      </c>
      <c r="X75" s="67">
        <f t="shared" si="6"/>
        <v>0</v>
      </c>
      <c r="AB75" s="68" t="str">
        <f t="shared" si="7"/>
        <v>TungstenJiangwu H.C. Starck Tungsten Products Co., Ltd.</v>
      </c>
    </row>
    <row r="76" spans="1:28" s="67" customFormat="1" ht="89.25">
      <c r="A76" s="197" t="s">
        <v>1357</v>
      </c>
      <c r="B76" s="137" t="s">
        <v>249</v>
      </c>
      <c r="C76" s="191" t="s">
        <v>1356</v>
      </c>
      <c r="D76" s="138"/>
      <c r="E76" s="137" t="s">
        <v>382</v>
      </c>
      <c r="F76" s="137" t="s">
        <v>1357</v>
      </c>
      <c r="G76" s="137" t="s">
        <v>264</v>
      </c>
      <c r="H76" s="192">
        <v>0</v>
      </c>
      <c r="I76" s="193" t="s">
        <v>861</v>
      </c>
      <c r="J76" s="193" t="s">
        <v>475</v>
      </c>
      <c r="K76" s="194"/>
      <c r="L76" s="194"/>
      <c r="M76" s="194"/>
      <c r="N76" s="194"/>
      <c r="O76" s="194" t="s">
        <v>1968</v>
      </c>
      <c r="P76" s="195" t="s">
        <v>232</v>
      </c>
      <c r="Q76" s="196" t="s">
        <v>1963</v>
      </c>
      <c r="R76" s="137" t="s">
        <v>1356</v>
      </c>
      <c r="S76" s="197" t="e">
        <f t="shared" ca="1" si="5"/>
        <v>#REF!</v>
      </c>
      <c r="T76" s="197" t="e">
        <f ca="1">IF(B76="","",IF(ISERROR(MATCH($J76,[3]SorP!$B$1:$B$6226,0)),"",INDIRECT("'SorP'!$A$"&amp;MATCH($S76&amp;$J76,[3]SorP!C:C,0))))</f>
        <v>#REF!</v>
      </c>
      <c r="U76" s="139"/>
      <c r="V76" s="140">
        <f>IF(C76="",NA(),IF(OR(C76="Smelter not listed",C76="Smelter not yet identified"),MATCH($B76&amp;$D76,'[3]Smelter Look-up'!$J:$J,0),MATCH($B76&amp;$C76,'[3]Smelter Look-up'!$J:$J,0)))</f>
        <v>602</v>
      </c>
      <c r="X76" s="67">
        <f t="shared" si="6"/>
        <v>0</v>
      </c>
      <c r="AB76" s="68" t="str">
        <f t="shared" si="7"/>
        <v>TungstenGanzhou Seadragon W &amp; Mo Co., Ltd.</v>
      </c>
    </row>
    <row r="77" spans="1:28" s="67" customFormat="1" ht="51">
      <c r="A77" s="197" t="s">
        <v>1413</v>
      </c>
      <c r="B77" s="137" t="s">
        <v>249</v>
      </c>
      <c r="C77" s="191" t="s">
        <v>1412</v>
      </c>
      <c r="D77" s="138"/>
      <c r="E77" s="137" t="s">
        <v>269</v>
      </c>
      <c r="F77" s="137" t="s">
        <v>1413</v>
      </c>
      <c r="G77" s="137" t="s">
        <v>264</v>
      </c>
      <c r="H77" s="192">
        <v>0</v>
      </c>
      <c r="I77" s="193" t="s">
        <v>1414</v>
      </c>
      <c r="J77" s="193" t="s">
        <v>552</v>
      </c>
      <c r="K77" s="194"/>
      <c r="L77" s="194"/>
      <c r="M77" s="194"/>
      <c r="N77" s="194"/>
      <c r="O77" s="194" t="s">
        <v>1965</v>
      </c>
      <c r="P77" s="195" t="s">
        <v>232</v>
      </c>
      <c r="Q77" s="196" t="s">
        <v>1963</v>
      </c>
      <c r="R77" s="137" t="s">
        <v>1412</v>
      </c>
      <c r="S77" s="197" t="e">
        <f t="shared" ca="1" si="5"/>
        <v>#REF!</v>
      </c>
      <c r="T77" s="197" t="e">
        <f ca="1">IF(B77="","",IF(ISERROR(MATCH($J77,[3]SorP!$B$1:$B$6226,0)),"",INDIRECT("'SorP'!$A$"&amp;MATCH($S77&amp;$J77,[3]SorP!C:C,0))))</f>
        <v>#REF!</v>
      </c>
      <c r="U77" s="139"/>
      <c r="V77" s="140">
        <f>IF(C77="",NA(),IF(OR(C77="Smelter not listed",C77="Smelter not yet identified"),MATCH($B77&amp;$D77,'[3]Smelter Look-up'!$J:$J,0),MATCH($B77&amp;$C77,'[3]Smelter Look-up'!$J:$J,0)))</f>
        <v>641</v>
      </c>
      <c r="X77" s="67">
        <f t="shared" si="6"/>
        <v>0</v>
      </c>
      <c r="AB77" s="68" t="str">
        <f t="shared" si="7"/>
        <v>TungstenNiagara Refining LLC</v>
      </c>
    </row>
    <row r="78" spans="1:28" s="67" customFormat="1" ht="76.5">
      <c r="A78" s="197" t="s">
        <v>1407</v>
      </c>
      <c r="B78" s="137" t="s">
        <v>249</v>
      </c>
      <c r="C78" s="191" t="s">
        <v>1508</v>
      </c>
      <c r="D78" s="138"/>
      <c r="E78" s="137" t="s">
        <v>816</v>
      </c>
      <c r="F78" s="137" t="s">
        <v>1407</v>
      </c>
      <c r="G78" s="137" t="s">
        <v>264</v>
      </c>
      <c r="H78" s="192">
        <v>0</v>
      </c>
      <c r="I78" s="193" t="s">
        <v>1408</v>
      </c>
      <c r="J78" s="193" t="s">
        <v>938</v>
      </c>
      <c r="K78" s="194"/>
      <c r="L78" s="194"/>
      <c r="M78" s="194"/>
      <c r="N78" s="194"/>
      <c r="O78" s="194" t="s">
        <v>1967</v>
      </c>
      <c r="P78" s="195" t="s">
        <v>232</v>
      </c>
      <c r="Q78" s="196" t="s">
        <v>1963</v>
      </c>
      <c r="R78" s="137" t="s">
        <v>1508</v>
      </c>
      <c r="S78" s="197" t="e">
        <f t="shared" ca="1" si="5"/>
        <v>#REF!</v>
      </c>
      <c r="T78" s="197" t="e">
        <f ca="1">IF(B78="","",IF(ISERROR(MATCH($J78,[3]SorP!$B$1:$B$6226,0)),"",INDIRECT("'SorP'!$A$"&amp;MATCH($S78&amp;$J78,[3]SorP!C:C,0))))</f>
        <v>#REF!</v>
      </c>
      <c r="U78" s="139"/>
      <c r="V78" s="140">
        <f>IF(C78="",NA(),IF(OR(C78="Smelter not listed",C78="Smelter not yet identified"),MATCH($B78&amp;$D78,'[3]Smelter Look-up'!$J:$J,0),MATCH($B78&amp;$C78,'[3]Smelter Look-up'!$J:$J,0)))</f>
        <v>636</v>
      </c>
      <c r="X78" s="67">
        <f t="shared" si="6"/>
        <v>0</v>
      </c>
      <c r="AB78" s="68" t="str">
        <f t="shared" si="7"/>
        <v>TungstenMasan High-Tech Materials</v>
      </c>
    </row>
    <row r="79" spans="1:28" s="67" customFormat="1" ht="114.75">
      <c r="A79" s="197" t="s">
        <v>1387</v>
      </c>
      <c r="B79" s="137" t="s">
        <v>249</v>
      </c>
      <c r="C79" s="191" t="s">
        <v>1386</v>
      </c>
      <c r="D79" s="138"/>
      <c r="E79" s="137" t="s">
        <v>382</v>
      </c>
      <c r="F79" s="137" t="s">
        <v>1387</v>
      </c>
      <c r="G79" s="137" t="s">
        <v>264</v>
      </c>
      <c r="H79" s="192">
        <v>0</v>
      </c>
      <c r="I79" s="193" t="s">
        <v>1388</v>
      </c>
      <c r="J79" s="193" t="s">
        <v>475</v>
      </c>
      <c r="K79" s="194"/>
      <c r="L79" s="194"/>
      <c r="M79" s="194"/>
      <c r="N79" s="194"/>
      <c r="O79" s="194" t="s">
        <v>1965</v>
      </c>
      <c r="P79" s="195" t="s">
        <v>232</v>
      </c>
      <c r="Q79" s="196" t="s">
        <v>1963</v>
      </c>
      <c r="R79" s="137" t="s">
        <v>1386</v>
      </c>
      <c r="S79" s="197" t="e">
        <f t="shared" ca="1" si="5"/>
        <v>#REF!</v>
      </c>
      <c r="T79" s="197" t="e">
        <f ca="1">IF(B79="","",IF(ISERROR(MATCH($J79,[3]SorP!$B$1:$B$6226,0)),"",INDIRECT("'SorP'!$A$"&amp;MATCH($S79&amp;$J79,[3]SorP!C:C,0))))</f>
        <v>#REF!</v>
      </c>
      <c r="U79" s="139"/>
      <c r="V79" s="140">
        <f>IF(C79="",NA(),IF(OR(C79="Smelter not listed",C79="Smelter not yet identified"),MATCH($B79&amp;$D79,'[3]Smelter Look-up'!$J:$J,0),MATCH($B79&amp;$C79,'[3]Smelter Look-up'!$J:$J,0)))</f>
        <v>623</v>
      </c>
      <c r="X79" s="67">
        <f t="shared" si="6"/>
        <v>0</v>
      </c>
      <c r="AB79" s="68" t="str">
        <f t="shared" si="7"/>
        <v>TungstenJiangxi Tonggu Non-ferrous Metallurgical &amp; Chemical Co., Ltd.</v>
      </c>
    </row>
    <row r="80" spans="1:28" s="67" customFormat="1" ht="20.25">
      <c r="A80" s="197"/>
      <c r="B80" s="137" t="s">
        <v>235</v>
      </c>
      <c r="C80" s="191" t="s">
        <v>235</v>
      </c>
      <c r="D80" s="138"/>
      <c r="E80" s="137" t="s">
        <v>235</v>
      </c>
      <c r="F80" s="137" t="s">
        <v>235</v>
      </c>
      <c r="G80" s="137" t="s">
        <v>235</v>
      </c>
      <c r="H80" s="192" t="s">
        <v>235</v>
      </c>
      <c r="I80" s="193" t="s">
        <v>235</v>
      </c>
      <c r="J80" s="193" t="s">
        <v>235</v>
      </c>
      <c r="K80" s="194"/>
      <c r="L80" s="194"/>
      <c r="M80" s="194"/>
      <c r="N80" s="194"/>
      <c r="O80" s="194"/>
      <c r="P80" s="195"/>
      <c r="Q80" s="196"/>
      <c r="R80" s="137" t="s">
        <v>235</v>
      </c>
      <c r="S80" s="197" t="str">
        <f t="shared" ca="1" si="5"/>
        <v/>
      </c>
      <c r="T80" s="197" t="str">
        <f ca="1">IF(B80="","",IF(ISERROR(MATCH($J80,[3]SorP!$B$1:$B$6226,0)),"",INDIRECT("'SorP'!$A$"&amp;MATCH($S80&amp;$J80,[3]SorP!C:C,0))))</f>
        <v/>
      </c>
      <c r="U80" s="139"/>
      <c r="V80" s="140" t="e">
        <f>IF(C80="",NA(),IF(OR(C80="Smelter not listed",C80="Smelter not yet identified"),MATCH($B80&amp;$D80,'[3]Smelter Look-up'!$J:$J,0),MATCH($B80&amp;$C80,'[3]Smelter Look-up'!$J:$J,0)))</f>
        <v>#N/A</v>
      </c>
      <c r="X80" s="67">
        <f t="shared" si="6"/>
        <v>0</v>
      </c>
      <c r="AB80" s="68" t="str">
        <f t="shared" si="7"/>
        <v/>
      </c>
    </row>
    <row r="81" spans="1:28" s="67" customFormat="1" ht="20.25">
      <c r="A81" s="197"/>
      <c r="B81" s="137" t="s">
        <v>235</v>
      </c>
      <c r="C81" s="191" t="s">
        <v>235</v>
      </c>
      <c r="D81" s="138"/>
      <c r="E81" s="137" t="s">
        <v>235</v>
      </c>
      <c r="F81" s="137" t="s">
        <v>235</v>
      </c>
      <c r="G81" s="137" t="s">
        <v>235</v>
      </c>
      <c r="H81" s="192" t="s">
        <v>235</v>
      </c>
      <c r="I81" s="193" t="s">
        <v>235</v>
      </c>
      <c r="J81" s="193" t="s">
        <v>235</v>
      </c>
      <c r="K81" s="194"/>
      <c r="L81" s="194"/>
      <c r="M81" s="194"/>
      <c r="N81" s="194"/>
      <c r="O81" s="194"/>
      <c r="P81" s="195"/>
      <c r="Q81" s="196"/>
      <c r="R81" s="137" t="s">
        <v>235</v>
      </c>
      <c r="S81" s="197" t="str">
        <f t="shared" ca="1" si="5"/>
        <v/>
      </c>
      <c r="T81" s="197" t="str">
        <f ca="1">IF(B81="","",IF(ISERROR(MATCH($J81,[3]SorP!$B$1:$B$6226,0)),"",INDIRECT("'SorP'!$A$"&amp;MATCH($S81&amp;$J81,[3]SorP!C:C,0))))</f>
        <v/>
      </c>
      <c r="U81" s="139"/>
      <c r="V81" s="140" t="e">
        <f>IF(C81="",NA(),IF(OR(C81="Smelter not listed",C81="Smelter not yet identified"),MATCH($B81&amp;$D81,'[3]Smelter Look-up'!$J:$J,0),MATCH($B81&amp;$C81,'[3]Smelter Look-up'!$J:$J,0)))</f>
        <v>#N/A</v>
      </c>
      <c r="X81" s="67">
        <f t="shared" si="6"/>
        <v>0</v>
      </c>
      <c r="AB81" s="68" t="str">
        <f t="shared" si="7"/>
        <v/>
      </c>
    </row>
    <row r="82" spans="1:28" s="67" customFormat="1" ht="20.25">
      <c r="A82" s="197"/>
      <c r="B82" s="137" t="s">
        <v>235</v>
      </c>
      <c r="C82" s="191" t="s">
        <v>235</v>
      </c>
      <c r="D82" s="138"/>
      <c r="E82" s="137" t="s">
        <v>235</v>
      </c>
      <c r="F82" s="137" t="s">
        <v>235</v>
      </c>
      <c r="G82" s="137" t="s">
        <v>235</v>
      </c>
      <c r="H82" s="192" t="s">
        <v>235</v>
      </c>
      <c r="I82" s="193" t="s">
        <v>235</v>
      </c>
      <c r="J82" s="193" t="s">
        <v>235</v>
      </c>
      <c r="K82" s="194"/>
      <c r="L82" s="194"/>
      <c r="M82" s="194"/>
      <c r="N82" s="194"/>
      <c r="O82" s="194"/>
      <c r="P82" s="195"/>
      <c r="Q82" s="196"/>
      <c r="R82" s="137" t="s">
        <v>235</v>
      </c>
      <c r="S82" s="197" t="str">
        <f t="shared" ca="1" si="5"/>
        <v/>
      </c>
      <c r="T82" s="197" t="str">
        <f ca="1">IF(B82="","",IF(ISERROR(MATCH($J82,[3]SorP!$B$1:$B$6226,0)),"",INDIRECT("'SorP'!$A$"&amp;MATCH($S82&amp;$J82,[3]SorP!C:C,0))))</f>
        <v/>
      </c>
      <c r="U82" s="139"/>
      <c r="V82" s="140" t="e">
        <f>IF(C82="",NA(),IF(OR(C82="Smelter not listed",C82="Smelter not yet identified"),MATCH($B82&amp;$D82,'[3]Smelter Look-up'!$J:$J,0),MATCH($B82&amp;$C82,'[3]Smelter Look-up'!$J:$J,0)))</f>
        <v>#N/A</v>
      </c>
      <c r="X82" s="67">
        <f t="shared" si="6"/>
        <v>0</v>
      </c>
      <c r="AB82" s="68" t="str">
        <f t="shared" si="7"/>
        <v/>
      </c>
    </row>
    <row r="83" spans="1:28" s="67" customFormat="1" ht="20.25">
      <c r="A83" s="197"/>
      <c r="B83" s="137" t="s">
        <v>235</v>
      </c>
      <c r="C83" s="191" t="s">
        <v>235</v>
      </c>
      <c r="D83" s="138"/>
      <c r="E83" s="137" t="s">
        <v>235</v>
      </c>
      <c r="F83" s="137" t="s">
        <v>235</v>
      </c>
      <c r="G83" s="137" t="s">
        <v>235</v>
      </c>
      <c r="H83" s="192" t="s">
        <v>235</v>
      </c>
      <c r="I83" s="193" t="s">
        <v>235</v>
      </c>
      <c r="J83" s="193" t="s">
        <v>235</v>
      </c>
      <c r="K83" s="194"/>
      <c r="L83" s="194"/>
      <c r="M83" s="194"/>
      <c r="N83" s="194"/>
      <c r="O83" s="194"/>
      <c r="P83" s="195"/>
      <c r="Q83" s="196"/>
      <c r="R83" s="137" t="s">
        <v>235</v>
      </c>
      <c r="S83" s="197" t="str">
        <f t="shared" ca="1" si="5"/>
        <v/>
      </c>
      <c r="T83" s="197" t="str">
        <f ca="1">IF(B83="","",IF(ISERROR(MATCH($J83,[3]SorP!$B$1:$B$6226,0)),"",INDIRECT("'SorP'!$A$"&amp;MATCH($S83&amp;$J83,[3]SorP!C:C,0))))</f>
        <v/>
      </c>
      <c r="U83" s="139"/>
      <c r="V83" s="140" t="e">
        <f>IF(C83="",NA(),IF(OR(C83="Smelter not listed",C83="Smelter not yet identified"),MATCH($B83&amp;$D83,'[3]Smelter Look-up'!$J:$J,0),MATCH($B83&amp;$C83,'[3]Smelter Look-up'!$J:$J,0)))</f>
        <v>#N/A</v>
      </c>
      <c r="X83" s="67">
        <f t="shared" si="6"/>
        <v>0</v>
      </c>
      <c r="AB83" s="68" t="str">
        <f t="shared" si="7"/>
        <v/>
      </c>
    </row>
    <row r="84" spans="1:28" s="67" customFormat="1" ht="20.25">
      <c r="A84" s="197"/>
      <c r="B84" s="137" t="s">
        <v>235</v>
      </c>
      <c r="C84" s="191" t="s">
        <v>235</v>
      </c>
      <c r="D84" s="138"/>
      <c r="E84" s="137" t="s">
        <v>235</v>
      </c>
      <c r="F84" s="137" t="s">
        <v>235</v>
      </c>
      <c r="G84" s="137" t="s">
        <v>235</v>
      </c>
      <c r="H84" s="192" t="s">
        <v>235</v>
      </c>
      <c r="I84" s="193" t="s">
        <v>235</v>
      </c>
      <c r="J84" s="193" t="s">
        <v>235</v>
      </c>
      <c r="K84" s="194"/>
      <c r="L84" s="194"/>
      <c r="M84" s="194"/>
      <c r="N84" s="194"/>
      <c r="O84" s="194"/>
      <c r="P84" s="195"/>
      <c r="Q84" s="196"/>
      <c r="R84" s="137" t="s">
        <v>235</v>
      </c>
      <c r="S84" s="197" t="str">
        <f t="shared" ca="1" si="5"/>
        <v/>
      </c>
      <c r="T84" s="197" t="str">
        <f ca="1">IF(B84="","",IF(ISERROR(MATCH($J84,[3]SorP!$B$1:$B$6226,0)),"",INDIRECT("'SorP'!$A$"&amp;MATCH($S84&amp;$J84,[3]SorP!C:C,0))))</f>
        <v/>
      </c>
      <c r="U84" s="139"/>
      <c r="V84" s="140" t="e">
        <f>IF(C84="",NA(),IF(OR(C84="Smelter not listed",C84="Smelter not yet identified"),MATCH($B84&amp;$D84,'[3]Smelter Look-up'!$J:$J,0),MATCH($B84&amp;$C84,'[3]Smelter Look-up'!$J:$J,0)))</f>
        <v>#N/A</v>
      </c>
      <c r="X84" s="67">
        <f t="shared" si="6"/>
        <v>0</v>
      </c>
      <c r="AB84" s="68" t="str">
        <f t="shared" si="7"/>
        <v/>
      </c>
    </row>
    <row r="85" spans="1:28" s="67" customFormat="1" ht="20.25">
      <c r="A85" s="197"/>
      <c r="B85" s="137" t="s">
        <v>235</v>
      </c>
      <c r="C85" s="191" t="s">
        <v>235</v>
      </c>
      <c r="D85" s="138"/>
      <c r="E85" s="137" t="s">
        <v>235</v>
      </c>
      <c r="F85" s="137" t="s">
        <v>235</v>
      </c>
      <c r="G85" s="137" t="s">
        <v>235</v>
      </c>
      <c r="H85" s="192" t="s">
        <v>235</v>
      </c>
      <c r="I85" s="193" t="s">
        <v>235</v>
      </c>
      <c r="J85" s="193" t="s">
        <v>235</v>
      </c>
      <c r="K85" s="194"/>
      <c r="L85" s="194"/>
      <c r="M85" s="194"/>
      <c r="N85" s="194"/>
      <c r="O85" s="194"/>
      <c r="P85" s="195"/>
      <c r="Q85" s="196"/>
      <c r="R85" s="137" t="s">
        <v>235</v>
      </c>
      <c r="S85" s="197" t="str">
        <f t="shared" ca="1" si="5"/>
        <v/>
      </c>
      <c r="T85" s="197" t="str">
        <f ca="1">IF(B85="","",IF(ISERROR(MATCH($J85,[3]SorP!$B$1:$B$6226,0)),"",INDIRECT("'SorP'!$A$"&amp;MATCH($S85&amp;$J85,[3]SorP!C:C,0))))</f>
        <v/>
      </c>
      <c r="U85" s="139"/>
      <c r="V85" s="140" t="e">
        <f>IF(C85="",NA(),IF(OR(C85="Smelter not listed",C85="Smelter not yet identified"),MATCH($B85&amp;$D85,'[3]Smelter Look-up'!$J:$J,0),MATCH($B85&amp;$C85,'[3]Smelter Look-up'!$J:$J,0)))</f>
        <v>#N/A</v>
      </c>
      <c r="X85" s="67">
        <f t="shared" si="6"/>
        <v>0</v>
      </c>
      <c r="AB85" s="68" t="str">
        <f t="shared" si="7"/>
        <v/>
      </c>
    </row>
    <row r="86" spans="1:28" s="67" customFormat="1" ht="20.25">
      <c r="A86" s="197"/>
      <c r="B86" s="137" t="s">
        <v>235</v>
      </c>
      <c r="C86" s="191" t="s">
        <v>235</v>
      </c>
      <c r="D86" s="138"/>
      <c r="E86" s="137" t="s">
        <v>235</v>
      </c>
      <c r="F86" s="137" t="s">
        <v>235</v>
      </c>
      <c r="G86" s="137" t="s">
        <v>235</v>
      </c>
      <c r="H86" s="192" t="s">
        <v>235</v>
      </c>
      <c r="I86" s="193" t="s">
        <v>235</v>
      </c>
      <c r="J86" s="193" t="s">
        <v>235</v>
      </c>
      <c r="K86" s="194"/>
      <c r="L86" s="194"/>
      <c r="M86" s="194"/>
      <c r="N86" s="194"/>
      <c r="O86" s="194"/>
      <c r="P86" s="195"/>
      <c r="Q86" s="196"/>
      <c r="R86" s="137" t="s">
        <v>235</v>
      </c>
      <c r="S86" s="197" t="str">
        <f t="shared" ca="1" si="5"/>
        <v/>
      </c>
      <c r="T86" s="197" t="str">
        <f ca="1">IF(B86="","",IF(ISERROR(MATCH($J86,[3]SorP!$B$1:$B$6226,0)),"",INDIRECT("'SorP'!$A$"&amp;MATCH($S86&amp;$J86,[3]SorP!C:C,0))))</f>
        <v/>
      </c>
      <c r="U86" s="139"/>
      <c r="V86" s="140" t="e">
        <f>IF(C86="",NA(),IF(OR(C86="Smelter not listed",C86="Smelter not yet identified"),MATCH($B86&amp;$D86,'[3]Smelter Look-up'!$J:$J,0),MATCH($B86&amp;$C86,'[3]Smelter Look-up'!$J:$J,0)))</f>
        <v>#N/A</v>
      </c>
      <c r="X86" s="67">
        <f t="shared" si="6"/>
        <v>0</v>
      </c>
      <c r="AB86" s="68" t="str">
        <f t="shared" si="7"/>
        <v/>
      </c>
    </row>
    <row r="87" spans="1:28" s="67" customFormat="1" ht="20.25">
      <c r="A87" s="197"/>
      <c r="B87" s="137" t="s">
        <v>235</v>
      </c>
      <c r="C87" s="191" t="s">
        <v>235</v>
      </c>
      <c r="D87" s="138"/>
      <c r="E87" s="137" t="s">
        <v>235</v>
      </c>
      <c r="F87" s="137" t="s">
        <v>235</v>
      </c>
      <c r="G87" s="137" t="s">
        <v>235</v>
      </c>
      <c r="H87" s="192" t="s">
        <v>235</v>
      </c>
      <c r="I87" s="193" t="s">
        <v>235</v>
      </c>
      <c r="J87" s="193" t="s">
        <v>235</v>
      </c>
      <c r="K87" s="194"/>
      <c r="L87" s="194"/>
      <c r="M87" s="194"/>
      <c r="N87" s="194"/>
      <c r="O87" s="194"/>
      <c r="P87" s="195"/>
      <c r="Q87" s="196"/>
      <c r="R87" s="137" t="s">
        <v>235</v>
      </c>
      <c r="S87" s="197" t="str">
        <f t="shared" ca="1" si="5"/>
        <v/>
      </c>
      <c r="T87" s="197" t="str">
        <f ca="1">IF(B87="","",IF(ISERROR(MATCH($J87,[3]SorP!$B$1:$B$6226,0)),"",INDIRECT("'SorP'!$A$"&amp;MATCH($S87&amp;$J87,[3]SorP!C:C,0))))</f>
        <v/>
      </c>
      <c r="U87" s="139"/>
      <c r="V87" s="140" t="e">
        <f>IF(C87="",NA(),IF(OR(C87="Smelter not listed",C87="Smelter not yet identified"),MATCH($B87&amp;$D87,'[3]Smelter Look-up'!$J:$J,0),MATCH($B87&amp;$C87,'[3]Smelter Look-up'!$J:$J,0)))</f>
        <v>#N/A</v>
      </c>
      <c r="X87" s="67">
        <f t="shared" si="6"/>
        <v>0</v>
      </c>
      <c r="AB87" s="68" t="str">
        <f t="shared" si="7"/>
        <v/>
      </c>
    </row>
    <row r="88" spans="1:28" s="67" customFormat="1" ht="20.25">
      <c r="A88" s="197"/>
      <c r="B88" s="137" t="s">
        <v>235</v>
      </c>
      <c r="C88" s="191" t="s">
        <v>235</v>
      </c>
      <c r="D88" s="138"/>
      <c r="E88" s="137" t="s">
        <v>235</v>
      </c>
      <c r="F88" s="137" t="s">
        <v>235</v>
      </c>
      <c r="G88" s="137" t="s">
        <v>235</v>
      </c>
      <c r="H88" s="192" t="s">
        <v>235</v>
      </c>
      <c r="I88" s="193" t="s">
        <v>235</v>
      </c>
      <c r="J88" s="193" t="s">
        <v>235</v>
      </c>
      <c r="K88" s="194"/>
      <c r="L88" s="194"/>
      <c r="M88" s="194"/>
      <c r="N88" s="194"/>
      <c r="O88" s="194"/>
      <c r="P88" s="195"/>
      <c r="Q88" s="196"/>
      <c r="R88" s="137" t="s">
        <v>235</v>
      </c>
      <c r="S88" s="197" t="str">
        <f t="shared" ca="1" si="5"/>
        <v/>
      </c>
      <c r="T88" s="197" t="str">
        <f ca="1">IF(B88="","",IF(ISERROR(MATCH($J88,[3]SorP!$B$1:$B$6226,0)),"",INDIRECT("'SorP'!$A$"&amp;MATCH($S88&amp;$J88,[3]SorP!C:C,0))))</f>
        <v/>
      </c>
      <c r="U88" s="139"/>
      <c r="V88" s="140" t="e">
        <f>IF(C88="",NA(),IF(OR(C88="Smelter not listed",C88="Smelter not yet identified"),MATCH($B88&amp;$D88,'[3]Smelter Look-up'!$J:$J,0),MATCH($B88&amp;$C88,'[3]Smelter Look-up'!$J:$J,0)))</f>
        <v>#N/A</v>
      </c>
      <c r="X88" s="67">
        <f t="shared" si="6"/>
        <v>0</v>
      </c>
      <c r="AB88" s="68" t="str">
        <f t="shared" si="7"/>
        <v/>
      </c>
    </row>
    <row r="89" spans="1:28" s="67" customFormat="1" ht="20.25">
      <c r="A89" s="197"/>
      <c r="B89" s="137" t="s">
        <v>235</v>
      </c>
      <c r="C89" s="191" t="s">
        <v>235</v>
      </c>
      <c r="D89" s="138"/>
      <c r="E89" s="137" t="s">
        <v>235</v>
      </c>
      <c r="F89" s="137" t="s">
        <v>235</v>
      </c>
      <c r="G89" s="137" t="s">
        <v>235</v>
      </c>
      <c r="H89" s="192" t="s">
        <v>235</v>
      </c>
      <c r="I89" s="193" t="s">
        <v>235</v>
      </c>
      <c r="J89" s="193" t="s">
        <v>235</v>
      </c>
      <c r="K89" s="194"/>
      <c r="L89" s="194"/>
      <c r="M89" s="194"/>
      <c r="N89" s="194"/>
      <c r="O89" s="194"/>
      <c r="P89" s="195"/>
      <c r="Q89" s="196"/>
      <c r="R89" s="137" t="s">
        <v>235</v>
      </c>
      <c r="S89" s="197" t="str">
        <f t="shared" ca="1" si="5"/>
        <v/>
      </c>
      <c r="T89" s="197" t="str">
        <f ca="1">IF(B89="","",IF(ISERROR(MATCH($J89,[3]SorP!$B$1:$B$6226,0)),"",INDIRECT("'SorP'!$A$"&amp;MATCH($S89&amp;$J89,[3]SorP!C:C,0))))</f>
        <v/>
      </c>
      <c r="U89" s="139"/>
      <c r="V89" s="140" t="e">
        <f>IF(C89="",NA(),IF(OR(C89="Smelter not listed",C89="Smelter not yet identified"),MATCH($B89&amp;$D89,'[3]Smelter Look-up'!$J:$J,0),MATCH($B89&amp;$C89,'[3]Smelter Look-up'!$J:$J,0)))</f>
        <v>#N/A</v>
      </c>
      <c r="X89" s="67">
        <f t="shared" si="6"/>
        <v>0</v>
      </c>
      <c r="AB89" s="68" t="str">
        <f t="shared" si="7"/>
        <v/>
      </c>
    </row>
    <row r="90" spans="1:28" s="67" customFormat="1" ht="20.25">
      <c r="A90" s="197"/>
      <c r="B90" s="137" t="s">
        <v>235</v>
      </c>
      <c r="C90" s="191" t="s">
        <v>235</v>
      </c>
      <c r="D90" s="138"/>
      <c r="E90" s="137" t="s">
        <v>235</v>
      </c>
      <c r="F90" s="137" t="s">
        <v>235</v>
      </c>
      <c r="G90" s="137" t="s">
        <v>235</v>
      </c>
      <c r="H90" s="192" t="s">
        <v>235</v>
      </c>
      <c r="I90" s="193" t="s">
        <v>235</v>
      </c>
      <c r="J90" s="193" t="s">
        <v>235</v>
      </c>
      <c r="K90" s="194"/>
      <c r="L90" s="194"/>
      <c r="M90" s="194"/>
      <c r="N90" s="194"/>
      <c r="O90" s="194"/>
      <c r="P90" s="195"/>
      <c r="Q90" s="196"/>
      <c r="R90" s="137" t="s">
        <v>235</v>
      </c>
      <c r="S90" s="197" t="str">
        <f t="shared" ca="1" si="5"/>
        <v/>
      </c>
      <c r="T90" s="197" t="str">
        <f ca="1">IF(B90="","",IF(ISERROR(MATCH($J90,[3]SorP!$B$1:$B$6226,0)),"",INDIRECT("'SorP'!$A$"&amp;MATCH($S90&amp;$J90,[3]SorP!C:C,0))))</f>
        <v/>
      </c>
      <c r="U90" s="139"/>
      <c r="V90" s="140" t="e">
        <f>IF(C90="",NA(),IF(OR(C90="Smelter not listed",C90="Smelter not yet identified"),MATCH($B90&amp;$D90,'[3]Smelter Look-up'!$J:$J,0),MATCH($B90&amp;$C90,'[3]Smelter Look-up'!$J:$J,0)))</f>
        <v>#N/A</v>
      </c>
      <c r="X90" s="67">
        <f t="shared" si="6"/>
        <v>0</v>
      </c>
      <c r="AB90" s="68" t="str">
        <f t="shared" si="7"/>
        <v/>
      </c>
    </row>
    <row r="91" spans="1:28" s="67" customFormat="1" ht="20.25">
      <c r="A91" s="197"/>
      <c r="B91" s="137" t="s">
        <v>235</v>
      </c>
      <c r="C91" s="191" t="s">
        <v>235</v>
      </c>
      <c r="D91" s="138"/>
      <c r="E91" s="137" t="s">
        <v>235</v>
      </c>
      <c r="F91" s="137" t="s">
        <v>235</v>
      </c>
      <c r="G91" s="137" t="s">
        <v>235</v>
      </c>
      <c r="H91" s="192" t="s">
        <v>235</v>
      </c>
      <c r="I91" s="193" t="s">
        <v>235</v>
      </c>
      <c r="J91" s="193" t="s">
        <v>235</v>
      </c>
      <c r="K91" s="194"/>
      <c r="L91" s="194"/>
      <c r="M91" s="194"/>
      <c r="N91" s="194"/>
      <c r="O91" s="194"/>
      <c r="P91" s="195"/>
      <c r="Q91" s="196"/>
      <c r="R91" s="137" t="s">
        <v>235</v>
      </c>
      <c r="S91" s="197" t="str">
        <f t="shared" ca="1" si="5"/>
        <v/>
      </c>
      <c r="T91" s="197" t="str">
        <f ca="1">IF(B91="","",IF(ISERROR(MATCH($J91,[3]SorP!$B$1:$B$6226,0)),"",INDIRECT("'SorP'!$A$"&amp;MATCH($S91&amp;$J91,[3]SorP!C:C,0))))</f>
        <v/>
      </c>
      <c r="U91" s="139"/>
      <c r="V91" s="140" t="e">
        <f>IF(C91="",NA(),IF(OR(C91="Smelter not listed",C91="Smelter not yet identified"),MATCH($B91&amp;$D91,'[3]Smelter Look-up'!$J:$J,0),MATCH($B91&amp;$C91,'[3]Smelter Look-up'!$J:$J,0)))</f>
        <v>#N/A</v>
      </c>
      <c r="X91" s="67">
        <f t="shared" si="6"/>
        <v>0</v>
      </c>
      <c r="AB91" s="68" t="str">
        <f t="shared" si="7"/>
        <v/>
      </c>
    </row>
    <row r="92" spans="1:28" s="67" customFormat="1" ht="20.25">
      <c r="A92" s="197"/>
      <c r="B92" s="137" t="s">
        <v>235</v>
      </c>
      <c r="C92" s="191" t="s">
        <v>235</v>
      </c>
      <c r="D92" s="138"/>
      <c r="E92" s="137" t="s">
        <v>235</v>
      </c>
      <c r="F92" s="137" t="s">
        <v>235</v>
      </c>
      <c r="G92" s="137" t="s">
        <v>235</v>
      </c>
      <c r="H92" s="192" t="s">
        <v>235</v>
      </c>
      <c r="I92" s="193" t="s">
        <v>235</v>
      </c>
      <c r="J92" s="193" t="s">
        <v>235</v>
      </c>
      <c r="K92" s="194"/>
      <c r="L92" s="194"/>
      <c r="M92" s="194"/>
      <c r="N92" s="194"/>
      <c r="O92" s="194"/>
      <c r="P92" s="195"/>
      <c r="Q92" s="196"/>
      <c r="R92" s="137" t="s">
        <v>235</v>
      </c>
      <c r="S92" s="197" t="str">
        <f t="shared" ca="1" si="5"/>
        <v/>
      </c>
      <c r="T92" s="197" t="str">
        <f ca="1">IF(B92="","",IF(ISERROR(MATCH($J92,[3]SorP!$B$1:$B$6226,0)),"",INDIRECT("'SorP'!$A$"&amp;MATCH($S92&amp;$J92,[3]SorP!C:C,0))))</f>
        <v/>
      </c>
      <c r="U92" s="139"/>
      <c r="V92" s="140" t="e">
        <f>IF(C92="",NA(),IF(OR(C92="Smelter not listed",C92="Smelter not yet identified"),MATCH($B92&amp;$D92,'[3]Smelter Look-up'!$J:$J,0),MATCH($B92&amp;$C92,'[3]Smelter Look-up'!$J:$J,0)))</f>
        <v>#N/A</v>
      </c>
      <c r="X92" s="67">
        <f t="shared" si="6"/>
        <v>0</v>
      </c>
      <c r="AB92" s="68" t="str">
        <f t="shared" si="7"/>
        <v/>
      </c>
    </row>
    <row r="93" spans="1:28" s="67" customFormat="1" ht="20.25">
      <c r="A93" s="197"/>
      <c r="B93" s="137" t="s">
        <v>235</v>
      </c>
      <c r="C93" s="191" t="s">
        <v>235</v>
      </c>
      <c r="D93" s="138"/>
      <c r="E93" s="137" t="s">
        <v>235</v>
      </c>
      <c r="F93" s="137" t="s">
        <v>235</v>
      </c>
      <c r="G93" s="137" t="s">
        <v>235</v>
      </c>
      <c r="H93" s="192" t="s">
        <v>235</v>
      </c>
      <c r="I93" s="193" t="s">
        <v>235</v>
      </c>
      <c r="J93" s="193" t="s">
        <v>235</v>
      </c>
      <c r="K93" s="194"/>
      <c r="L93" s="194"/>
      <c r="M93" s="194"/>
      <c r="N93" s="194"/>
      <c r="O93" s="194"/>
      <c r="P93" s="195"/>
      <c r="Q93" s="196"/>
      <c r="R93" s="137" t="s">
        <v>235</v>
      </c>
      <c r="S93" s="197" t="str">
        <f t="shared" ca="1" si="5"/>
        <v/>
      </c>
      <c r="T93" s="197" t="str">
        <f ca="1">IF(B93="","",IF(ISERROR(MATCH($J93,[3]SorP!$B$1:$B$6226,0)),"",INDIRECT("'SorP'!$A$"&amp;MATCH($S93&amp;$J93,[3]SorP!C:C,0))))</f>
        <v/>
      </c>
      <c r="U93" s="139"/>
      <c r="V93" s="140" t="e">
        <f>IF(C93="",NA(),IF(OR(C93="Smelter not listed",C93="Smelter not yet identified"),MATCH($B93&amp;$D93,'[3]Smelter Look-up'!$J:$J,0),MATCH($B93&amp;$C93,'[3]Smelter Look-up'!$J:$J,0)))</f>
        <v>#N/A</v>
      </c>
      <c r="X93" s="67">
        <f t="shared" si="6"/>
        <v>0</v>
      </c>
      <c r="AB93" s="68" t="str">
        <f t="shared" si="7"/>
        <v/>
      </c>
    </row>
    <row r="94" spans="1:28" s="67" customFormat="1" ht="20.25">
      <c r="A94" s="197"/>
      <c r="B94" s="137" t="s">
        <v>235</v>
      </c>
      <c r="C94" s="191" t="s">
        <v>235</v>
      </c>
      <c r="D94" s="138"/>
      <c r="E94" s="137" t="s">
        <v>235</v>
      </c>
      <c r="F94" s="137" t="s">
        <v>235</v>
      </c>
      <c r="G94" s="137" t="s">
        <v>235</v>
      </c>
      <c r="H94" s="192" t="s">
        <v>235</v>
      </c>
      <c r="I94" s="193" t="s">
        <v>235</v>
      </c>
      <c r="J94" s="193" t="s">
        <v>235</v>
      </c>
      <c r="K94" s="194"/>
      <c r="L94" s="194"/>
      <c r="M94" s="194"/>
      <c r="N94" s="194"/>
      <c r="O94" s="194"/>
      <c r="P94" s="195"/>
      <c r="Q94" s="196"/>
      <c r="R94" s="137" t="s">
        <v>235</v>
      </c>
      <c r="S94" s="197" t="str">
        <f t="shared" ca="1" si="5"/>
        <v/>
      </c>
      <c r="T94" s="197" t="str">
        <f ca="1">IF(B94="","",IF(ISERROR(MATCH($J94,[3]SorP!$B$1:$B$6226,0)),"",INDIRECT("'SorP'!$A$"&amp;MATCH($S94&amp;$J94,[3]SorP!C:C,0))))</f>
        <v/>
      </c>
      <c r="U94" s="139"/>
      <c r="V94" s="140" t="e">
        <f>IF(C94="",NA(),IF(OR(C94="Smelter not listed",C94="Smelter not yet identified"),MATCH($B94&amp;$D94,'[3]Smelter Look-up'!$J:$J,0),MATCH($B94&amp;$C94,'[3]Smelter Look-up'!$J:$J,0)))</f>
        <v>#N/A</v>
      </c>
      <c r="X94" s="67">
        <f t="shared" si="6"/>
        <v>0</v>
      </c>
      <c r="AB94" s="68" t="str">
        <f t="shared" si="7"/>
        <v/>
      </c>
    </row>
    <row r="95" spans="1:28" s="67" customFormat="1" ht="20.25">
      <c r="A95" s="197"/>
      <c r="B95" s="137" t="s">
        <v>235</v>
      </c>
      <c r="C95" s="191" t="s">
        <v>235</v>
      </c>
      <c r="D95" s="138"/>
      <c r="E95" s="137" t="s">
        <v>235</v>
      </c>
      <c r="F95" s="137" t="s">
        <v>235</v>
      </c>
      <c r="G95" s="137" t="s">
        <v>235</v>
      </c>
      <c r="H95" s="192" t="s">
        <v>235</v>
      </c>
      <c r="I95" s="193" t="s">
        <v>235</v>
      </c>
      <c r="J95" s="193" t="s">
        <v>235</v>
      </c>
      <c r="K95" s="194"/>
      <c r="L95" s="194"/>
      <c r="M95" s="194"/>
      <c r="N95" s="194"/>
      <c r="O95" s="194"/>
      <c r="P95" s="195"/>
      <c r="Q95" s="196"/>
      <c r="R95" s="137" t="s">
        <v>235</v>
      </c>
      <c r="S95" s="197" t="str">
        <f t="shared" ca="1" si="5"/>
        <v/>
      </c>
      <c r="T95" s="197" t="str">
        <f ca="1">IF(B95="","",IF(ISERROR(MATCH($J95,[3]SorP!$B$1:$B$6226,0)),"",INDIRECT("'SorP'!$A$"&amp;MATCH($S95&amp;$J95,[3]SorP!C:C,0))))</f>
        <v/>
      </c>
      <c r="U95" s="139"/>
      <c r="V95" s="140" t="e">
        <f>IF(C95="",NA(),IF(OR(C95="Smelter not listed",C95="Smelter not yet identified"),MATCH($B95&amp;$D95,'[3]Smelter Look-up'!$J:$J,0),MATCH($B95&amp;$C95,'[3]Smelter Look-up'!$J:$J,0)))</f>
        <v>#N/A</v>
      </c>
      <c r="X95" s="67">
        <f t="shared" si="6"/>
        <v>0</v>
      </c>
      <c r="AB95" s="68" t="str">
        <f t="shared" si="7"/>
        <v/>
      </c>
    </row>
    <row r="96" spans="1:28" s="67" customFormat="1" ht="20.25">
      <c r="A96" s="197"/>
      <c r="B96" s="137" t="s">
        <v>235</v>
      </c>
      <c r="C96" s="191" t="s">
        <v>235</v>
      </c>
      <c r="D96" s="138"/>
      <c r="E96" s="137" t="s">
        <v>235</v>
      </c>
      <c r="F96" s="137" t="s">
        <v>235</v>
      </c>
      <c r="G96" s="137" t="s">
        <v>235</v>
      </c>
      <c r="H96" s="192" t="s">
        <v>235</v>
      </c>
      <c r="I96" s="193" t="s">
        <v>235</v>
      </c>
      <c r="J96" s="193" t="s">
        <v>235</v>
      </c>
      <c r="K96" s="194"/>
      <c r="L96" s="194"/>
      <c r="M96" s="194"/>
      <c r="N96" s="194"/>
      <c r="O96" s="194"/>
      <c r="P96" s="195"/>
      <c r="Q96" s="196"/>
      <c r="R96" s="137" t="s">
        <v>235</v>
      </c>
      <c r="S96" s="197" t="str">
        <f t="shared" ca="1" si="5"/>
        <v/>
      </c>
      <c r="T96" s="197" t="str">
        <f ca="1">IF(B96="","",IF(ISERROR(MATCH($J96,[3]SorP!$B$1:$B$6226,0)),"",INDIRECT("'SorP'!$A$"&amp;MATCH($S96&amp;$J96,[3]SorP!C:C,0))))</f>
        <v/>
      </c>
      <c r="U96" s="139"/>
      <c r="V96" s="140" t="e">
        <f>IF(C96="",NA(),IF(OR(C96="Smelter not listed",C96="Smelter not yet identified"),MATCH($B96&amp;$D96,'[3]Smelter Look-up'!$J:$J,0),MATCH($B96&amp;$C96,'[3]Smelter Look-up'!$J:$J,0)))</f>
        <v>#N/A</v>
      </c>
      <c r="X96" s="67">
        <f t="shared" si="6"/>
        <v>0</v>
      </c>
      <c r="AB96" s="68" t="str">
        <f t="shared" si="7"/>
        <v/>
      </c>
    </row>
    <row r="97" spans="1:28" s="67" customFormat="1" ht="20.25">
      <c r="A97" s="197"/>
      <c r="B97" s="137" t="s">
        <v>235</v>
      </c>
      <c r="C97" s="191" t="s">
        <v>235</v>
      </c>
      <c r="D97" s="138"/>
      <c r="E97" s="137" t="s">
        <v>235</v>
      </c>
      <c r="F97" s="137" t="s">
        <v>235</v>
      </c>
      <c r="G97" s="137" t="s">
        <v>235</v>
      </c>
      <c r="H97" s="192" t="s">
        <v>235</v>
      </c>
      <c r="I97" s="193" t="s">
        <v>235</v>
      </c>
      <c r="J97" s="193" t="s">
        <v>235</v>
      </c>
      <c r="K97" s="194"/>
      <c r="L97" s="194"/>
      <c r="M97" s="194"/>
      <c r="N97" s="194"/>
      <c r="O97" s="194"/>
      <c r="P97" s="195"/>
      <c r="Q97" s="196"/>
      <c r="R97" s="137" t="s">
        <v>235</v>
      </c>
      <c r="S97" s="197" t="str">
        <f t="shared" ca="1" si="5"/>
        <v/>
      </c>
      <c r="T97" s="197" t="str">
        <f ca="1">IF(B97="","",IF(ISERROR(MATCH($J97,[3]SorP!$B$1:$B$6226,0)),"",INDIRECT("'SorP'!$A$"&amp;MATCH($S97&amp;$J97,[3]SorP!C:C,0))))</f>
        <v/>
      </c>
      <c r="U97" s="139"/>
      <c r="V97" s="140" t="e">
        <f>IF(C97="",NA(),IF(OR(C97="Smelter not listed",C97="Smelter not yet identified"),MATCH($B97&amp;$D97,'[3]Smelter Look-up'!$J:$J,0),MATCH($B97&amp;$C97,'[3]Smelter Look-up'!$J:$J,0)))</f>
        <v>#N/A</v>
      </c>
      <c r="X97" s="67">
        <f t="shared" si="6"/>
        <v>0</v>
      </c>
      <c r="AB97" s="68" t="str">
        <f t="shared" si="7"/>
        <v/>
      </c>
    </row>
    <row r="98" spans="1:28" s="67" customFormat="1" ht="20.25">
      <c r="A98" s="197"/>
      <c r="B98" s="137" t="s">
        <v>235</v>
      </c>
      <c r="C98" s="191" t="s">
        <v>235</v>
      </c>
      <c r="D98" s="138"/>
      <c r="E98" s="137" t="s">
        <v>235</v>
      </c>
      <c r="F98" s="137" t="s">
        <v>235</v>
      </c>
      <c r="G98" s="137" t="s">
        <v>235</v>
      </c>
      <c r="H98" s="192" t="s">
        <v>235</v>
      </c>
      <c r="I98" s="193" t="s">
        <v>235</v>
      </c>
      <c r="J98" s="193" t="s">
        <v>235</v>
      </c>
      <c r="K98" s="194"/>
      <c r="L98" s="194"/>
      <c r="M98" s="194"/>
      <c r="N98" s="194"/>
      <c r="O98" s="194"/>
      <c r="P98" s="195"/>
      <c r="Q98" s="196"/>
      <c r="R98" s="137" t="s">
        <v>235</v>
      </c>
      <c r="S98" s="197" t="str">
        <f t="shared" ca="1" si="5"/>
        <v/>
      </c>
      <c r="T98" s="197" t="str">
        <f ca="1">IF(B98="","",IF(ISERROR(MATCH($J98,[3]SorP!$B$1:$B$6226,0)),"",INDIRECT("'SorP'!$A$"&amp;MATCH($S98&amp;$J98,[3]SorP!C:C,0))))</f>
        <v/>
      </c>
      <c r="U98" s="139"/>
      <c r="V98" s="140" t="e">
        <f>IF(C98="",NA(),IF(OR(C98="Smelter not listed",C98="Smelter not yet identified"),MATCH($B98&amp;$D98,'[3]Smelter Look-up'!$J:$J,0),MATCH($B98&amp;$C98,'[3]Smelter Look-up'!$J:$J,0)))</f>
        <v>#N/A</v>
      </c>
      <c r="X98" s="67">
        <f t="shared" si="6"/>
        <v>0</v>
      </c>
      <c r="AB98" s="68" t="str">
        <f t="shared" si="7"/>
        <v/>
      </c>
    </row>
    <row r="99" spans="1:28" s="67" customFormat="1" ht="20.25">
      <c r="A99" s="197"/>
      <c r="B99" s="137" t="s">
        <v>235</v>
      </c>
      <c r="C99" s="191" t="s">
        <v>235</v>
      </c>
      <c r="D99" s="138"/>
      <c r="E99" s="137" t="s">
        <v>235</v>
      </c>
      <c r="F99" s="137" t="s">
        <v>235</v>
      </c>
      <c r="G99" s="137" t="s">
        <v>235</v>
      </c>
      <c r="H99" s="192" t="s">
        <v>235</v>
      </c>
      <c r="I99" s="193" t="s">
        <v>235</v>
      </c>
      <c r="J99" s="193" t="s">
        <v>235</v>
      </c>
      <c r="K99" s="194"/>
      <c r="L99" s="194"/>
      <c r="M99" s="194"/>
      <c r="N99" s="194"/>
      <c r="O99" s="194"/>
      <c r="P99" s="195"/>
      <c r="Q99" s="196"/>
      <c r="R99" s="137" t="s">
        <v>235</v>
      </c>
      <c r="S99" s="197" t="str">
        <f t="shared" ca="1" si="5"/>
        <v/>
      </c>
      <c r="T99" s="197" t="str">
        <f ca="1">IF(B99="","",IF(ISERROR(MATCH($J99,[3]SorP!$B$1:$B$6226,0)),"",INDIRECT("'SorP'!$A$"&amp;MATCH($S99&amp;$J99,[3]SorP!C:C,0))))</f>
        <v/>
      </c>
      <c r="U99" s="139"/>
      <c r="V99" s="140" t="e">
        <f>IF(C99="",NA(),IF(OR(C99="Smelter not listed",C99="Smelter not yet identified"),MATCH($B99&amp;$D99,'[3]Smelter Look-up'!$J:$J,0),MATCH($B99&amp;$C99,'[3]Smelter Look-up'!$J:$J,0)))</f>
        <v>#N/A</v>
      </c>
      <c r="X99" s="67">
        <f t="shared" si="6"/>
        <v>0</v>
      </c>
      <c r="AB99" s="68" t="str">
        <f t="shared" si="7"/>
        <v/>
      </c>
    </row>
    <row r="100" spans="1:28" s="67" customFormat="1" ht="20.25">
      <c r="A100" s="197"/>
      <c r="B100" s="137" t="s">
        <v>235</v>
      </c>
      <c r="C100" s="191" t="s">
        <v>235</v>
      </c>
      <c r="D100" s="138"/>
      <c r="E100" s="137" t="s">
        <v>235</v>
      </c>
      <c r="F100" s="137" t="s">
        <v>235</v>
      </c>
      <c r="G100" s="137" t="s">
        <v>235</v>
      </c>
      <c r="H100" s="192" t="s">
        <v>235</v>
      </c>
      <c r="I100" s="193" t="s">
        <v>235</v>
      </c>
      <c r="J100" s="193" t="s">
        <v>235</v>
      </c>
      <c r="K100" s="194"/>
      <c r="L100" s="194"/>
      <c r="M100" s="194"/>
      <c r="N100" s="194"/>
      <c r="O100" s="194"/>
      <c r="P100" s="195"/>
      <c r="Q100" s="196"/>
      <c r="R100" s="137" t="s">
        <v>235</v>
      </c>
      <c r="S100" s="197" t="str">
        <f t="shared" ca="1" si="5"/>
        <v/>
      </c>
      <c r="T100" s="197" t="str">
        <f ca="1">IF(B100="","",IF(ISERROR(MATCH($J100,[3]SorP!$B$1:$B$6226,0)),"",INDIRECT("'SorP'!$A$"&amp;MATCH($S100&amp;$J100,[3]SorP!C:C,0))))</f>
        <v/>
      </c>
      <c r="U100" s="139"/>
      <c r="V100" s="140" t="e">
        <f>IF(C100="",NA(),IF(OR(C100="Smelter not listed",C100="Smelter not yet identified"),MATCH($B100&amp;$D100,'[3]Smelter Look-up'!$J:$J,0),MATCH($B100&amp;$C100,'[3]Smelter Look-up'!$J:$J,0)))</f>
        <v>#N/A</v>
      </c>
      <c r="X100" s="67">
        <f t="shared" si="6"/>
        <v>0</v>
      </c>
      <c r="AB100" s="68" t="str">
        <f t="shared" si="7"/>
        <v/>
      </c>
    </row>
    <row r="101" spans="1:28" s="67" customFormat="1" ht="20.25">
      <c r="A101" s="197"/>
      <c r="B101" s="137" t="s">
        <v>235</v>
      </c>
      <c r="C101" s="191" t="s">
        <v>235</v>
      </c>
      <c r="D101" s="138"/>
      <c r="E101" s="137" t="s">
        <v>235</v>
      </c>
      <c r="F101" s="137" t="s">
        <v>235</v>
      </c>
      <c r="G101" s="137" t="s">
        <v>235</v>
      </c>
      <c r="H101" s="192" t="s">
        <v>235</v>
      </c>
      <c r="I101" s="193" t="s">
        <v>235</v>
      </c>
      <c r="J101" s="193" t="s">
        <v>235</v>
      </c>
      <c r="K101" s="194"/>
      <c r="L101" s="194"/>
      <c r="M101" s="194"/>
      <c r="N101" s="194"/>
      <c r="O101" s="194"/>
      <c r="P101" s="195"/>
      <c r="Q101" s="196"/>
      <c r="R101" s="137" t="s">
        <v>235</v>
      </c>
      <c r="S101" s="197" t="str">
        <f t="shared" ref="S101:S131" ca="1" si="8">IF(B101="","",IF(ISERROR(MATCH($E101,CL,0)),"Unknown",INDIRECT("'C'!$A$"&amp;MATCH($E101,CL,0)+1)))</f>
        <v/>
      </c>
      <c r="T101" s="197" t="str">
        <f ca="1">IF(B101="","",IF(ISERROR(MATCH($J101,[3]SorP!$B$1:$B$6226,0)),"",INDIRECT("'SorP'!$A$"&amp;MATCH($S101&amp;$J101,[3]SorP!C:C,0))))</f>
        <v/>
      </c>
      <c r="U101" s="139"/>
      <c r="V101" s="140" t="e">
        <f>IF(C101="",NA(),IF(OR(C101="Smelter not listed",C101="Smelter not yet identified"),MATCH($B101&amp;$D101,'[3]Smelter Look-up'!$J:$J,0),MATCH($B101&amp;$C101,'[3]Smelter Look-up'!$J:$J,0)))</f>
        <v>#N/A</v>
      </c>
      <c r="X101" s="67">
        <f t="shared" si="6"/>
        <v>0</v>
      </c>
      <c r="AB101" s="68" t="str">
        <f t="shared" si="7"/>
        <v/>
      </c>
    </row>
    <row r="102" spans="1:28" s="67" customFormat="1" ht="20.25">
      <c r="A102" s="197"/>
      <c r="B102" s="137" t="s">
        <v>235</v>
      </c>
      <c r="C102" s="191" t="s">
        <v>235</v>
      </c>
      <c r="D102" s="138"/>
      <c r="E102" s="137" t="s">
        <v>235</v>
      </c>
      <c r="F102" s="137" t="s">
        <v>235</v>
      </c>
      <c r="G102" s="137" t="s">
        <v>235</v>
      </c>
      <c r="H102" s="192" t="s">
        <v>235</v>
      </c>
      <c r="I102" s="193" t="s">
        <v>235</v>
      </c>
      <c r="J102" s="193" t="s">
        <v>235</v>
      </c>
      <c r="K102" s="194"/>
      <c r="L102" s="194"/>
      <c r="M102" s="194"/>
      <c r="N102" s="194"/>
      <c r="O102" s="194"/>
      <c r="P102" s="195"/>
      <c r="Q102" s="196"/>
      <c r="R102" s="137" t="s">
        <v>235</v>
      </c>
      <c r="S102" s="197" t="str">
        <f t="shared" ca="1" si="8"/>
        <v/>
      </c>
      <c r="T102" s="197" t="str">
        <f ca="1">IF(B102="","",IF(ISERROR(MATCH($J102,[3]SorP!$B$1:$B$6226,0)),"",INDIRECT("'SorP'!$A$"&amp;MATCH($S102&amp;$J102,[3]SorP!C:C,0))))</f>
        <v/>
      </c>
      <c r="U102" s="139"/>
      <c r="V102" s="140" t="e">
        <f>IF(C102="",NA(),IF(OR(C102="Smelter not listed",C102="Smelter not yet identified"),MATCH($B102&amp;$D102,'[3]Smelter Look-up'!$J:$J,0),MATCH($B102&amp;$C102,'[3]Smelter Look-up'!$J:$J,0)))</f>
        <v>#N/A</v>
      </c>
      <c r="X102" s="67">
        <f t="shared" si="6"/>
        <v>0</v>
      </c>
      <c r="AB102" s="68" t="str">
        <f t="shared" si="7"/>
        <v/>
      </c>
    </row>
    <row r="103" spans="1:28" s="67" customFormat="1" ht="20.25">
      <c r="A103" s="197"/>
      <c r="B103" s="137" t="s">
        <v>235</v>
      </c>
      <c r="C103" s="191" t="s">
        <v>235</v>
      </c>
      <c r="D103" s="138"/>
      <c r="E103" s="137" t="s">
        <v>235</v>
      </c>
      <c r="F103" s="137" t="s">
        <v>235</v>
      </c>
      <c r="G103" s="137" t="s">
        <v>235</v>
      </c>
      <c r="H103" s="192" t="s">
        <v>235</v>
      </c>
      <c r="I103" s="193" t="s">
        <v>235</v>
      </c>
      <c r="J103" s="193" t="s">
        <v>235</v>
      </c>
      <c r="K103" s="194"/>
      <c r="L103" s="194"/>
      <c r="M103" s="194"/>
      <c r="N103" s="194"/>
      <c r="O103" s="194"/>
      <c r="P103" s="195"/>
      <c r="Q103" s="196"/>
      <c r="R103" s="137" t="s">
        <v>235</v>
      </c>
      <c r="S103" s="197" t="str">
        <f t="shared" ca="1" si="8"/>
        <v/>
      </c>
      <c r="T103" s="197" t="str">
        <f ca="1">IF(B103="","",IF(ISERROR(MATCH($J103,[3]SorP!$B$1:$B$6226,0)),"",INDIRECT("'SorP'!$A$"&amp;MATCH($S103&amp;$J103,[3]SorP!C:C,0))))</f>
        <v/>
      </c>
      <c r="U103" s="139"/>
      <c r="V103" s="140" t="e">
        <f>IF(C103="",NA(),IF(OR(C103="Smelter not listed",C103="Smelter not yet identified"),MATCH($B103&amp;$D103,'[3]Smelter Look-up'!$J:$J,0),MATCH($B103&amp;$C103,'[3]Smelter Look-up'!$J:$J,0)))</f>
        <v>#N/A</v>
      </c>
      <c r="X103" s="67">
        <f t="shared" si="6"/>
        <v>0</v>
      </c>
      <c r="AB103" s="68" t="str">
        <f t="shared" si="7"/>
        <v/>
      </c>
    </row>
    <row r="104" spans="1:28" s="67" customFormat="1" ht="20.25">
      <c r="A104" s="197"/>
      <c r="B104" s="137" t="s">
        <v>235</v>
      </c>
      <c r="C104" s="191" t="s">
        <v>235</v>
      </c>
      <c r="D104" s="138"/>
      <c r="E104" s="137" t="s">
        <v>235</v>
      </c>
      <c r="F104" s="137" t="s">
        <v>235</v>
      </c>
      <c r="G104" s="137" t="s">
        <v>235</v>
      </c>
      <c r="H104" s="192" t="s">
        <v>235</v>
      </c>
      <c r="I104" s="193" t="s">
        <v>235</v>
      </c>
      <c r="J104" s="193" t="s">
        <v>235</v>
      </c>
      <c r="K104" s="194"/>
      <c r="L104" s="194"/>
      <c r="M104" s="194"/>
      <c r="N104" s="194"/>
      <c r="O104" s="194"/>
      <c r="P104" s="195"/>
      <c r="Q104" s="196"/>
      <c r="R104" s="137" t="s">
        <v>235</v>
      </c>
      <c r="S104" s="197" t="str">
        <f t="shared" ca="1" si="8"/>
        <v/>
      </c>
      <c r="T104" s="197" t="str">
        <f ca="1">IF(B104="","",IF(ISERROR(MATCH($J104,[3]SorP!$B$1:$B$6226,0)),"",INDIRECT("'SorP'!$A$"&amp;MATCH($S104&amp;$J104,[3]SorP!C:C,0))))</f>
        <v/>
      </c>
      <c r="U104" s="139"/>
      <c r="V104" s="140" t="e">
        <f>IF(C104="",NA(),IF(OR(C104="Smelter not listed",C104="Smelter not yet identified"),MATCH($B104&amp;$D104,'[3]Smelter Look-up'!$J:$J,0),MATCH($B104&amp;$C104,'[3]Smelter Look-up'!$J:$J,0)))</f>
        <v>#N/A</v>
      </c>
      <c r="X104" s="67">
        <f t="shared" si="6"/>
        <v>0</v>
      </c>
      <c r="AB104" s="68" t="str">
        <f t="shared" si="7"/>
        <v/>
      </c>
    </row>
    <row r="105" spans="1:28" s="67" customFormat="1" ht="20.25">
      <c r="A105" s="197"/>
      <c r="B105" s="137" t="s">
        <v>235</v>
      </c>
      <c r="C105" s="191" t="s">
        <v>235</v>
      </c>
      <c r="D105" s="138"/>
      <c r="E105" s="137" t="s">
        <v>235</v>
      </c>
      <c r="F105" s="137" t="s">
        <v>235</v>
      </c>
      <c r="G105" s="137" t="s">
        <v>235</v>
      </c>
      <c r="H105" s="192" t="s">
        <v>235</v>
      </c>
      <c r="I105" s="193" t="s">
        <v>235</v>
      </c>
      <c r="J105" s="193" t="s">
        <v>235</v>
      </c>
      <c r="K105" s="194"/>
      <c r="L105" s="194"/>
      <c r="M105" s="194"/>
      <c r="N105" s="194"/>
      <c r="O105" s="194"/>
      <c r="P105" s="195"/>
      <c r="Q105" s="196"/>
      <c r="R105" s="137" t="s">
        <v>235</v>
      </c>
      <c r="S105" s="197" t="str">
        <f t="shared" ca="1" si="8"/>
        <v/>
      </c>
      <c r="T105" s="197" t="str">
        <f ca="1">IF(B105="","",IF(ISERROR(MATCH($J105,[3]SorP!$B$1:$B$6226,0)),"",INDIRECT("'SorP'!$A$"&amp;MATCH($S105&amp;$J105,[3]SorP!C:C,0))))</f>
        <v/>
      </c>
      <c r="U105" s="139"/>
      <c r="V105" s="140" t="e">
        <f>IF(C105="",NA(),IF(OR(C105="Smelter not listed",C105="Smelter not yet identified"),MATCH($B105&amp;$D105,'[3]Smelter Look-up'!$J:$J,0),MATCH($B105&amp;$C105,'[3]Smelter Look-up'!$J:$J,0)))</f>
        <v>#N/A</v>
      </c>
      <c r="X105" s="67">
        <f t="shared" si="6"/>
        <v>0</v>
      </c>
      <c r="AB105" s="68" t="str">
        <f t="shared" si="7"/>
        <v/>
      </c>
    </row>
    <row r="106" spans="1:28" s="67" customFormat="1" ht="20.25">
      <c r="A106" s="197"/>
      <c r="B106" s="137" t="s">
        <v>235</v>
      </c>
      <c r="C106" s="191" t="s">
        <v>235</v>
      </c>
      <c r="D106" s="138"/>
      <c r="E106" s="137" t="s">
        <v>235</v>
      </c>
      <c r="F106" s="137" t="s">
        <v>235</v>
      </c>
      <c r="G106" s="137" t="s">
        <v>235</v>
      </c>
      <c r="H106" s="192" t="s">
        <v>235</v>
      </c>
      <c r="I106" s="193" t="s">
        <v>235</v>
      </c>
      <c r="J106" s="193" t="s">
        <v>235</v>
      </c>
      <c r="K106" s="194"/>
      <c r="L106" s="194"/>
      <c r="M106" s="194"/>
      <c r="N106" s="194"/>
      <c r="O106" s="194"/>
      <c r="P106" s="195"/>
      <c r="Q106" s="196"/>
      <c r="R106" s="137" t="s">
        <v>235</v>
      </c>
      <c r="S106" s="197" t="str">
        <f t="shared" ca="1" si="8"/>
        <v/>
      </c>
      <c r="T106" s="197" t="str">
        <f ca="1">IF(B106="","",IF(ISERROR(MATCH($J106,[3]SorP!$B$1:$B$6226,0)),"",INDIRECT("'SorP'!$A$"&amp;MATCH($S106&amp;$J106,[3]SorP!C:C,0))))</f>
        <v/>
      </c>
      <c r="U106" s="139"/>
      <c r="V106" s="140" t="e">
        <f>IF(C106="",NA(),IF(OR(C106="Smelter not listed",C106="Smelter not yet identified"),MATCH($B106&amp;$D106,'[3]Smelter Look-up'!$J:$J,0),MATCH($B106&amp;$C106,'[3]Smelter Look-up'!$J:$J,0)))</f>
        <v>#N/A</v>
      </c>
      <c r="X106" s="67">
        <f t="shared" si="6"/>
        <v>0</v>
      </c>
      <c r="AB106" s="68" t="str">
        <f t="shared" si="7"/>
        <v/>
      </c>
    </row>
    <row r="107" spans="1:28" s="67" customFormat="1" ht="20.25">
      <c r="A107" s="197"/>
      <c r="B107" s="137" t="s">
        <v>235</v>
      </c>
      <c r="C107" s="191" t="s">
        <v>235</v>
      </c>
      <c r="D107" s="138"/>
      <c r="E107" s="137" t="s">
        <v>235</v>
      </c>
      <c r="F107" s="137" t="s">
        <v>235</v>
      </c>
      <c r="G107" s="137" t="s">
        <v>235</v>
      </c>
      <c r="H107" s="192" t="s">
        <v>235</v>
      </c>
      <c r="I107" s="193" t="s">
        <v>235</v>
      </c>
      <c r="J107" s="193" t="s">
        <v>235</v>
      </c>
      <c r="K107" s="194"/>
      <c r="L107" s="194"/>
      <c r="M107" s="194"/>
      <c r="N107" s="194"/>
      <c r="O107" s="194"/>
      <c r="P107" s="195"/>
      <c r="Q107" s="196"/>
      <c r="R107" s="137" t="s">
        <v>235</v>
      </c>
      <c r="S107" s="197" t="str">
        <f t="shared" ca="1" si="8"/>
        <v/>
      </c>
      <c r="T107" s="197" t="str">
        <f ca="1">IF(B107="","",IF(ISERROR(MATCH($J107,[3]SorP!$B$1:$B$6226,0)),"",INDIRECT("'SorP'!$A$"&amp;MATCH($S107&amp;$J107,[3]SorP!C:C,0))))</f>
        <v/>
      </c>
      <c r="U107" s="139"/>
      <c r="V107" s="140" t="e">
        <f>IF(C107="",NA(),IF(OR(C107="Smelter not listed",C107="Smelter not yet identified"),MATCH($B107&amp;$D107,'[3]Smelter Look-up'!$J:$J,0),MATCH($B107&amp;$C107,'[3]Smelter Look-up'!$J:$J,0)))</f>
        <v>#N/A</v>
      </c>
      <c r="X107" s="67">
        <f t="shared" si="6"/>
        <v>0</v>
      </c>
      <c r="AB107" s="68" t="str">
        <f t="shared" si="7"/>
        <v/>
      </c>
    </row>
    <row r="108" spans="1:28" s="67" customFormat="1" ht="20.25">
      <c r="A108" s="197"/>
      <c r="B108" s="137" t="s">
        <v>235</v>
      </c>
      <c r="C108" s="191" t="s">
        <v>235</v>
      </c>
      <c r="D108" s="138"/>
      <c r="E108" s="137" t="s">
        <v>235</v>
      </c>
      <c r="F108" s="137" t="s">
        <v>235</v>
      </c>
      <c r="G108" s="137" t="s">
        <v>235</v>
      </c>
      <c r="H108" s="192" t="s">
        <v>235</v>
      </c>
      <c r="I108" s="193" t="s">
        <v>235</v>
      </c>
      <c r="J108" s="193" t="s">
        <v>235</v>
      </c>
      <c r="K108" s="194"/>
      <c r="L108" s="194"/>
      <c r="M108" s="194"/>
      <c r="N108" s="194"/>
      <c r="O108" s="194"/>
      <c r="P108" s="195"/>
      <c r="Q108" s="196"/>
      <c r="R108" s="137" t="s">
        <v>235</v>
      </c>
      <c r="S108" s="197" t="str">
        <f t="shared" ca="1" si="8"/>
        <v/>
      </c>
      <c r="T108" s="197" t="str">
        <f ca="1">IF(B108="","",IF(ISERROR(MATCH($J108,[3]SorP!$B$1:$B$6226,0)),"",INDIRECT("'SorP'!$A$"&amp;MATCH($S108&amp;$J108,[3]SorP!C:C,0))))</f>
        <v/>
      </c>
      <c r="U108" s="139"/>
      <c r="V108" s="140" t="e">
        <f>IF(C108="",NA(),IF(OR(C108="Smelter not listed",C108="Smelter not yet identified"),MATCH($B108&amp;$D108,'[3]Smelter Look-up'!$J:$J,0),MATCH($B108&amp;$C108,'[3]Smelter Look-up'!$J:$J,0)))</f>
        <v>#N/A</v>
      </c>
      <c r="X108" s="67">
        <f t="shared" si="6"/>
        <v>0</v>
      </c>
      <c r="AB108" s="68" t="str">
        <f t="shared" si="7"/>
        <v/>
      </c>
    </row>
    <row r="109" spans="1:28" s="67" customFormat="1" ht="20.25">
      <c r="A109" s="197"/>
      <c r="B109" s="137" t="s">
        <v>235</v>
      </c>
      <c r="C109" s="191" t="s">
        <v>235</v>
      </c>
      <c r="D109" s="138"/>
      <c r="E109" s="137" t="s">
        <v>235</v>
      </c>
      <c r="F109" s="137" t="s">
        <v>235</v>
      </c>
      <c r="G109" s="137" t="s">
        <v>235</v>
      </c>
      <c r="H109" s="192" t="s">
        <v>235</v>
      </c>
      <c r="I109" s="193" t="s">
        <v>235</v>
      </c>
      <c r="J109" s="193" t="s">
        <v>235</v>
      </c>
      <c r="K109" s="194"/>
      <c r="L109" s="194"/>
      <c r="M109" s="194"/>
      <c r="N109" s="194"/>
      <c r="O109" s="194"/>
      <c r="P109" s="195"/>
      <c r="Q109" s="196"/>
      <c r="R109" s="137" t="s">
        <v>235</v>
      </c>
      <c r="S109" s="197" t="str">
        <f t="shared" ca="1" si="8"/>
        <v/>
      </c>
      <c r="T109" s="197" t="str">
        <f ca="1">IF(B109="","",IF(ISERROR(MATCH($J109,[3]SorP!$B$1:$B$6226,0)),"",INDIRECT("'SorP'!$A$"&amp;MATCH($S109&amp;$J109,[3]SorP!C:C,0))))</f>
        <v/>
      </c>
      <c r="U109" s="139"/>
      <c r="V109" s="140" t="e">
        <f>IF(C109="",NA(),IF(OR(C109="Smelter not listed",C109="Smelter not yet identified"),MATCH($B109&amp;$D109,'[3]Smelter Look-up'!$J:$J,0),MATCH($B109&amp;$C109,'[3]Smelter Look-up'!$J:$J,0)))</f>
        <v>#N/A</v>
      </c>
      <c r="X109" s="67">
        <f t="shared" si="6"/>
        <v>0</v>
      </c>
      <c r="AB109" s="68" t="str">
        <f t="shared" si="7"/>
        <v/>
      </c>
    </row>
    <row r="110" spans="1:28" s="67" customFormat="1" ht="20.25">
      <c r="A110" s="197"/>
      <c r="B110" s="137" t="s">
        <v>235</v>
      </c>
      <c r="C110" s="191" t="s">
        <v>235</v>
      </c>
      <c r="D110" s="138"/>
      <c r="E110" s="137" t="s">
        <v>235</v>
      </c>
      <c r="F110" s="137" t="s">
        <v>235</v>
      </c>
      <c r="G110" s="137" t="s">
        <v>235</v>
      </c>
      <c r="H110" s="192" t="s">
        <v>235</v>
      </c>
      <c r="I110" s="193" t="s">
        <v>235</v>
      </c>
      <c r="J110" s="193" t="s">
        <v>235</v>
      </c>
      <c r="K110" s="194"/>
      <c r="L110" s="194"/>
      <c r="M110" s="194"/>
      <c r="N110" s="194"/>
      <c r="O110" s="194"/>
      <c r="P110" s="195"/>
      <c r="Q110" s="196"/>
      <c r="R110" s="137" t="s">
        <v>235</v>
      </c>
      <c r="S110" s="197" t="str">
        <f t="shared" ca="1" si="8"/>
        <v/>
      </c>
      <c r="T110" s="197" t="str">
        <f ca="1">IF(B110="","",IF(ISERROR(MATCH($J110,[3]SorP!$B$1:$B$6226,0)),"",INDIRECT("'SorP'!$A$"&amp;MATCH($S110&amp;$J110,[3]SorP!C:C,0))))</f>
        <v/>
      </c>
      <c r="U110" s="139"/>
      <c r="V110" s="140" t="e">
        <f>IF(C110="",NA(),IF(OR(C110="Smelter not listed",C110="Smelter not yet identified"),MATCH($B110&amp;$D110,'[3]Smelter Look-up'!$J:$J,0),MATCH($B110&amp;$C110,'[3]Smelter Look-up'!$J:$J,0)))</f>
        <v>#N/A</v>
      </c>
      <c r="X110" s="67">
        <f t="shared" si="6"/>
        <v>0</v>
      </c>
      <c r="AB110" s="68" t="str">
        <f t="shared" si="7"/>
        <v/>
      </c>
    </row>
    <row r="111" spans="1:28" s="67" customFormat="1" ht="20.25">
      <c r="A111" s="197"/>
      <c r="B111" s="137" t="s">
        <v>235</v>
      </c>
      <c r="C111" s="191" t="s">
        <v>235</v>
      </c>
      <c r="D111" s="138"/>
      <c r="E111" s="137" t="s">
        <v>235</v>
      </c>
      <c r="F111" s="137" t="s">
        <v>235</v>
      </c>
      <c r="G111" s="137" t="s">
        <v>235</v>
      </c>
      <c r="H111" s="192" t="s">
        <v>235</v>
      </c>
      <c r="I111" s="193" t="s">
        <v>235</v>
      </c>
      <c r="J111" s="193" t="s">
        <v>235</v>
      </c>
      <c r="K111" s="194"/>
      <c r="L111" s="194"/>
      <c r="M111" s="194"/>
      <c r="N111" s="194"/>
      <c r="O111" s="194"/>
      <c r="P111" s="195"/>
      <c r="Q111" s="196"/>
      <c r="R111" s="137" t="s">
        <v>235</v>
      </c>
      <c r="S111" s="197" t="str">
        <f t="shared" ca="1" si="8"/>
        <v/>
      </c>
      <c r="T111" s="197" t="str">
        <f ca="1">IF(B111="","",IF(ISERROR(MATCH($J111,[3]SorP!$B$1:$B$6226,0)),"",INDIRECT("'SorP'!$A$"&amp;MATCH($S111&amp;$J111,[3]SorP!C:C,0))))</f>
        <v/>
      </c>
      <c r="U111" s="139"/>
      <c r="V111" s="140" t="e">
        <f>IF(C111="",NA(),IF(OR(C111="Smelter not listed",C111="Smelter not yet identified"),MATCH($B111&amp;$D111,'[3]Smelter Look-up'!$J:$J,0),MATCH($B111&amp;$C111,'[3]Smelter Look-up'!$J:$J,0)))</f>
        <v>#N/A</v>
      </c>
      <c r="X111" s="67">
        <f t="shared" si="6"/>
        <v>0</v>
      </c>
      <c r="AB111" s="68" t="str">
        <f t="shared" si="7"/>
        <v/>
      </c>
    </row>
    <row r="112" spans="1:28" s="67" customFormat="1" ht="20.25">
      <c r="A112" s="197"/>
      <c r="B112" s="137" t="s">
        <v>235</v>
      </c>
      <c r="C112" s="191" t="s">
        <v>235</v>
      </c>
      <c r="D112" s="138"/>
      <c r="E112" s="137" t="s">
        <v>235</v>
      </c>
      <c r="F112" s="137" t="s">
        <v>235</v>
      </c>
      <c r="G112" s="137" t="s">
        <v>235</v>
      </c>
      <c r="H112" s="192" t="s">
        <v>235</v>
      </c>
      <c r="I112" s="193" t="s">
        <v>235</v>
      </c>
      <c r="J112" s="193" t="s">
        <v>235</v>
      </c>
      <c r="K112" s="194"/>
      <c r="L112" s="194"/>
      <c r="M112" s="194"/>
      <c r="N112" s="194"/>
      <c r="O112" s="194"/>
      <c r="P112" s="195"/>
      <c r="Q112" s="196"/>
      <c r="R112" s="137" t="s">
        <v>235</v>
      </c>
      <c r="S112" s="197" t="str">
        <f t="shared" ca="1" si="8"/>
        <v/>
      </c>
      <c r="T112" s="197" t="str">
        <f ca="1">IF(B112="","",IF(ISERROR(MATCH($J112,[3]SorP!$B$1:$B$6226,0)),"",INDIRECT("'SorP'!$A$"&amp;MATCH($S112&amp;$J112,[3]SorP!C:C,0))))</f>
        <v/>
      </c>
      <c r="U112" s="139"/>
      <c r="V112" s="140" t="e">
        <f>IF(C112="",NA(),IF(OR(C112="Smelter not listed",C112="Smelter not yet identified"),MATCH($B112&amp;$D112,'[3]Smelter Look-up'!$J:$J,0),MATCH($B112&amp;$C112,'[3]Smelter Look-up'!$J:$J,0)))</f>
        <v>#N/A</v>
      </c>
      <c r="X112" s="67">
        <f t="shared" si="6"/>
        <v>0</v>
      </c>
      <c r="AB112" s="68" t="str">
        <f t="shared" si="7"/>
        <v/>
      </c>
    </row>
    <row r="113" spans="1:28" s="67" customFormat="1" ht="20.25">
      <c r="A113" s="197"/>
      <c r="B113" s="137" t="s">
        <v>235</v>
      </c>
      <c r="C113" s="191" t="s">
        <v>235</v>
      </c>
      <c r="D113" s="138"/>
      <c r="E113" s="137" t="s">
        <v>235</v>
      </c>
      <c r="F113" s="137" t="s">
        <v>235</v>
      </c>
      <c r="G113" s="137" t="s">
        <v>235</v>
      </c>
      <c r="H113" s="192" t="s">
        <v>235</v>
      </c>
      <c r="I113" s="193" t="s">
        <v>235</v>
      </c>
      <c r="J113" s="193" t="s">
        <v>235</v>
      </c>
      <c r="K113" s="194"/>
      <c r="L113" s="194"/>
      <c r="M113" s="194"/>
      <c r="N113" s="194"/>
      <c r="O113" s="194"/>
      <c r="P113" s="195"/>
      <c r="Q113" s="196"/>
      <c r="R113" s="137" t="s">
        <v>235</v>
      </c>
      <c r="S113" s="197" t="str">
        <f t="shared" ca="1" si="8"/>
        <v/>
      </c>
      <c r="T113" s="197" t="str">
        <f ca="1">IF(B113="","",IF(ISERROR(MATCH($J113,[3]SorP!$B$1:$B$6226,0)),"",INDIRECT("'SorP'!$A$"&amp;MATCH($S113&amp;$J113,[3]SorP!C:C,0))))</f>
        <v/>
      </c>
      <c r="U113" s="139"/>
      <c r="V113" s="140" t="e">
        <f>IF(C113="",NA(),IF(OR(C113="Smelter not listed",C113="Smelter not yet identified"),MATCH($B113&amp;$D113,'[3]Smelter Look-up'!$J:$J,0),MATCH($B113&amp;$C113,'[3]Smelter Look-up'!$J:$J,0)))</f>
        <v>#N/A</v>
      </c>
      <c r="X113" s="67">
        <f t="shared" si="6"/>
        <v>0</v>
      </c>
      <c r="AB113" s="68" t="str">
        <f t="shared" si="7"/>
        <v/>
      </c>
    </row>
    <row r="114" spans="1:28" s="67" customFormat="1" ht="20.25">
      <c r="A114" s="197"/>
      <c r="B114" s="137" t="s">
        <v>235</v>
      </c>
      <c r="C114" s="191" t="s">
        <v>235</v>
      </c>
      <c r="D114" s="138"/>
      <c r="E114" s="137" t="s">
        <v>235</v>
      </c>
      <c r="F114" s="137" t="s">
        <v>235</v>
      </c>
      <c r="G114" s="137" t="s">
        <v>235</v>
      </c>
      <c r="H114" s="192" t="s">
        <v>235</v>
      </c>
      <c r="I114" s="193" t="s">
        <v>235</v>
      </c>
      <c r="J114" s="193" t="s">
        <v>235</v>
      </c>
      <c r="K114" s="194"/>
      <c r="L114" s="194"/>
      <c r="M114" s="194"/>
      <c r="N114" s="194"/>
      <c r="O114" s="194"/>
      <c r="P114" s="195"/>
      <c r="Q114" s="196"/>
      <c r="R114" s="137" t="s">
        <v>235</v>
      </c>
      <c r="S114" s="197" t="str">
        <f t="shared" ca="1" si="8"/>
        <v/>
      </c>
      <c r="T114" s="197" t="str">
        <f ca="1">IF(B114="","",IF(ISERROR(MATCH($J114,[3]SorP!$B$1:$B$6226,0)),"",INDIRECT("'SorP'!$A$"&amp;MATCH($S114&amp;$J114,[3]SorP!C:C,0))))</f>
        <v/>
      </c>
      <c r="U114" s="139"/>
      <c r="V114" s="140" t="e">
        <f>IF(C114="",NA(),IF(OR(C114="Smelter not listed",C114="Smelter not yet identified"),MATCH($B114&amp;$D114,'[3]Smelter Look-up'!$J:$J,0),MATCH($B114&amp;$C114,'[3]Smelter Look-up'!$J:$J,0)))</f>
        <v>#N/A</v>
      </c>
      <c r="X114" s="67">
        <f t="shared" si="6"/>
        <v>0</v>
      </c>
      <c r="AB114" s="68" t="str">
        <f t="shared" si="7"/>
        <v/>
      </c>
    </row>
    <row r="115" spans="1:28" s="67" customFormat="1" ht="20.25">
      <c r="A115" s="197"/>
      <c r="B115" s="137" t="s">
        <v>235</v>
      </c>
      <c r="C115" s="191" t="s">
        <v>235</v>
      </c>
      <c r="D115" s="138"/>
      <c r="E115" s="137" t="s">
        <v>235</v>
      </c>
      <c r="F115" s="137" t="s">
        <v>235</v>
      </c>
      <c r="G115" s="137" t="s">
        <v>235</v>
      </c>
      <c r="H115" s="192" t="s">
        <v>235</v>
      </c>
      <c r="I115" s="193" t="s">
        <v>235</v>
      </c>
      <c r="J115" s="193" t="s">
        <v>235</v>
      </c>
      <c r="K115" s="194"/>
      <c r="L115" s="194"/>
      <c r="M115" s="194"/>
      <c r="N115" s="194"/>
      <c r="O115" s="194"/>
      <c r="P115" s="195"/>
      <c r="Q115" s="196"/>
      <c r="R115" s="137" t="s">
        <v>235</v>
      </c>
      <c r="S115" s="197" t="str">
        <f t="shared" ca="1" si="8"/>
        <v/>
      </c>
      <c r="T115" s="197" t="str">
        <f ca="1">IF(B115="","",IF(ISERROR(MATCH($J115,[3]SorP!$B$1:$B$6226,0)),"",INDIRECT("'SorP'!$A$"&amp;MATCH($S115&amp;$J115,[3]SorP!C:C,0))))</f>
        <v/>
      </c>
      <c r="U115" s="139"/>
      <c r="V115" s="140" t="e">
        <f>IF(C115="",NA(),IF(OR(C115="Smelter not listed",C115="Smelter not yet identified"),MATCH($B115&amp;$D115,'[3]Smelter Look-up'!$J:$J,0),MATCH($B115&amp;$C115,'[3]Smelter Look-up'!$J:$J,0)))</f>
        <v>#N/A</v>
      </c>
      <c r="X115" s="67">
        <f t="shared" si="6"/>
        <v>0</v>
      </c>
      <c r="AB115" s="68" t="str">
        <f t="shared" si="7"/>
        <v/>
      </c>
    </row>
    <row r="116" spans="1:28" s="67" customFormat="1" ht="20.25">
      <c r="A116" s="197"/>
      <c r="B116" s="137" t="s">
        <v>235</v>
      </c>
      <c r="C116" s="191" t="s">
        <v>235</v>
      </c>
      <c r="D116" s="138"/>
      <c r="E116" s="137" t="s">
        <v>235</v>
      </c>
      <c r="F116" s="137" t="s">
        <v>235</v>
      </c>
      <c r="G116" s="137" t="s">
        <v>235</v>
      </c>
      <c r="H116" s="192" t="s">
        <v>235</v>
      </c>
      <c r="I116" s="193" t="s">
        <v>235</v>
      </c>
      <c r="J116" s="193" t="s">
        <v>235</v>
      </c>
      <c r="K116" s="194"/>
      <c r="L116" s="194"/>
      <c r="M116" s="194"/>
      <c r="N116" s="194"/>
      <c r="O116" s="194"/>
      <c r="P116" s="195"/>
      <c r="Q116" s="196"/>
      <c r="R116" s="137" t="s">
        <v>235</v>
      </c>
      <c r="S116" s="197" t="str">
        <f t="shared" ca="1" si="8"/>
        <v/>
      </c>
      <c r="T116" s="197" t="str">
        <f ca="1">IF(B116="","",IF(ISERROR(MATCH($J116,[3]SorP!$B$1:$B$6226,0)),"",INDIRECT("'SorP'!$A$"&amp;MATCH($S116&amp;$J116,[3]SorP!C:C,0))))</f>
        <v/>
      </c>
      <c r="U116" s="139"/>
      <c r="V116" s="140" t="e">
        <f>IF(C116="",NA(),IF(OR(C116="Smelter not listed",C116="Smelter not yet identified"),MATCH($B116&amp;$D116,'[3]Smelter Look-up'!$J:$J,0),MATCH($B116&amp;$C116,'[3]Smelter Look-up'!$J:$J,0)))</f>
        <v>#N/A</v>
      </c>
      <c r="X116" s="67">
        <f t="shared" si="6"/>
        <v>0</v>
      </c>
      <c r="AB116" s="68" t="str">
        <f t="shared" si="7"/>
        <v/>
      </c>
    </row>
    <row r="117" spans="1:28" s="67" customFormat="1" ht="20.25">
      <c r="A117" s="197"/>
      <c r="B117" s="137" t="s">
        <v>235</v>
      </c>
      <c r="C117" s="191" t="s">
        <v>235</v>
      </c>
      <c r="D117" s="138"/>
      <c r="E117" s="137" t="s">
        <v>235</v>
      </c>
      <c r="F117" s="137" t="s">
        <v>235</v>
      </c>
      <c r="G117" s="137" t="s">
        <v>235</v>
      </c>
      <c r="H117" s="192" t="s">
        <v>235</v>
      </c>
      <c r="I117" s="193" t="s">
        <v>235</v>
      </c>
      <c r="J117" s="193" t="s">
        <v>235</v>
      </c>
      <c r="K117" s="194"/>
      <c r="L117" s="194"/>
      <c r="M117" s="194"/>
      <c r="N117" s="194"/>
      <c r="O117" s="194"/>
      <c r="P117" s="195"/>
      <c r="Q117" s="196"/>
      <c r="R117" s="137" t="s">
        <v>235</v>
      </c>
      <c r="S117" s="197" t="str">
        <f t="shared" ca="1" si="8"/>
        <v/>
      </c>
      <c r="T117" s="197" t="str">
        <f ca="1">IF(B117="","",IF(ISERROR(MATCH($J117,[3]SorP!$B$1:$B$6226,0)),"",INDIRECT("'SorP'!$A$"&amp;MATCH($S117&amp;$J117,[3]SorP!C:C,0))))</f>
        <v/>
      </c>
      <c r="U117" s="139"/>
      <c r="V117" s="140" t="e">
        <f>IF(C117="",NA(),IF(OR(C117="Smelter not listed",C117="Smelter not yet identified"),MATCH($B117&amp;$D117,'[3]Smelter Look-up'!$J:$J,0),MATCH($B117&amp;$C117,'[3]Smelter Look-up'!$J:$J,0)))</f>
        <v>#N/A</v>
      </c>
      <c r="X117" s="67">
        <f t="shared" si="6"/>
        <v>0</v>
      </c>
      <c r="AB117" s="68" t="str">
        <f t="shared" si="7"/>
        <v/>
      </c>
    </row>
    <row r="118" spans="1:28" s="67" customFormat="1" ht="20.25">
      <c r="A118" s="197"/>
      <c r="B118" s="137" t="s">
        <v>235</v>
      </c>
      <c r="C118" s="191" t="s">
        <v>235</v>
      </c>
      <c r="D118" s="138"/>
      <c r="E118" s="137" t="s">
        <v>235</v>
      </c>
      <c r="F118" s="137" t="s">
        <v>235</v>
      </c>
      <c r="G118" s="137" t="s">
        <v>235</v>
      </c>
      <c r="H118" s="192" t="s">
        <v>235</v>
      </c>
      <c r="I118" s="193" t="s">
        <v>235</v>
      </c>
      <c r="J118" s="193" t="s">
        <v>235</v>
      </c>
      <c r="K118" s="194"/>
      <c r="L118" s="194"/>
      <c r="M118" s="194"/>
      <c r="N118" s="194"/>
      <c r="O118" s="194"/>
      <c r="P118" s="195"/>
      <c r="Q118" s="196"/>
      <c r="R118" s="137" t="s">
        <v>235</v>
      </c>
      <c r="S118" s="197" t="str">
        <f t="shared" ca="1" si="8"/>
        <v/>
      </c>
      <c r="T118" s="197" t="str">
        <f ca="1">IF(B118="","",IF(ISERROR(MATCH($J118,[3]SorP!$B$1:$B$6226,0)),"",INDIRECT("'SorP'!$A$"&amp;MATCH($S118&amp;$J118,[3]SorP!C:C,0))))</f>
        <v/>
      </c>
      <c r="U118" s="139"/>
      <c r="V118" s="140" t="e">
        <f>IF(C118="",NA(),IF(OR(C118="Smelter not listed",C118="Smelter not yet identified"),MATCH($B118&amp;$D118,'[3]Smelter Look-up'!$J:$J,0),MATCH($B118&amp;$C118,'[3]Smelter Look-up'!$J:$J,0)))</f>
        <v>#N/A</v>
      </c>
      <c r="X118" s="67">
        <f t="shared" si="6"/>
        <v>0</v>
      </c>
      <c r="AB118" s="68" t="str">
        <f t="shared" si="7"/>
        <v/>
      </c>
    </row>
    <row r="119" spans="1:28" s="67" customFormat="1" ht="20.25">
      <c r="A119" s="197"/>
      <c r="B119" s="137" t="s">
        <v>235</v>
      </c>
      <c r="C119" s="191" t="s">
        <v>235</v>
      </c>
      <c r="D119" s="138"/>
      <c r="E119" s="137" t="s">
        <v>235</v>
      </c>
      <c r="F119" s="137" t="s">
        <v>235</v>
      </c>
      <c r="G119" s="137" t="s">
        <v>235</v>
      </c>
      <c r="H119" s="192" t="s">
        <v>235</v>
      </c>
      <c r="I119" s="193" t="s">
        <v>235</v>
      </c>
      <c r="J119" s="193" t="s">
        <v>235</v>
      </c>
      <c r="K119" s="194"/>
      <c r="L119" s="194"/>
      <c r="M119" s="194"/>
      <c r="N119" s="194"/>
      <c r="O119" s="194"/>
      <c r="P119" s="195"/>
      <c r="Q119" s="196"/>
      <c r="R119" s="137" t="s">
        <v>235</v>
      </c>
      <c r="S119" s="197" t="str">
        <f t="shared" ca="1" si="8"/>
        <v/>
      </c>
      <c r="T119" s="197" t="str">
        <f ca="1">IF(B119="","",IF(ISERROR(MATCH($J119,[3]SorP!$B$1:$B$6226,0)),"",INDIRECT("'SorP'!$A$"&amp;MATCH($S119&amp;$J119,[3]SorP!C:C,0))))</f>
        <v/>
      </c>
      <c r="U119" s="139"/>
      <c r="V119" s="140" t="e">
        <f>IF(C119="",NA(),IF(OR(C119="Smelter not listed",C119="Smelter not yet identified"),MATCH($B119&amp;$D119,'[3]Smelter Look-up'!$J:$J,0),MATCH($B119&amp;$C119,'[3]Smelter Look-up'!$J:$J,0)))</f>
        <v>#N/A</v>
      </c>
      <c r="X119" s="67">
        <f t="shared" si="6"/>
        <v>0</v>
      </c>
      <c r="AB119" s="68" t="str">
        <f t="shared" si="7"/>
        <v/>
      </c>
    </row>
    <row r="120" spans="1:28" s="67" customFormat="1" ht="20.25">
      <c r="A120" s="197"/>
      <c r="B120" s="137" t="s">
        <v>235</v>
      </c>
      <c r="C120" s="191" t="s">
        <v>235</v>
      </c>
      <c r="D120" s="138"/>
      <c r="E120" s="137" t="s">
        <v>235</v>
      </c>
      <c r="F120" s="137" t="s">
        <v>235</v>
      </c>
      <c r="G120" s="137" t="s">
        <v>235</v>
      </c>
      <c r="H120" s="192" t="s">
        <v>235</v>
      </c>
      <c r="I120" s="193" t="s">
        <v>235</v>
      </c>
      <c r="J120" s="193" t="s">
        <v>235</v>
      </c>
      <c r="K120" s="194"/>
      <c r="L120" s="194"/>
      <c r="M120" s="194"/>
      <c r="N120" s="194"/>
      <c r="O120" s="194"/>
      <c r="P120" s="195"/>
      <c r="Q120" s="196"/>
      <c r="R120" s="137" t="s">
        <v>235</v>
      </c>
      <c r="S120" s="197" t="str">
        <f t="shared" ca="1" si="8"/>
        <v/>
      </c>
      <c r="T120" s="197" t="str">
        <f ca="1">IF(B120="","",IF(ISERROR(MATCH($J120,[3]SorP!$B$1:$B$6226,0)),"",INDIRECT("'SorP'!$A$"&amp;MATCH($S120&amp;$J120,[3]SorP!C:C,0))))</f>
        <v/>
      </c>
      <c r="U120" s="139"/>
      <c r="V120" s="140" t="e">
        <f>IF(C120="",NA(),IF(OR(C120="Smelter not listed",C120="Smelter not yet identified"),MATCH($B120&amp;$D120,'[3]Smelter Look-up'!$J:$J,0),MATCH($B120&amp;$C120,'[3]Smelter Look-up'!$J:$J,0)))</f>
        <v>#N/A</v>
      </c>
      <c r="X120" s="67">
        <f t="shared" si="6"/>
        <v>0</v>
      </c>
      <c r="AB120" s="68" t="str">
        <f t="shared" si="7"/>
        <v/>
      </c>
    </row>
    <row r="121" spans="1:28" s="67" customFormat="1" ht="20.25">
      <c r="A121" s="197"/>
      <c r="B121" s="137" t="s">
        <v>235</v>
      </c>
      <c r="C121" s="191" t="s">
        <v>235</v>
      </c>
      <c r="D121" s="138"/>
      <c r="E121" s="137" t="s">
        <v>235</v>
      </c>
      <c r="F121" s="137" t="s">
        <v>235</v>
      </c>
      <c r="G121" s="137" t="s">
        <v>235</v>
      </c>
      <c r="H121" s="192" t="s">
        <v>235</v>
      </c>
      <c r="I121" s="193" t="s">
        <v>235</v>
      </c>
      <c r="J121" s="193" t="s">
        <v>235</v>
      </c>
      <c r="K121" s="194"/>
      <c r="L121" s="194"/>
      <c r="M121" s="194"/>
      <c r="N121" s="194"/>
      <c r="O121" s="194"/>
      <c r="P121" s="195"/>
      <c r="Q121" s="196"/>
      <c r="R121" s="137" t="s">
        <v>235</v>
      </c>
      <c r="S121" s="197" t="str">
        <f t="shared" ca="1" si="8"/>
        <v/>
      </c>
      <c r="T121" s="197" t="str">
        <f ca="1">IF(B121="","",IF(ISERROR(MATCH($J121,[3]SorP!$B$1:$B$6226,0)),"",INDIRECT("'SorP'!$A$"&amp;MATCH($S121&amp;$J121,[3]SorP!C:C,0))))</f>
        <v/>
      </c>
      <c r="U121" s="139"/>
      <c r="V121" s="140" t="e">
        <f>IF(C121="",NA(),IF(OR(C121="Smelter not listed",C121="Smelter not yet identified"),MATCH($B121&amp;$D121,'[3]Smelter Look-up'!$J:$J,0),MATCH($B121&amp;$C121,'[3]Smelter Look-up'!$J:$J,0)))</f>
        <v>#N/A</v>
      </c>
      <c r="X121" s="67">
        <f t="shared" si="6"/>
        <v>0</v>
      </c>
      <c r="AB121" s="68" t="str">
        <f t="shared" si="7"/>
        <v/>
      </c>
    </row>
    <row r="122" spans="1:28" s="67" customFormat="1" ht="20.25">
      <c r="A122" s="197"/>
      <c r="B122" s="137" t="s">
        <v>235</v>
      </c>
      <c r="C122" s="191" t="s">
        <v>235</v>
      </c>
      <c r="D122" s="138"/>
      <c r="E122" s="137" t="s">
        <v>235</v>
      </c>
      <c r="F122" s="137" t="s">
        <v>235</v>
      </c>
      <c r="G122" s="137" t="s">
        <v>235</v>
      </c>
      <c r="H122" s="192" t="s">
        <v>235</v>
      </c>
      <c r="I122" s="193" t="s">
        <v>235</v>
      </c>
      <c r="J122" s="193" t="s">
        <v>235</v>
      </c>
      <c r="K122" s="194"/>
      <c r="L122" s="194"/>
      <c r="M122" s="194"/>
      <c r="N122" s="194"/>
      <c r="O122" s="194"/>
      <c r="P122" s="195"/>
      <c r="Q122" s="196"/>
      <c r="R122" s="137" t="s">
        <v>235</v>
      </c>
      <c r="S122" s="197" t="str">
        <f t="shared" ca="1" si="8"/>
        <v/>
      </c>
      <c r="T122" s="197" t="str">
        <f ca="1">IF(B122="","",IF(ISERROR(MATCH($J122,[3]SorP!$B$1:$B$6226,0)),"",INDIRECT("'SorP'!$A$"&amp;MATCH($S122&amp;$J122,[3]SorP!C:C,0))))</f>
        <v/>
      </c>
      <c r="U122" s="139"/>
      <c r="V122" s="140" t="e">
        <f>IF(C122="",NA(),IF(OR(C122="Smelter not listed",C122="Smelter not yet identified"),MATCH($B122&amp;$D122,'[3]Smelter Look-up'!$J:$J,0),MATCH($B122&amp;$C122,'[3]Smelter Look-up'!$J:$J,0)))</f>
        <v>#N/A</v>
      </c>
      <c r="X122" s="67">
        <f t="shared" si="6"/>
        <v>0</v>
      </c>
      <c r="AB122" s="68" t="str">
        <f t="shared" si="7"/>
        <v/>
      </c>
    </row>
    <row r="123" spans="1:28" s="67" customFormat="1" ht="20.25">
      <c r="A123" s="197"/>
      <c r="B123" s="137" t="s">
        <v>235</v>
      </c>
      <c r="C123" s="191" t="s">
        <v>235</v>
      </c>
      <c r="D123" s="138"/>
      <c r="E123" s="137" t="s">
        <v>235</v>
      </c>
      <c r="F123" s="137" t="s">
        <v>235</v>
      </c>
      <c r="G123" s="137" t="s">
        <v>235</v>
      </c>
      <c r="H123" s="192" t="s">
        <v>235</v>
      </c>
      <c r="I123" s="193" t="s">
        <v>235</v>
      </c>
      <c r="J123" s="193" t="s">
        <v>235</v>
      </c>
      <c r="K123" s="194"/>
      <c r="L123" s="194"/>
      <c r="M123" s="194"/>
      <c r="N123" s="194"/>
      <c r="O123" s="194"/>
      <c r="P123" s="195"/>
      <c r="Q123" s="196"/>
      <c r="R123" s="137" t="s">
        <v>235</v>
      </c>
      <c r="S123" s="197" t="str">
        <f t="shared" ca="1" si="8"/>
        <v/>
      </c>
      <c r="T123" s="197" t="str">
        <f ca="1">IF(B123="","",IF(ISERROR(MATCH($J123,[3]SorP!$B$1:$B$6226,0)),"",INDIRECT("'SorP'!$A$"&amp;MATCH($S123&amp;$J123,[3]SorP!C:C,0))))</f>
        <v/>
      </c>
      <c r="U123" s="139"/>
      <c r="V123" s="140" t="e">
        <f>IF(C123="",NA(),IF(OR(C123="Smelter not listed",C123="Smelter not yet identified"),MATCH($B123&amp;$D123,'[3]Smelter Look-up'!$J:$J,0),MATCH($B123&amp;$C123,'[3]Smelter Look-up'!$J:$J,0)))</f>
        <v>#N/A</v>
      </c>
      <c r="X123" s="67">
        <f t="shared" si="6"/>
        <v>0</v>
      </c>
      <c r="AB123" s="68" t="str">
        <f t="shared" si="7"/>
        <v/>
      </c>
    </row>
    <row r="124" spans="1:28" s="67" customFormat="1" ht="20.25">
      <c r="A124" s="197"/>
      <c r="B124" s="137" t="s">
        <v>235</v>
      </c>
      <c r="C124" s="191" t="s">
        <v>235</v>
      </c>
      <c r="D124" s="138"/>
      <c r="E124" s="137" t="s">
        <v>235</v>
      </c>
      <c r="F124" s="137" t="s">
        <v>235</v>
      </c>
      <c r="G124" s="137" t="s">
        <v>235</v>
      </c>
      <c r="H124" s="192" t="s">
        <v>235</v>
      </c>
      <c r="I124" s="193" t="s">
        <v>235</v>
      </c>
      <c r="J124" s="193" t="s">
        <v>235</v>
      </c>
      <c r="K124" s="194"/>
      <c r="L124" s="194"/>
      <c r="M124" s="194"/>
      <c r="N124" s="194"/>
      <c r="O124" s="194"/>
      <c r="P124" s="195"/>
      <c r="Q124" s="196"/>
      <c r="R124" s="137" t="s">
        <v>235</v>
      </c>
      <c r="S124" s="197" t="str">
        <f t="shared" ca="1" si="8"/>
        <v/>
      </c>
      <c r="T124" s="197" t="str">
        <f ca="1">IF(B124="","",IF(ISERROR(MATCH($J124,[3]SorP!$B$1:$B$6226,0)),"",INDIRECT("'SorP'!$A$"&amp;MATCH($S124&amp;$J124,[3]SorP!C:C,0))))</f>
        <v/>
      </c>
      <c r="U124" s="139"/>
      <c r="V124" s="140" t="e">
        <f>IF(C124="",NA(),IF(OR(C124="Smelter not listed",C124="Smelter not yet identified"),MATCH($B124&amp;$D124,'[3]Smelter Look-up'!$J:$J,0),MATCH($B124&amp;$C124,'[3]Smelter Look-up'!$J:$J,0)))</f>
        <v>#N/A</v>
      </c>
      <c r="X124" s="67">
        <f t="shared" si="6"/>
        <v>0</v>
      </c>
      <c r="AB124" s="68" t="str">
        <f t="shared" si="7"/>
        <v/>
      </c>
    </row>
    <row r="125" spans="1:28" s="67" customFormat="1" ht="20.25">
      <c r="A125" s="197"/>
      <c r="B125" s="137" t="s">
        <v>235</v>
      </c>
      <c r="C125" s="191" t="s">
        <v>235</v>
      </c>
      <c r="D125" s="138"/>
      <c r="E125" s="137" t="s">
        <v>235</v>
      </c>
      <c r="F125" s="137" t="s">
        <v>235</v>
      </c>
      <c r="G125" s="137" t="s">
        <v>235</v>
      </c>
      <c r="H125" s="192" t="s">
        <v>235</v>
      </c>
      <c r="I125" s="193" t="s">
        <v>235</v>
      </c>
      <c r="J125" s="193" t="s">
        <v>235</v>
      </c>
      <c r="K125" s="194"/>
      <c r="L125" s="194"/>
      <c r="M125" s="194"/>
      <c r="N125" s="194"/>
      <c r="O125" s="194"/>
      <c r="P125" s="195"/>
      <c r="Q125" s="196"/>
      <c r="R125" s="137" t="s">
        <v>235</v>
      </c>
      <c r="S125" s="197" t="str">
        <f t="shared" ca="1" si="8"/>
        <v/>
      </c>
      <c r="T125" s="197" t="str">
        <f ca="1">IF(B125="","",IF(ISERROR(MATCH($J125,[3]SorP!$B$1:$B$6226,0)),"",INDIRECT("'SorP'!$A$"&amp;MATCH($S125&amp;$J125,[3]SorP!C:C,0))))</f>
        <v/>
      </c>
      <c r="U125" s="139"/>
      <c r="V125" s="140" t="e">
        <f>IF(C125="",NA(),IF(OR(C125="Smelter not listed",C125="Smelter not yet identified"),MATCH($B125&amp;$D125,'[3]Smelter Look-up'!$J:$J,0),MATCH($B125&amp;$C125,'[3]Smelter Look-up'!$J:$J,0)))</f>
        <v>#N/A</v>
      </c>
      <c r="X125" s="67">
        <f t="shared" si="6"/>
        <v>0</v>
      </c>
      <c r="AB125" s="68" t="str">
        <f t="shared" si="7"/>
        <v/>
      </c>
    </row>
    <row r="126" spans="1:28" s="67" customFormat="1" ht="20.25">
      <c r="A126" s="197"/>
      <c r="B126" s="137" t="s">
        <v>235</v>
      </c>
      <c r="C126" s="191" t="s">
        <v>235</v>
      </c>
      <c r="D126" s="138"/>
      <c r="E126" s="137" t="s">
        <v>235</v>
      </c>
      <c r="F126" s="137" t="s">
        <v>235</v>
      </c>
      <c r="G126" s="137" t="s">
        <v>235</v>
      </c>
      <c r="H126" s="192" t="s">
        <v>235</v>
      </c>
      <c r="I126" s="193" t="s">
        <v>235</v>
      </c>
      <c r="J126" s="193" t="s">
        <v>235</v>
      </c>
      <c r="K126" s="194"/>
      <c r="L126" s="194"/>
      <c r="M126" s="194"/>
      <c r="N126" s="194"/>
      <c r="O126" s="194"/>
      <c r="P126" s="195"/>
      <c r="Q126" s="196"/>
      <c r="R126" s="137" t="s">
        <v>235</v>
      </c>
      <c r="S126" s="197" t="str">
        <f t="shared" ca="1" si="8"/>
        <v/>
      </c>
      <c r="T126" s="197" t="str">
        <f ca="1">IF(B126="","",IF(ISERROR(MATCH($J126,[3]SorP!$B$1:$B$6226,0)),"",INDIRECT("'SorP'!$A$"&amp;MATCH($S126&amp;$J126,[3]SorP!C:C,0))))</f>
        <v/>
      </c>
      <c r="U126" s="139"/>
      <c r="V126" s="140" t="e">
        <f>IF(C126="",NA(),IF(OR(C126="Smelter not listed",C126="Smelter not yet identified"),MATCH($B126&amp;$D126,'[3]Smelter Look-up'!$J:$J,0),MATCH($B126&amp;$C126,'[3]Smelter Look-up'!$J:$J,0)))</f>
        <v>#N/A</v>
      </c>
      <c r="X126" s="67">
        <f t="shared" si="6"/>
        <v>0</v>
      </c>
      <c r="AB126" s="68" t="str">
        <f t="shared" si="7"/>
        <v/>
      </c>
    </row>
    <row r="127" spans="1:28" s="67" customFormat="1" ht="20.25">
      <c r="A127" s="197"/>
      <c r="B127" s="137" t="s">
        <v>235</v>
      </c>
      <c r="C127" s="191" t="s">
        <v>235</v>
      </c>
      <c r="D127" s="138"/>
      <c r="E127" s="137" t="s">
        <v>235</v>
      </c>
      <c r="F127" s="137" t="s">
        <v>235</v>
      </c>
      <c r="G127" s="137" t="s">
        <v>235</v>
      </c>
      <c r="H127" s="192" t="s">
        <v>235</v>
      </c>
      <c r="I127" s="193" t="s">
        <v>235</v>
      </c>
      <c r="J127" s="193" t="s">
        <v>235</v>
      </c>
      <c r="K127" s="194"/>
      <c r="L127" s="194"/>
      <c r="M127" s="194"/>
      <c r="N127" s="194"/>
      <c r="O127" s="194"/>
      <c r="P127" s="195"/>
      <c r="Q127" s="196"/>
      <c r="R127" s="137" t="s">
        <v>235</v>
      </c>
      <c r="S127" s="197" t="str">
        <f t="shared" ca="1" si="8"/>
        <v/>
      </c>
      <c r="T127" s="197" t="str">
        <f ca="1">IF(B127="","",IF(ISERROR(MATCH($J127,[3]SorP!$B$1:$B$6226,0)),"",INDIRECT("'SorP'!$A$"&amp;MATCH($S127&amp;$J127,[3]SorP!C:C,0))))</f>
        <v/>
      </c>
      <c r="U127" s="139"/>
      <c r="V127" s="140" t="e">
        <f>IF(C127="",NA(),IF(OR(C127="Smelter not listed",C127="Smelter not yet identified"),MATCH($B127&amp;$D127,'[3]Smelter Look-up'!$J:$J,0),MATCH($B127&amp;$C127,'[3]Smelter Look-up'!$J:$J,0)))</f>
        <v>#N/A</v>
      </c>
      <c r="X127" s="67">
        <f t="shared" si="6"/>
        <v>0</v>
      </c>
      <c r="AB127" s="68" t="str">
        <f t="shared" si="7"/>
        <v/>
      </c>
    </row>
    <row r="128" spans="1:28" s="67" customFormat="1" ht="20.25">
      <c r="A128" s="197"/>
      <c r="B128" s="137" t="s">
        <v>235</v>
      </c>
      <c r="C128" s="191" t="s">
        <v>235</v>
      </c>
      <c r="D128" s="138"/>
      <c r="E128" s="137" t="s">
        <v>235</v>
      </c>
      <c r="F128" s="137" t="s">
        <v>235</v>
      </c>
      <c r="G128" s="137" t="s">
        <v>235</v>
      </c>
      <c r="H128" s="192" t="s">
        <v>235</v>
      </c>
      <c r="I128" s="193" t="s">
        <v>235</v>
      </c>
      <c r="J128" s="193" t="s">
        <v>235</v>
      </c>
      <c r="K128" s="194"/>
      <c r="L128" s="194"/>
      <c r="M128" s="194"/>
      <c r="N128" s="194"/>
      <c r="O128" s="194"/>
      <c r="P128" s="195"/>
      <c r="Q128" s="196"/>
      <c r="R128" s="137" t="s">
        <v>235</v>
      </c>
      <c r="S128" s="197" t="str">
        <f t="shared" ca="1" si="8"/>
        <v/>
      </c>
      <c r="T128" s="197" t="str">
        <f ca="1">IF(B128="","",IF(ISERROR(MATCH($J128,[3]SorP!$B$1:$B$6226,0)),"",INDIRECT("'SorP'!$A$"&amp;MATCH($S128&amp;$J128,[3]SorP!C:C,0))))</f>
        <v/>
      </c>
      <c r="U128" s="139"/>
      <c r="V128" s="140" t="e">
        <f>IF(C128="",NA(),IF(OR(C128="Smelter not listed",C128="Smelter not yet identified"),MATCH($B128&amp;$D128,'[3]Smelter Look-up'!$J:$J,0),MATCH($B128&amp;$C128,'[3]Smelter Look-up'!$J:$J,0)))</f>
        <v>#N/A</v>
      </c>
      <c r="X128" s="67">
        <f t="shared" si="6"/>
        <v>0</v>
      </c>
      <c r="AB128" s="68" t="str">
        <f t="shared" si="7"/>
        <v/>
      </c>
    </row>
    <row r="129" spans="1:28" s="67" customFormat="1" ht="20.25">
      <c r="A129" s="197"/>
      <c r="B129" s="137" t="s">
        <v>235</v>
      </c>
      <c r="C129" s="191" t="s">
        <v>235</v>
      </c>
      <c r="D129" s="138"/>
      <c r="E129" s="137" t="s">
        <v>235</v>
      </c>
      <c r="F129" s="137" t="s">
        <v>235</v>
      </c>
      <c r="G129" s="137" t="s">
        <v>235</v>
      </c>
      <c r="H129" s="192" t="s">
        <v>235</v>
      </c>
      <c r="I129" s="193" t="s">
        <v>235</v>
      </c>
      <c r="J129" s="193" t="s">
        <v>235</v>
      </c>
      <c r="K129" s="194"/>
      <c r="L129" s="194"/>
      <c r="M129" s="194"/>
      <c r="N129" s="194"/>
      <c r="O129" s="194"/>
      <c r="P129" s="195"/>
      <c r="Q129" s="196"/>
      <c r="R129" s="137" t="s">
        <v>235</v>
      </c>
      <c r="S129" s="197" t="str">
        <f t="shared" ca="1" si="8"/>
        <v/>
      </c>
      <c r="T129" s="197" t="str">
        <f ca="1">IF(B129="","",IF(ISERROR(MATCH($J129,[3]SorP!$B$1:$B$6226,0)),"",INDIRECT("'SorP'!$A$"&amp;MATCH($S129&amp;$J129,[3]SorP!C:C,0))))</f>
        <v/>
      </c>
      <c r="U129" s="139"/>
      <c r="V129" s="140" t="e">
        <f>IF(C129="",NA(),IF(OR(C129="Smelter not listed",C129="Smelter not yet identified"),MATCH($B129&amp;$D129,'[3]Smelter Look-up'!$J:$J,0),MATCH($B129&amp;$C129,'[3]Smelter Look-up'!$J:$J,0)))</f>
        <v>#N/A</v>
      </c>
      <c r="X129" s="67">
        <f t="shared" si="6"/>
        <v>0</v>
      </c>
      <c r="AB129" s="68" t="str">
        <f t="shared" si="7"/>
        <v/>
      </c>
    </row>
    <row r="130" spans="1:28" s="67" customFormat="1" ht="20.25">
      <c r="A130" s="197"/>
      <c r="B130" s="137" t="s">
        <v>235</v>
      </c>
      <c r="C130" s="191" t="s">
        <v>235</v>
      </c>
      <c r="D130" s="138"/>
      <c r="E130" s="137" t="s">
        <v>235</v>
      </c>
      <c r="F130" s="137" t="s">
        <v>235</v>
      </c>
      <c r="G130" s="137" t="s">
        <v>235</v>
      </c>
      <c r="H130" s="192" t="s">
        <v>235</v>
      </c>
      <c r="I130" s="193" t="s">
        <v>235</v>
      </c>
      <c r="J130" s="193" t="s">
        <v>235</v>
      </c>
      <c r="K130" s="194"/>
      <c r="L130" s="194"/>
      <c r="M130" s="194"/>
      <c r="N130" s="194"/>
      <c r="O130" s="194"/>
      <c r="P130" s="195"/>
      <c r="Q130" s="196"/>
      <c r="R130" s="137" t="s">
        <v>235</v>
      </c>
      <c r="S130" s="197" t="str">
        <f t="shared" ca="1" si="8"/>
        <v/>
      </c>
      <c r="T130" s="197" t="str">
        <f ca="1">IF(B130="","",IF(ISERROR(MATCH($J130,[3]SorP!$B$1:$B$6226,0)),"",INDIRECT("'SorP'!$A$"&amp;MATCH($S130&amp;$J130,[3]SorP!C:C,0))))</f>
        <v/>
      </c>
      <c r="U130" s="139"/>
      <c r="V130" s="140" t="e">
        <f>IF(C130="",NA(),IF(OR(C130="Smelter not listed",C130="Smelter not yet identified"),MATCH($B130&amp;$D130,'[3]Smelter Look-up'!$J:$J,0),MATCH($B130&amp;$C130,'[3]Smelter Look-up'!$J:$J,0)))</f>
        <v>#N/A</v>
      </c>
      <c r="X130" s="67">
        <f t="shared" si="6"/>
        <v>0</v>
      </c>
      <c r="AB130" s="68" t="str">
        <f t="shared" si="7"/>
        <v/>
      </c>
    </row>
    <row r="131" spans="1:28" s="67" customFormat="1" ht="20.25">
      <c r="A131" s="197"/>
      <c r="B131" s="137" t="s">
        <v>235</v>
      </c>
      <c r="C131" s="191" t="s">
        <v>235</v>
      </c>
      <c r="D131" s="138"/>
      <c r="E131" s="137" t="s">
        <v>235</v>
      </c>
      <c r="F131" s="137" t="s">
        <v>235</v>
      </c>
      <c r="G131" s="137" t="s">
        <v>235</v>
      </c>
      <c r="H131" s="192" t="s">
        <v>235</v>
      </c>
      <c r="I131" s="193" t="s">
        <v>235</v>
      </c>
      <c r="J131" s="193" t="s">
        <v>235</v>
      </c>
      <c r="K131" s="194"/>
      <c r="L131" s="194"/>
      <c r="M131" s="194"/>
      <c r="N131" s="194"/>
      <c r="O131" s="194"/>
      <c r="P131" s="195"/>
      <c r="Q131" s="196"/>
      <c r="R131" s="137" t="s">
        <v>235</v>
      </c>
      <c r="S131" s="197" t="str">
        <f t="shared" ca="1" si="8"/>
        <v/>
      </c>
      <c r="T131" s="197" t="str">
        <f ca="1">IF(B131="","",IF(ISERROR(MATCH($J131,[3]SorP!$B$1:$B$6226,0)),"",INDIRECT("'SorP'!$A$"&amp;MATCH($S131&amp;$J131,[3]SorP!C:C,0))))</f>
        <v/>
      </c>
      <c r="U131" s="139"/>
      <c r="V131" s="140" t="e">
        <f>IF(C131="",NA(),IF(OR(C131="Smelter not listed",C131="Smelter not yet identified"),MATCH($B131&amp;$D131,'[3]Smelter Look-up'!$J:$J,0),MATCH($B131&amp;$C131,'[3]Smelter Look-up'!$J:$J,0)))</f>
        <v>#N/A</v>
      </c>
      <c r="X131" s="67">
        <f t="shared" si="6"/>
        <v>0</v>
      </c>
      <c r="AB131" s="68" t="str">
        <f t="shared" si="7"/>
        <v/>
      </c>
    </row>
    <row r="132" spans="1:28" s="67" customFormat="1" ht="20.25">
      <c r="A132" s="197"/>
      <c r="B132" s="137" t="s">
        <v>235</v>
      </c>
      <c r="C132" s="191" t="s">
        <v>235</v>
      </c>
      <c r="D132" s="138"/>
      <c r="E132" s="137" t="s">
        <v>235</v>
      </c>
      <c r="F132" s="137" t="s">
        <v>235</v>
      </c>
      <c r="G132" s="137" t="s">
        <v>235</v>
      </c>
      <c r="H132" s="192" t="s">
        <v>235</v>
      </c>
      <c r="I132" s="193" t="s">
        <v>235</v>
      </c>
      <c r="J132" s="193" t="s">
        <v>235</v>
      </c>
      <c r="K132" s="194"/>
      <c r="L132" s="194"/>
      <c r="M132" s="194"/>
      <c r="N132" s="194"/>
      <c r="O132" s="194"/>
      <c r="P132" s="195"/>
      <c r="Q132" s="196"/>
      <c r="R132" s="137" t="s">
        <v>235</v>
      </c>
      <c r="S132" s="197" t="str">
        <f t="shared" ref="S132" ca="1" si="9">IF(B132="","",IF(ISERROR(MATCH($E132,CL,0)),"Unknown",INDIRECT("'C'!$A$"&amp;MATCH($E132,CL,0)+1)))</f>
        <v/>
      </c>
      <c r="T132" s="197" t="str">
        <f ca="1">IF(B132="","",IF(ISERROR(MATCH($J132,[3]SorP!$B$1:$B$6226,0)),"",INDIRECT("'SorP'!$A$"&amp;MATCH($S132&amp;$J132,[3]SorP!C:C,0))))</f>
        <v/>
      </c>
      <c r="U132" s="139"/>
      <c r="V132" s="140" t="e">
        <f>IF(C132="",NA(),IF(OR(C132="Smelter not listed",C132="Smelter not yet identified"),MATCH($B132&amp;$D132,'[3]Smelter Look-up'!$J:$J,0),MATCH($B132&amp;$C132,'[3]Smelter Look-up'!$J:$J,0)))</f>
        <v>#N/A</v>
      </c>
      <c r="X132" s="67">
        <f t="shared" si="6"/>
        <v>0</v>
      </c>
      <c r="AB132" s="68" t="str">
        <f t="shared" si="7"/>
        <v/>
      </c>
    </row>
    <row r="133" spans="1:28" s="67" customFormat="1" ht="20.25">
      <c r="A133" s="197"/>
      <c r="B133" s="137" t="s">
        <v>235</v>
      </c>
      <c r="C133" s="191" t="s">
        <v>235</v>
      </c>
      <c r="D133" s="138"/>
      <c r="E133" s="137" t="s">
        <v>235</v>
      </c>
      <c r="F133" s="137" t="s">
        <v>235</v>
      </c>
      <c r="G133" s="137" t="s">
        <v>235</v>
      </c>
      <c r="H133" s="192" t="s">
        <v>235</v>
      </c>
      <c r="I133" s="193" t="s">
        <v>235</v>
      </c>
      <c r="J133" s="193" t="s">
        <v>235</v>
      </c>
      <c r="K133" s="194"/>
      <c r="L133" s="194"/>
      <c r="M133" s="194"/>
      <c r="N133" s="194"/>
      <c r="O133" s="194"/>
      <c r="P133" s="195"/>
      <c r="Q133" s="196"/>
      <c r="R133" s="137" t="s">
        <v>235</v>
      </c>
      <c r="S133" s="197" t="str">
        <f t="shared" ref="S133:S164" ca="1" si="10">IF(B133="","",IF(ISERROR(MATCH($E133,CL,0)),"Unknown",INDIRECT("'C'!$A$"&amp;MATCH($E133,CL,0)+1)))</f>
        <v/>
      </c>
      <c r="T133" s="197" t="str">
        <f ca="1">IF(B133="","",IF(ISERROR(MATCH($J133,[3]SorP!$B$1:$B$6226,0)),"",INDIRECT("'SorP'!$A$"&amp;MATCH($S133&amp;$J133,[3]SorP!C:C,0))))</f>
        <v/>
      </c>
      <c r="U133" s="139"/>
      <c r="V133" s="140" t="e">
        <f>IF(C133="",NA(),IF(OR(C133="Smelter not listed",C133="Smelter not yet identified"),MATCH($B133&amp;$D133,'[3]Smelter Look-up'!$J:$J,0),MATCH($B133&amp;$C133,'[3]Smelter Look-up'!$J:$J,0)))</f>
        <v>#N/A</v>
      </c>
      <c r="X133" s="67">
        <f t="shared" ref="X133:X196" si="11">IF(AND(C133="Smelter not listed",OR(LEN(D133)=0,LEN(E133)=0)),1,0)</f>
        <v>0</v>
      </c>
      <c r="AB133" s="68" t="str">
        <f t="shared" ref="AB133:AB196" si="12">B133&amp;C133</f>
        <v/>
      </c>
    </row>
    <row r="134" spans="1:28" s="67" customFormat="1" ht="20.25">
      <c r="A134" s="197"/>
      <c r="B134" s="137" t="s">
        <v>235</v>
      </c>
      <c r="C134" s="191" t="s">
        <v>235</v>
      </c>
      <c r="D134" s="138"/>
      <c r="E134" s="137" t="s">
        <v>235</v>
      </c>
      <c r="F134" s="137" t="s">
        <v>235</v>
      </c>
      <c r="G134" s="137" t="s">
        <v>235</v>
      </c>
      <c r="H134" s="192" t="s">
        <v>235</v>
      </c>
      <c r="I134" s="193" t="s">
        <v>235</v>
      </c>
      <c r="J134" s="193" t="s">
        <v>235</v>
      </c>
      <c r="K134" s="194"/>
      <c r="L134" s="194"/>
      <c r="M134" s="194"/>
      <c r="N134" s="194"/>
      <c r="O134" s="194"/>
      <c r="P134" s="195"/>
      <c r="Q134" s="196"/>
      <c r="R134" s="137" t="s">
        <v>235</v>
      </c>
      <c r="S134" s="197" t="str">
        <f t="shared" ca="1" si="10"/>
        <v/>
      </c>
      <c r="T134" s="197" t="str">
        <f ca="1">IF(B134="","",IF(ISERROR(MATCH($J134,[3]SorP!$B$1:$B$6226,0)),"",INDIRECT("'SorP'!$A$"&amp;MATCH($S134&amp;$J134,[3]SorP!C:C,0))))</f>
        <v/>
      </c>
      <c r="U134" s="139"/>
      <c r="V134" s="140" t="e">
        <f>IF(C134="",NA(),IF(OR(C134="Smelter not listed",C134="Smelter not yet identified"),MATCH($B134&amp;$D134,'[3]Smelter Look-up'!$J:$J,0),MATCH($B134&amp;$C134,'[3]Smelter Look-up'!$J:$J,0)))</f>
        <v>#N/A</v>
      </c>
      <c r="X134" s="67">
        <f t="shared" si="11"/>
        <v>0</v>
      </c>
      <c r="AB134" s="68" t="str">
        <f t="shared" si="12"/>
        <v/>
      </c>
    </row>
    <row r="135" spans="1:28" s="67" customFormat="1" ht="20.25">
      <c r="A135" s="197"/>
      <c r="B135" s="137" t="s">
        <v>235</v>
      </c>
      <c r="C135" s="191" t="s">
        <v>235</v>
      </c>
      <c r="D135" s="138"/>
      <c r="E135" s="137" t="s">
        <v>235</v>
      </c>
      <c r="F135" s="137" t="s">
        <v>235</v>
      </c>
      <c r="G135" s="137" t="s">
        <v>235</v>
      </c>
      <c r="H135" s="192" t="s">
        <v>235</v>
      </c>
      <c r="I135" s="193" t="s">
        <v>235</v>
      </c>
      <c r="J135" s="193" t="s">
        <v>235</v>
      </c>
      <c r="K135" s="194"/>
      <c r="L135" s="194"/>
      <c r="M135" s="194"/>
      <c r="N135" s="194"/>
      <c r="O135" s="194"/>
      <c r="P135" s="195"/>
      <c r="Q135" s="196"/>
      <c r="R135" s="137" t="s">
        <v>235</v>
      </c>
      <c r="S135" s="197" t="str">
        <f t="shared" ca="1" si="10"/>
        <v/>
      </c>
      <c r="T135" s="197" t="str">
        <f ca="1">IF(B135="","",IF(ISERROR(MATCH($J135,[3]SorP!$B$1:$B$6226,0)),"",INDIRECT("'SorP'!$A$"&amp;MATCH($S135&amp;$J135,[3]SorP!C:C,0))))</f>
        <v/>
      </c>
      <c r="U135" s="139"/>
      <c r="V135" s="140" t="e">
        <f>IF(C135="",NA(),IF(OR(C135="Smelter not listed",C135="Smelter not yet identified"),MATCH($B135&amp;$D135,'[3]Smelter Look-up'!$J:$J,0),MATCH($B135&amp;$C135,'[3]Smelter Look-up'!$J:$J,0)))</f>
        <v>#N/A</v>
      </c>
      <c r="X135" s="67">
        <f t="shared" si="11"/>
        <v>0</v>
      </c>
      <c r="AB135" s="68" t="str">
        <f t="shared" si="12"/>
        <v/>
      </c>
    </row>
    <row r="136" spans="1:28" s="67" customFormat="1" ht="20.25">
      <c r="A136" s="197"/>
      <c r="B136" s="137" t="s">
        <v>235</v>
      </c>
      <c r="C136" s="191" t="s">
        <v>235</v>
      </c>
      <c r="D136" s="138"/>
      <c r="E136" s="137" t="s">
        <v>235</v>
      </c>
      <c r="F136" s="137" t="s">
        <v>235</v>
      </c>
      <c r="G136" s="137" t="s">
        <v>235</v>
      </c>
      <c r="H136" s="192" t="s">
        <v>235</v>
      </c>
      <c r="I136" s="193" t="s">
        <v>235</v>
      </c>
      <c r="J136" s="193" t="s">
        <v>235</v>
      </c>
      <c r="K136" s="194"/>
      <c r="L136" s="194"/>
      <c r="M136" s="194"/>
      <c r="N136" s="194"/>
      <c r="O136" s="194"/>
      <c r="P136" s="195"/>
      <c r="Q136" s="196"/>
      <c r="R136" s="137" t="s">
        <v>235</v>
      </c>
      <c r="S136" s="197" t="str">
        <f t="shared" ca="1" si="10"/>
        <v/>
      </c>
      <c r="T136" s="197" t="str">
        <f ca="1">IF(B136="","",IF(ISERROR(MATCH($J136,[3]SorP!$B$1:$B$6226,0)),"",INDIRECT("'SorP'!$A$"&amp;MATCH($S136&amp;$J136,[3]SorP!C:C,0))))</f>
        <v/>
      </c>
      <c r="U136" s="139"/>
      <c r="V136" s="140" t="e">
        <f>IF(C136="",NA(),IF(OR(C136="Smelter not listed",C136="Smelter not yet identified"),MATCH($B136&amp;$D136,'[3]Smelter Look-up'!$J:$J,0),MATCH($B136&amp;$C136,'[3]Smelter Look-up'!$J:$J,0)))</f>
        <v>#N/A</v>
      </c>
      <c r="X136" s="67">
        <f t="shared" si="11"/>
        <v>0</v>
      </c>
      <c r="AB136" s="68" t="str">
        <f t="shared" si="12"/>
        <v/>
      </c>
    </row>
    <row r="137" spans="1:28" s="67" customFormat="1" ht="20.25">
      <c r="A137" s="197"/>
      <c r="B137" s="137" t="s">
        <v>235</v>
      </c>
      <c r="C137" s="191" t="s">
        <v>235</v>
      </c>
      <c r="D137" s="138"/>
      <c r="E137" s="137" t="s">
        <v>235</v>
      </c>
      <c r="F137" s="137" t="s">
        <v>235</v>
      </c>
      <c r="G137" s="137" t="s">
        <v>235</v>
      </c>
      <c r="H137" s="192" t="s">
        <v>235</v>
      </c>
      <c r="I137" s="193" t="s">
        <v>235</v>
      </c>
      <c r="J137" s="193" t="s">
        <v>235</v>
      </c>
      <c r="K137" s="194"/>
      <c r="L137" s="194"/>
      <c r="M137" s="194"/>
      <c r="N137" s="194"/>
      <c r="O137" s="194"/>
      <c r="P137" s="195"/>
      <c r="Q137" s="196"/>
      <c r="R137" s="137" t="s">
        <v>235</v>
      </c>
      <c r="S137" s="197" t="str">
        <f t="shared" ca="1" si="10"/>
        <v/>
      </c>
      <c r="T137" s="197" t="str">
        <f ca="1">IF(B137="","",IF(ISERROR(MATCH($J137,[3]SorP!$B$1:$B$6226,0)),"",INDIRECT("'SorP'!$A$"&amp;MATCH($S137&amp;$J137,[3]SorP!C:C,0))))</f>
        <v/>
      </c>
      <c r="U137" s="139"/>
      <c r="V137" s="140" t="e">
        <f>IF(C137="",NA(),IF(OR(C137="Smelter not listed",C137="Smelter not yet identified"),MATCH($B137&amp;$D137,'[3]Smelter Look-up'!$J:$J,0),MATCH($B137&amp;$C137,'[3]Smelter Look-up'!$J:$J,0)))</f>
        <v>#N/A</v>
      </c>
      <c r="X137" s="67">
        <f t="shared" si="11"/>
        <v>0</v>
      </c>
      <c r="AB137" s="68" t="str">
        <f t="shared" si="12"/>
        <v/>
      </c>
    </row>
    <row r="138" spans="1:28" s="67" customFormat="1" ht="20.25">
      <c r="A138" s="197"/>
      <c r="B138" s="137" t="s">
        <v>235</v>
      </c>
      <c r="C138" s="191" t="s">
        <v>235</v>
      </c>
      <c r="D138" s="138"/>
      <c r="E138" s="137" t="s">
        <v>235</v>
      </c>
      <c r="F138" s="137" t="s">
        <v>235</v>
      </c>
      <c r="G138" s="137" t="s">
        <v>235</v>
      </c>
      <c r="H138" s="192" t="s">
        <v>235</v>
      </c>
      <c r="I138" s="193" t="s">
        <v>235</v>
      </c>
      <c r="J138" s="193" t="s">
        <v>235</v>
      </c>
      <c r="K138" s="194"/>
      <c r="L138" s="194"/>
      <c r="M138" s="194"/>
      <c r="N138" s="194"/>
      <c r="O138" s="194"/>
      <c r="P138" s="195"/>
      <c r="Q138" s="196"/>
      <c r="R138" s="137" t="s">
        <v>235</v>
      </c>
      <c r="S138" s="197" t="str">
        <f t="shared" ca="1" si="10"/>
        <v/>
      </c>
      <c r="T138" s="197" t="str">
        <f ca="1">IF(B138="","",IF(ISERROR(MATCH($J138,[3]SorP!$B$1:$B$6226,0)),"",INDIRECT("'SorP'!$A$"&amp;MATCH($S138&amp;$J138,[3]SorP!C:C,0))))</f>
        <v/>
      </c>
      <c r="U138" s="139"/>
      <c r="V138" s="140" t="e">
        <f>IF(C138="",NA(),IF(OR(C138="Smelter not listed",C138="Smelter not yet identified"),MATCH($B138&amp;$D138,'[3]Smelter Look-up'!$J:$J,0),MATCH($B138&amp;$C138,'[3]Smelter Look-up'!$J:$J,0)))</f>
        <v>#N/A</v>
      </c>
      <c r="X138" s="67">
        <f t="shared" si="11"/>
        <v>0</v>
      </c>
      <c r="AB138" s="68" t="str">
        <f t="shared" si="12"/>
        <v/>
      </c>
    </row>
    <row r="139" spans="1:28" s="67" customFormat="1" ht="20.25">
      <c r="A139" s="197"/>
      <c r="B139" s="137" t="s">
        <v>235</v>
      </c>
      <c r="C139" s="191" t="s">
        <v>235</v>
      </c>
      <c r="D139" s="138"/>
      <c r="E139" s="137" t="s">
        <v>235</v>
      </c>
      <c r="F139" s="137" t="s">
        <v>235</v>
      </c>
      <c r="G139" s="137" t="s">
        <v>235</v>
      </c>
      <c r="H139" s="192" t="s">
        <v>235</v>
      </c>
      <c r="I139" s="193" t="s">
        <v>235</v>
      </c>
      <c r="J139" s="193" t="s">
        <v>235</v>
      </c>
      <c r="K139" s="194"/>
      <c r="L139" s="194"/>
      <c r="M139" s="194"/>
      <c r="N139" s="194"/>
      <c r="O139" s="194"/>
      <c r="P139" s="195"/>
      <c r="Q139" s="196"/>
      <c r="R139" s="137" t="s">
        <v>235</v>
      </c>
      <c r="S139" s="197" t="str">
        <f t="shared" ca="1" si="10"/>
        <v/>
      </c>
      <c r="T139" s="197" t="str">
        <f ca="1">IF(B139="","",IF(ISERROR(MATCH($J139,[3]SorP!$B$1:$B$6226,0)),"",INDIRECT("'SorP'!$A$"&amp;MATCH($S139&amp;$J139,[3]SorP!C:C,0))))</f>
        <v/>
      </c>
      <c r="U139" s="139"/>
      <c r="V139" s="140" t="e">
        <f>IF(C139="",NA(),IF(OR(C139="Smelter not listed",C139="Smelter not yet identified"),MATCH($B139&amp;$D139,'[3]Smelter Look-up'!$J:$J,0),MATCH($B139&amp;$C139,'[3]Smelter Look-up'!$J:$J,0)))</f>
        <v>#N/A</v>
      </c>
      <c r="X139" s="67">
        <f t="shared" si="11"/>
        <v>0</v>
      </c>
      <c r="AB139" s="68" t="str">
        <f t="shared" si="12"/>
        <v/>
      </c>
    </row>
    <row r="140" spans="1:28" s="67" customFormat="1" ht="20.25">
      <c r="A140" s="197"/>
      <c r="B140" s="137" t="s">
        <v>235</v>
      </c>
      <c r="C140" s="191" t="s">
        <v>235</v>
      </c>
      <c r="D140" s="138"/>
      <c r="E140" s="137" t="s">
        <v>235</v>
      </c>
      <c r="F140" s="137" t="s">
        <v>235</v>
      </c>
      <c r="G140" s="137" t="s">
        <v>235</v>
      </c>
      <c r="H140" s="192" t="s">
        <v>235</v>
      </c>
      <c r="I140" s="193" t="s">
        <v>235</v>
      </c>
      <c r="J140" s="193" t="s">
        <v>235</v>
      </c>
      <c r="K140" s="194"/>
      <c r="L140" s="194"/>
      <c r="M140" s="194"/>
      <c r="N140" s="194"/>
      <c r="O140" s="194"/>
      <c r="P140" s="195"/>
      <c r="Q140" s="196"/>
      <c r="R140" s="137" t="s">
        <v>235</v>
      </c>
      <c r="S140" s="197" t="str">
        <f t="shared" ca="1" si="10"/>
        <v/>
      </c>
      <c r="T140" s="197" t="str">
        <f ca="1">IF(B140="","",IF(ISERROR(MATCH($J140,[3]SorP!$B$1:$B$6226,0)),"",INDIRECT("'SorP'!$A$"&amp;MATCH($S140&amp;$J140,[3]SorP!C:C,0))))</f>
        <v/>
      </c>
      <c r="U140" s="139"/>
      <c r="V140" s="140" t="e">
        <f>IF(C140="",NA(),IF(OR(C140="Smelter not listed",C140="Smelter not yet identified"),MATCH($B140&amp;$D140,'[3]Smelter Look-up'!$J:$J,0),MATCH($B140&amp;$C140,'[3]Smelter Look-up'!$J:$J,0)))</f>
        <v>#N/A</v>
      </c>
      <c r="X140" s="67">
        <f t="shared" si="11"/>
        <v>0</v>
      </c>
      <c r="AB140" s="68" t="str">
        <f t="shared" si="12"/>
        <v/>
      </c>
    </row>
    <row r="141" spans="1:28" s="67" customFormat="1" ht="20.25">
      <c r="A141" s="197"/>
      <c r="B141" s="137" t="s">
        <v>235</v>
      </c>
      <c r="C141" s="191" t="s">
        <v>235</v>
      </c>
      <c r="D141" s="138"/>
      <c r="E141" s="137" t="s">
        <v>235</v>
      </c>
      <c r="F141" s="137" t="s">
        <v>235</v>
      </c>
      <c r="G141" s="137" t="s">
        <v>235</v>
      </c>
      <c r="H141" s="192" t="s">
        <v>235</v>
      </c>
      <c r="I141" s="193" t="s">
        <v>235</v>
      </c>
      <c r="J141" s="193" t="s">
        <v>235</v>
      </c>
      <c r="K141" s="194"/>
      <c r="L141" s="194"/>
      <c r="M141" s="194"/>
      <c r="N141" s="194"/>
      <c r="O141" s="194"/>
      <c r="P141" s="195"/>
      <c r="Q141" s="196"/>
      <c r="R141" s="137" t="s">
        <v>235</v>
      </c>
      <c r="S141" s="197" t="str">
        <f t="shared" ca="1" si="10"/>
        <v/>
      </c>
      <c r="T141" s="197" t="str">
        <f ca="1">IF(B141="","",IF(ISERROR(MATCH($J141,[3]SorP!$B$1:$B$6226,0)),"",INDIRECT("'SorP'!$A$"&amp;MATCH($S141&amp;$J141,[3]SorP!C:C,0))))</f>
        <v/>
      </c>
      <c r="U141" s="139"/>
      <c r="V141" s="140" t="e">
        <f>IF(C141="",NA(),IF(OR(C141="Smelter not listed",C141="Smelter not yet identified"),MATCH($B141&amp;$D141,'[3]Smelter Look-up'!$J:$J,0),MATCH($B141&amp;$C141,'[3]Smelter Look-up'!$J:$J,0)))</f>
        <v>#N/A</v>
      </c>
      <c r="X141" s="67">
        <f t="shared" si="11"/>
        <v>0</v>
      </c>
      <c r="AB141" s="68" t="str">
        <f t="shared" si="12"/>
        <v/>
      </c>
    </row>
    <row r="142" spans="1:28" s="67" customFormat="1" ht="20.25">
      <c r="A142" s="197"/>
      <c r="B142" s="137" t="s">
        <v>235</v>
      </c>
      <c r="C142" s="191" t="s">
        <v>235</v>
      </c>
      <c r="D142" s="138"/>
      <c r="E142" s="137" t="s">
        <v>235</v>
      </c>
      <c r="F142" s="137" t="s">
        <v>235</v>
      </c>
      <c r="G142" s="137" t="s">
        <v>235</v>
      </c>
      <c r="H142" s="192" t="s">
        <v>235</v>
      </c>
      <c r="I142" s="193" t="s">
        <v>235</v>
      </c>
      <c r="J142" s="193" t="s">
        <v>235</v>
      </c>
      <c r="K142" s="194"/>
      <c r="L142" s="194"/>
      <c r="M142" s="194"/>
      <c r="N142" s="194"/>
      <c r="O142" s="194"/>
      <c r="P142" s="195"/>
      <c r="Q142" s="196"/>
      <c r="R142" s="137" t="s">
        <v>235</v>
      </c>
      <c r="S142" s="197" t="str">
        <f t="shared" ca="1" si="10"/>
        <v/>
      </c>
      <c r="T142" s="197" t="str">
        <f ca="1">IF(B142="","",IF(ISERROR(MATCH($J142,[3]SorP!$B$1:$B$6226,0)),"",INDIRECT("'SorP'!$A$"&amp;MATCH($S142&amp;$J142,[3]SorP!C:C,0))))</f>
        <v/>
      </c>
      <c r="U142" s="139"/>
      <c r="V142" s="140" t="e">
        <f>IF(C142="",NA(),IF(OR(C142="Smelter not listed",C142="Smelter not yet identified"),MATCH($B142&amp;$D142,'[3]Smelter Look-up'!$J:$J,0),MATCH($B142&amp;$C142,'[3]Smelter Look-up'!$J:$J,0)))</f>
        <v>#N/A</v>
      </c>
      <c r="X142" s="67">
        <f t="shared" si="11"/>
        <v>0</v>
      </c>
      <c r="AB142" s="68" t="str">
        <f t="shared" si="12"/>
        <v/>
      </c>
    </row>
    <row r="143" spans="1:28" s="67" customFormat="1" ht="20.25">
      <c r="A143" s="197"/>
      <c r="B143" s="137" t="s">
        <v>235</v>
      </c>
      <c r="C143" s="191" t="s">
        <v>235</v>
      </c>
      <c r="D143" s="138"/>
      <c r="E143" s="137" t="s">
        <v>235</v>
      </c>
      <c r="F143" s="137" t="s">
        <v>235</v>
      </c>
      <c r="G143" s="137" t="s">
        <v>235</v>
      </c>
      <c r="H143" s="192" t="s">
        <v>235</v>
      </c>
      <c r="I143" s="193" t="s">
        <v>235</v>
      </c>
      <c r="J143" s="193" t="s">
        <v>235</v>
      </c>
      <c r="K143" s="194"/>
      <c r="L143" s="194"/>
      <c r="M143" s="194"/>
      <c r="N143" s="194"/>
      <c r="O143" s="194"/>
      <c r="P143" s="195"/>
      <c r="Q143" s="196"/>
      <c r="R143" s="137" t="s">
        <v>235</v>
      </c>
      <c r="S143" s="197" t="str">
        <f t="shared" ca="1" si="10"/>
        <v/>
      </c>
      <c r="T143" s="197" t="str">
        <f ca="1">IF(B143="","",IF(ISERROR(MATCH($J143,[3]SorP!$B$1:$B$6226,0)),"",INDIRECT("'SorP'!$A$"&amp;MATCH($S143&amp;$J143,[3]SorP!C:C,0))))</f>
        <v/>
      </c>
      <c r="U143" s="139"/>
      <c r="V143" s="140" t="e">
        <f>IF(C143="",NA(),IF(OR(C143="Smelter not listed",C143="Smelter not yet identified"),MATCH($B143&amp;$D143,'[3]Smelter Look-up'!$J:$J,0),MATCH($B143&amp;$C143,'[3]Smelter Look-up'!$J:$J,0)))</f>
        <v>#N/A</v>
      </c>
      <c r="X143" s="67">
        <f t="shared" si="11"/>
        <v>0</v>
      </c>
      <c r="AB143" s="68" t="str">
        <f t="shared" si="12"/>
        <v/>
      </c>
    </row>
    <row r="144" spans="1:28" s="67" customFormat="1" ht="20.25">
      <c r="A144" s="197"/>
      <c r="B144" s="137" t="s">
        <v>235</v>
      </c>
      <c r="C144" s="191" t="s">
        <v>235</v>
      </c>
      <c r="D144" s="138"/>
      <c r="E144" s="137" t="s">
        <v>235</v>
      </c>
      <c r="F144" s="137" t="s">
        <v>235</v>
      </c>
      <c r="G144" s="137" t="s">
        <v>235</v>
      </c>
      <c r="H144" s="192" t="s">
        <v>235</v>
      </c>
      <c r="I144" s="193" t="s">
        <v>235</v>
      </c>
      <c r="J144" s="193" t="s">
        <v>235</v>
      </c>
      <c r="K144" s="194"/>
      <c r="L144" s="194"/>
      <c r="M144" s="194"/>
      <c r="N144" s="194"/>
      <c r="O144" s="194"/>
      <c r="P144" s="195"/>
      <c r="Q144" s="196"/>
      <c r="R144" s="137" t="s">
        <v>235</v>
      </c>
      <c r="S144" s="197" t="str">
        <f t="shared" ca="1" si="10"/>
        <v/>
      </c>
      <c r="T144" s="197" t="str">
        <f ca="1">IF(B144="","",IF(ISERROR(MATCH($J144,[3]SorP!$B$1:$B$6226,0)),"",INDIRECT("'SorP'!$A$"&amp;MATCH($S144&amp;$J144,[3]SorP!C:C,0))))</f>
        <v/>
      </c>
      <c r="U144" s="139"/>
      <c r="V144" s="140" t="e">
        <f>IF(C144="",NA(),IF(OR(C144="Smelter not listed",C144="Smelter not yet identified"),MATCH($B144&amp;$D144,'[3]Smelter Look-up'!$J:$J,0),MATCH($B144&amp;$C144,'[3]Smelter Look-up'!$J:$J,0)))</f>
        <v>#N/A</v>
      </c>
      <c r="X144" s="67">
        <f t="shared" si="11"/>
        <v>0</v>
      </c>
      <c r="AB144" s="68" t="str">
        <f t="shared" si="12"/>
        <v/>
      </c>
    </row>
    <row r="145" spans="1:28" s="67" customFormat="1" ht="20.25">
      <c r="A145" s="197"/>
      <c r="B145" s="137" t="s">
        <v>235</v>
      </c>
      <c r="C145" s="191" t="s">
        <v>235</v>
      </c>
      <c r="D145" s="138"/>
      <c r="E145" s="137" t="s">
        <v>235</v>
      </c>
      <c r="F145" s="137" t="s">
        <v>235</v>
      </c>
      <c r="G145" s="137" t="s">
        <v>235</v>
      </c>
      <c r="H145" s="192" t="s">
        <v>235</v>
      </c>
      <c r="I145" s="193" t="s">
        <v>235</v>
      </c>
      <c r="J145" s="193" t="s">
        <v>235</v>
      </c>
      <c r="K145" s="194"/>
      <c r="L145" s="194"/>
      <c r="M145" s="194"/>
      <c r="N145" s="194"/>
      <c r="O145" s="194"/>
      <c r="P145" s="195"/>
      <c r="Q145" s="196"/>
      <c r="R145" s="137" t="s">
        <v>235</v>
      </c>
      <c r="S145" s="197" t="str">
        <f t="shared" ca="1" si="10"/>
        <v/>
      </c>
      <c r="T145" s="197" t="str">
        <f ca="1">IF(B145="","",IF(ISERROR(MATCH($J145,[3]SorP!$B$1:$B$6226,0)),"",INDIRECT("'SorP'!$A$"&amp;MATCH($S145&amp;$J145,[3]SorP!C:C,0))))</f>
        <v/>
      </c>
      <c r="U145" s="139"/>
      <c r="V145" s="140" t="e">
        <f>IF(C145="",NA(),IF(OR(C145="Smelter not listed",C145="Smelter not yet identified"),MATCH($B145&amp;$D145,'[3]Smelter Look-up'!$J:$J,0),MATCH($B145&amp;$C145,'[3]Smelter Look-up'!$J:$J,0)))</f>
        <v>#N/A</v>
      </c>
      <c r="X145" s="67">
        <f t="shared" si="11"/>
        <v>0</v>
      </c>
      <c r="AB145" s="68" t="str">
        <f t="shared" si="12"/>
        <v/>
      </c>
    </row>
    <row r="146" spans="1:28" s="67" customFormat="1" ht="20.25">
      <c r="A146" s="197"/>
      <c r="B146" s="137" t="s">
        <v>235</v>
      </c>
      <c r="C146" s="191" t="s">
        <v>235</v>
      </c>
      <c r="D146" s="138"/>
      <c r="E146" s="137" t="s">
        <v>235</v>
      </c>
      <c r="F146" s="137" t="s">
        <v>235</v>
      </c>
      <c r="G146" s="137" t="s">
        <v>235</v>
      </c>
      <c r="H146" s="192" t="s">
        <v>235</v>
      </c>
      <c r="I146" s="193" t="s">
        <v>235</v>
      </c>
      <c r="J146" s="193" t="s">
        <v>235</v>
      </c>
      <c r="K146" s="194"/>
      <c r="L146" s="194"/>
      <c r="M146" s="194"/>
      <c r="N146" s="194"/>
      <c r="O146" s="194"/>
      <c r="P146" s="195"/>
      <c r="Q146" s="196"/>
      <c r="R146" s="137" t="s">
        <v>235</v>
      </c>
      <c r="S146" s="197" t="str">
        <f t="shared" ca="1" si="10"/>
        <v/>
      </c>
      <c r="T146" s="197" t="str">
        <f ca="1">IF(B146="","",IF(ISERROR(MATCH($J146,[3]SorP!$B$1:$B$6226,0)),"",INDIRECT("'SorP'!$A$"&amp;MATCH($S146&amp;$J146,[3]SorP!C:C,0))))</f>
        <v/>
      </c>
      <c r="U146" s="139"/>
      <c r="V146" s="140" t="e">
        <f>IF(C146="",NA(),IF(OR(C146="Smelter not listed",C146="Smelter not yet identified"),MATCH($B146&amp;$D146,'[3]Smelter Look-up'!$J:$J,0),MATCH($B146&amp;$C146,'[3]Smelter Look-up'!$J:$J,0)))</f>
        <v>#N/A</v>
      </c>
      <c r="X146" s="67">
        <f t="shared" si="11"/>
        <v>0</v>
      </c>
      <c r="AB146" s="68" t="str">
        <f t="shared" si="12"/>
        <v/>
      </c>
    </row>
    <row r="147" spans="1:28" s="67" customFormat="1" ht="20.25">
      <c r="A147" s="197"/>
      <c r="B147" s="137" t="s">
        <v>235</v>
      </c>
      <c r="C147" s="191" t="s">
        <v>235</v>
      </c>
      <c r="D147" s="138"/>
      <c r="E147" s="137" t="s">
        <v>235</v>
      </c>
      <c r="F147" s="137" t="s">
        <v>235</v>
      </c>
      <c r="G147" s="137" t="s">
        <v>235</v>
      </c>
      <c r="H147" s="192" t="s">
        <v>235</v>
      </c>
      <c r="I147" s="193" t="s">
        <v>235</v>
      </c>
      <c r="J147" s="193" t="s">
        <v>235</v>
      </c>
      <c r="K147" s="194"/>
      <c r="L147" s="194"/>
      <c r="M147" s="194"/>
      <c r="N147" s="194"/>
      <c r="O147" s="194"/>
      <c r="P147" s="195"/>
      <c r="Q147" s="196"/>
      <c r="R147" s="137" t="s">
        <v>235</v>
      </c>
      <c r="S147" s="197" t="str">
        <f t="shared" ca="1" si="10"/>
        <v/>
      </c>
      <c r="T147" s="197" t="str">
        <f ca="1">IF(B147="","",IF(ISERROR(MATCH($J147,[3]SorP!$B$1:$B$6226,0)),"",INDIRECT("'SorP'!$A$"&amp;MATCH($S147&amp;$J147,[3]SorP!C:C,0))))</f>
        <v/>
      </c>
      <c r="U147" s="139"/>
      <c r="V147" s="140" t="e">
        <f>IF(C147="",NA(),IF(OR(C147="Smelter not listed",C147="Smelter not yet identified"),MATCH($B147&amp;$D147,'[3]Smelter Look-up'!$J:$J,0),MATCH($B147&amp;$C147,'[3]Smelter Look-up'!$J:$J,0)))</f>
        <v>#N/A</v>
      </c>
      <c r="X147" s="67">
        <f t="shared" si="11"/>
        <v>0</v>
      </c>
      <c r="AB147" s="68" t="str">
        <f t="shared" si="12"/>
        <v/>
      </c>
    </row>
    <row r="148" spans="1:28" s="67" customFormat="1" ht="20.25">
      <c r="A148" s="197"/>
      <c r="B148" s="137" t="s">
        <v>235</v>
      </c>
      <c r="C148" s="191" t="s">
        <v>235</v>
      </c>
      <c r="D148" s="138"/>
      <c r="E148" s="137" t="s">
        <v>235</v>
      </c>
      <c r="F148" s="137" t="s">
        <v>235</v>
      </c>
      <c r="G148" s="137" t="s">
        <v>235</v>
      </c>
      <c r="H148" s="192" t="s">
        <v>235</v>
      </c>
      <c r="I148" s="193" t="s">
        <v>235</v>
      </c>
      <c r="J148" s="193" t="s">
        <v>235</v>
      </c>
      <c r="K148" s="194"/>
      <c r="L148" s="194"/>
      <c r="M148" s="194"/>
      <c r="N148" s="194"/>
      <c r="O148" s="194"/>
      <c r="P148" s="195"/>
      <c r="Q148" s="196"/>
      <c r="R148" s="137" t="s">
        <v>235</v>
      </c>
      <c r="S148" s="197" t="str">
        <f t="shared" ca="1" si="10"/>
        <v/>
      </c>
      <c r="T148" s="197" t="str">
        <f ca="1">IF(B148="","",IF(ISERROR(MATCH($J148,[3]SorP!$B$1:$B$6226,0)),"",INDIRECT("'SorP'!$A$"&amp;MATCH($S148&amp;$J148,[3]SorP!C:C,0))))</f>
        <v/>
      </c>
      <c r="U148" s="139"/>
      <c r="V148" s="140" t="e">
        <f>IF(C148="",NA(),IF(OR(C148="Smelter not listed",C148="Smelter not yet identified"),MATCH($B148&amp;$D148,'[3]Smelter Look-up'!$J:$J,0),MATCH($B148&amp;$C148,'[3]Smelter Look-up'!$J:$J,0)))</f>
        <v>#N/A</v>
      </c>
      <c r="X148" s="67">
        <f t="shared" si="11"/>
        <v>0</v>
      </c>
      <c r="AB148" s="68" t="str">
        <f t="shared" si="12"/>
        <v/>
      </c>
    </row>
    <row r="149" spans="1:28" s="67" customFormat="1" ht="20.25">
      <c r="A149" s="197"/>
      <c r="B149" s="137" t="s">
        <v>235</v>
      </c>
      <c r="C149" s="191" t="s">
        <v>235</v>
      </c>
      <c r="D149" s="138"/>
      <c r="E149" s="137" t="s">
        <v>235</v>
      </c>
      <c r="F149" s="137" t="s">
        <v>235</v>
      </c>
      <c r="G149" s="137" t="s">
        <v>235</v>
      </c>
      <c r="H149" s="192" t="s">
        <v>235</v>
      </c>
      <c r="I149" s="193" t="s">
        <v>235</v>
      </c>
      <c r="J149" s="193" t="s">
        <v>235</v>
      </c>
      <c r="K149" s="194"/>
      <c r="L149" s="194"/>
      <c r="M149" s="194"/>
      <c r="N149" s="194"/>
      <c r="O149" s="194"/>
      <c r="P149" s="195"/>
      <c r="Q149" s="196"/>
      <c r="R149" s="137" t="s">
        <v>235</v>
      </c>
      <c r="S149" s="197" t="str">
        <f t="shared" ca="1" si="10"/>
        <v/>
      </c>
      <c r="T149" s="197" t="str">
        <f ca="1">IF(B149="","",IF(ISERROR(MATCH($J149,[3]SorP!$B$1:$B$6226,0)),"",INDIRECT("'SorP'!$A$"&amp;MATCH($S149&amp;$J149,[3]SorP!C:C,0))))</f>
        <v/>
      </c>
      <c r="U149" s="139"/>
      <c r="V149" s="140" t="e">
        <f>IF(C149="",NA(),IF(OR(C149="Smelter not listed",C149="Smelter not yet identified"),MATCH($B149&amp;$D149,'[3]Smelter Look-up'!$J:$J,0),MATCH($B149&amp;$C149,'[3]Smelter Look-up'!$J:$J,0)))</f>
        <v>#N/A</v>
      </c>
      <c r="X149" s="67">
        <f t="shared" si="11"/>
        <v>0</v>
      </c>
      <c r="AB149" s="68" t="str">
        <f t="shared" si="12"/>
        <v/>
      </c>
    </row>
    <row r="150" spans="1:28" s="67" customFormat="1" ht="20.25">
      <c r="A150" s="197"/>
      <c r="B150" s="137" t="s">
        <v>235</v>
      </c>
      <c r="C150" s="191" t="s">
        <v>235</v>
      </c>
      <c r="D150" s="138"/>
      <c r="E150" s="137" t="s">
        <v>235</v>
      </c>
      <c r="F150" s="137" t="s">
        <v>235</v>
      </c>
      <c r="G150" s="137" t="s">
        <v>235</v>
      </c>
      <c r="H150" s="192" t="s">
        <v>235</v>
      </c>
      <c r="I150" s="193" t="s">
        <v>235</v>
      </c>
      <c r="J150" s="193" t="s">
        <v>235</v>
      </c>
      <c r="K150" s="194"/>
      <c r="L150" s="194"/>
      <c r="M150" s="194"/>
      <c r="N150" s="194"/>
      <c r="O150" s="194"/>
      <c r="P150" s="195"/>
      <c r="Q150" s="196"/>
      <c r="R150" s="137" t="s">
        <v>235</v>
      </c>
      <c r="S150" s="197" t="str">
        <f t="shared" ca="1" si="10"/>
        <v/>
      </c>
      <c r="T150" s="197" t="str">
        <f ca="1">IF(B150="","",IF(ISERROR(MATCH($J150,[3]SorP!$B$1:$B$6226,0)),"",INDIRECT("'SorP'!$A$"&amp;MATCH($S150&amp;$J150,[3]SorP!C:C,0))))</f>
        <v/>
      </c>
      <c r="U150" s="139"/>
      <c r="V150" s="140" t="e">
        <f>IF(C150="",NA(),IF(OR(C150="Smelter not listed",C150="Smelter not yet identified"),MATCH($B150&amp;$D150,'[3]Smelter Look-up'!$J:$J,0),MATCH($B150&amp;$C150,'[3]Smelter Look-up'!$J:$J,0)))</f>
        <v>#N/A</v>
      </c>
      <c r="X150" s="67">
        <f t="shared" si="11"/>
        <v>0</v>
      </c>
      <c r="AB150" s="68" t="str">
        <f t="shared" si="12"/>
        <v/>
      </c>
    </row>
    <row r="151" spans="1:28" s="67" customFormat="1" ht="20.25">
      <c r="A151" s="197"/>
      <c r="B151" s="137" t="s">
        <v>235</v>
      </c>
      <c r="C151" s="191" t="s">
        <v>235</v>
      </c>
      <c r="D151" s="138"/>
      <c r="E151" s="137" t="s">
        <v>235</v>
      </c>
      <c r="F151" s="137" t="s">
        <v>235</v>
      </c>
      <c r="G151" s="137" t="s">
        <v>235</v>
      </c>
      <c r="H151" s="192" t="s">
        <v>235</v>
      </c>
      <c r="I151" s="193" t="s">
        <v>235</v>
      </c>
      <c r="J151" s="193" t="s">
        <v>235</v>
      </c>
      <c r="K151" s="194"/>
      <c r="L151" s="194"/>
      <c r="M151" s="194"/>
      <c r="N151" s="194"/>
      <c r="O151" s="194"/>
      <c r="P151" s="195"/>
      <c r="Q151" s="196"/>
      <c r="R151" s="137" t="s">
        <v>235</v>
      </c>
      <c r="S151" s="197" t="str">
        <f t="shared" ca="1" si="10"/>
        <v/>
      </c>
      <c r="T151" s="197" t="str">
        <f ca="1">IF(B151="","",IF(ISERROR(MATCH($J151,[3]SorP!$B$1:$B$6226,0)),"",INDIRECT("'SorP'!$A$"&amp;MATCH($S151&amp;$J151,[3]SorP!C:C,0))))</f>
        <v/>
      </c>
      <c r="U151" s="139"/>
      <c r="V151" s="140" t="e">
        <f>IF(C151="",NA(),IF(OR(C151="Smelter not listed",C151="Smelter not yet identified"),MATCH($B151&amp;$D151,'[3]Smelter Look-up'!$J:$J,0),MATCH($B151&amp;$C151,'[3]Smelter Look-up'!$J:$J,0)))</f>
        <v>#N/A</v>
      </c>
      <c r="X151" s="67">
        <f t="shared" si="11"/>
        <v>0</v>
      </c>
      <c r="AB151" s="68" t="str">
        <f t="shared" si="12"/>
        <v/>
      </c>
    </row>
    <row r="152" spans="1:28" s="67" customFormat="1" ht="20.25">
      <c r="A152" s="197"/>
      <c r="B152" s="137" t="s">
        <v>235</v>
      </c>
      <c r="C152" s="191" t="s">
        <v>235</v>
      </c>
      <c r="D152" s="138"/>
      <c r="E152" s="137" t="s">
        <v>235</v>
      </c>
      <c r="F152" s="137" t="s">
        <v>235</v>
      </c>
      <c r="G152" s="137" t="s">
        <v>235</v>
      </c>
      <c r="H152" s="192" t="s">
        <v>235</v>
      </c>
      <c r="I152" s="193" t="s">
        <v>235</v>
      </c>
      <c r="J152" s="193" t="s">
        <v>235</v>
      </c>
      <c r="K152" s="194"/>
      <c r="L152" s="194"/>
      <c r="M152" s="194"/>
      <c r="N152" s="194"/>
      <c r="O152" s="194"/>
      <c r="P152" s="195"/>
      <c r="Q152" s="196"/>
      <c r="R152" s="137" t="s">
        <v>235</v>
      </c>
      <c r="S152" s="197" t="str">
        <f t="shared" ca="1" si="10"/>
        <v/>
      </c>
      <c r="T152" s="197" t="str">
        <f ca="1">IF(B152="","",IF(ISERROR(MATCH($J152,[3]SorP!$B$1:$B$6226,0)),"",INDIRECT("'SorP'!$A$"&amp;MATCH($S152&amp;$J152,[3]SorP!C:C,0))))</f>
        <v/>
      </c>
      <c r="U152" s="139"/>
      <c r="V152" s="140" t="e">
        <f>IF(C152="",NA(),IF(OR(C152="Smelter not listed",C152="Smelter not yet identified"),MATCH($B152&amp;$D152,'[3]Smelter Look-up'!$J:$J,0),MATCH($B152&amp;$C152,'[3]Smelter Look-up'!$J:$J,0)))</f>
        <v>#N/A</v>
      </c>
      <c r="X152" s="67">
        <f t="shared" si="11"/>
        <v>0</v>
      </c>
      <c r="AB152" s="68" t="str">
        <f t="shared" si="12"/>
        <v/>
      </c>
    </row>
    <row r="153" spans="1:28" s="67" customFormat="1" ht="20.25">
      <c r="A153" s="197"/>
      <c r="B153" s="137" t="s">
        <v>235</v>
      </c>
      <c r="C153" s="191" t="s">
        <v>235</v>
      </c>
      <c r="D153" s="138"/>
      <c r="E153" s="137" t="s">
        <v>235</v>
      </c>
      <c r="F153" s="137" t="s">
        <v>235</v>
      </c>
      <c r="G153" s="137" t="s">
        <v>235</v>
      </c>
      <c r="H153" s="192" t="s">
        <v>235</v>
      </c>
      <c r="I153" s="193" t="s">
        <v>235</v>
      </c>
      <c r="J153" s="193" t="s">
        <v>235</v>
      </c>
      <c r="K153" s="194"/>
      <c r="L153" s="194"/>
      <c r="M153" s="194"/>
      <c r="N153" s="194"/>
      <c r="O153" s="194"/>
      <c r="P153" s="195"/>
      <c r="Q153" s="196"/>
      <c r="R153" s="137" t="s">
        <v>235</v>
      </c>
      <c r="S153" s="197" t="str">
        <f t="shared" ca="1" si="10"/>
        <v/>
      </c>
      <c r="T153" s="197" t="str">
        <f ca="1">IF(B153="","",IF(ISERROR(MATCH($J153,[3]SorP!$B$1:$B$6226,0)),"",INDIRECT("'SorP'!$A$"&amp;MATCH($S153&amp;$J153,[3]SorP!C:C,0))))</f>
        <v/>
      </c>
      <c r="U153" s="139"/>
      <c r="V153" s="140" t="e">
        <f>IF(C153="",NA(),IF(OR(C153="Smelter not listed",C153="Smelter not yet identified"),MATCH($B153&amp;$D153,'[3]Smelter Look-up'!$J:$J,0),MATCH($B153&amp;$C153,'[3]Smelter Look-up'!$J:$J,0)))</f>
        <v>#N/A</v>
      </c>
      <c r="X153" s="67">
        <f t="shared" si="11"/>
        <v>0</v>
      </c>
      <c r="AB153" s="68" t="str">
        <f t="shared" si="12"/>
        <v/>
      </c>
    </row>
    <row r="154" spans="1:28" s="67" customFormat="1" ht="20.25">
      <c r="A154" s="197"/>
      <c r="B154" s="137" t="s">
        <v>235</v>
      </c>
      <c r="C154" s="191" t="s">
        <v>235</v>
      </c>
      <c r="D154" s="138"/>
      <c r="E154" s="137" t="s">
        <v>235</v>
      </c>
      <c r="F154" s="137" t="s">
        <v>235</v>
      </c>
      <c r="G154" s="137" t="s">
        <v>235</v>
      </c>
      <c r="H154" s="192" t="s">
        <v>235</v>
      </c>
      <c r="I154" s="193" t="s">
        <v>235</v>
      </c>
      <c r="J154" s="193" t="s">
        <v>235</v>
      </c>
      <c r="K154" s="194"/>
      <c r="L154" s="194"/>
      <c r="M154" s="194"/>
      <c r="N154" s="194"/>
      <c r="O154" s="194"/>
      <c r="P154" s="195"/>
      <c r="Q154" s="196"/>
      <c r="R154" s="137" t="s">
        <v>235</v>
      </c>
      <c r="S154" s="197" t="str">
        <f t="shared" ca="1" si="10"/>
        <v/>
      </c>
      <c r="T154" s="197" t="str">
        <f ca="1">IF(B154="","",IF(ISERROR(MATCH($J154,[3]SorP!$B$1:$B$6226,0)),"",INDIRECT("'SorP'!$A$"&amp;MATCH($S154&amp;$J154,[3]SorP!C:C,0))))</f>
        <v/>
      </c>
      <c r="U154" s="139"/>
      <c r="V154" s="140" t="e">
        <f>IF(C154="",NA(),IF(OR(C154="Smelter not listed",C154="Smelter not yet identified"),MATCH($B154&amp;$D154,'[3]Smelter Look-up'!$J:$J,0),MATCH($B154&amp;$C154,'[3]Smelter Look-up'!$J:$J,0)))</f>
        <v>#N/A</v>
      </c>
      <c r="X154" s="67">
        <f t="shared" si="11"/>
        <v>0</v>
      </c>
      <c r="AB154" s="68" t="str">
        <f t="shared" si="12"/>
        <v/>
      </c>
    </row>
    <row r="155" spans="1:28" s="67" customFormat="1" ht="20.25">
      <c r="A155" s="197"/>
      <c r="B155" s="137" t="s">
        <v>235</v>
      </c>
      <c r="C155" s="191" t="s">
        <v>235</v>
      </c>
      <c r="D155" s="138"/>
      <c r="E155" s="137" t="s">
        <v>235</v>
      </c>
      <c r="F155" s="137" t="s">
        <v>235</v>
      </c>
      <c r="G155" s="137" t="s">
        <v>235</v>
      </c>
      <c r="H155" s="192" t="s">
        <v>235</v>
      </c>
      <c r="I155" s="193" t="s">
        <v>235</v>
      </c>
      <c r="J155" s="193" t="s">
        <v>235</v>
      </c>
      <c r="K155" s="194"/>
      <c r="L155" s="194"/>
      <c r="M155" s="194"/>
      <c r="N155" s="194"/>
      <c r="O155" s="194"/>
      <c r="P155" s="195"/>
      <c r="Q155" s="196"/>
      <c r="R155" s="137" t="s">
        <v>235</v>
      </c>
      <c r="S155" s="197" t="str">
        <f t="shared" ca="1" si="10"/>
        <v/>
      </c>
      <c r="T155" s="197" t="str">
        <f ca="1">IF(B155="","",IF(ISERROR(MATCH($J155,[3]SorP!$B$1:$B$6226,0)),"",INDIRECT("'SorP'!$A$"&amp;MATCH($S155&amp;$J155,[3]SorP!C:C,0))))</f>
        <v/>
      </c>
      <c r="U155" s="139"/>
      <c r="V155" s="140" t="e">
        <f>IF(C155="",NA(),IF(OR(C155="Smelter not listed",C155="Smelter not yet identified"),MATCH($B155&amp;$D155,'[3]Smelter Look-up'!$J:$J,0),MATCH($B155&amp;$C155,'[3]Smelter Look-up'!$J:$J,0)))</f>
        <v>#N/A</v>
      </c>
      <c r="X155" s="67">
        <f t="shared" si="11"/>
        <v>0</v>
      </c>
      <c r="AB155" s="68" t="str">
        <f t="shared" si="12"/>
        <v/>
      </c>
    </row>
    <row r="156" spans="1:28" s="67" customFormat="1" ht="20.25">
      <c r="A156" s="197"/>
      <c r="B156" s="137" t="s">
        <v>235</v>
      </c>
      <c r="C156" s="191" t="s">
        <v>235</v>
      </c>
      <c r="D156" s="138"/>
      <c r="E156" s="137" t="s">
        <v>235</v>
      </c>
      <c r="F156" s="137" t="s">
        <v>235</v>
      </c>
      <c r="G156" s="137" t="s">
        <v>235</v>
      </c>
      <c r="H156" s="192" t="s">
        <v>235</v>
      </c>
      <c r="I156" s="193" t="s">
        <v>235</v>
      </c>
      <c r="J156" s="193" t="s">
        <v>235</v>
      </c>
      <c r="K156" s="194"/>
      <c r="L156" s="194"/>
      <c r="M156" s="194"/>
      <c r="N156" s="194"/>
      <c r="O156" s="194"/>
      <c r="P156" s="195"/>
      <c r="Q156" s="196"/>
      <c r="R156" s="137" t="s">
        <v>235</v>
      </c>
      <c r="S156" s="197" t="str">
        <f t="shared" ca="1" si="10"/>
        <v/>
      </c>
      <c r="T156" s="197" t="str">
        <f ca="1">IF(B156="","",IF(ISERROR(MATCH($J156,[3]SorP!$B$1:$B$6226,0)),"",INDIRECT("'SorP'!$A$"&amp;MATCH($S156&amp;$J156,[3]SorP!C:C,0))))</f>
        <v/>
      </c>
      <c r="U156" s="139"/>
      <c r="V156" s="140" t="e">
        <f>IF(C156="",NA(),IF(OR(C156="Smelter not listed",C156="Smelter not yet identified"),MATCH($B156&amp;$D156,'[3]Smelter Look-up'!$J:$J,0),MATCH($B156&amp;$C156,'[3]Smelter Look-up'!$J:$J,0)))</f>
        <v>#N/A</v>
      </c>
      <c r="X156" s="67">
        <f t="shared" si="11"/>
        <v>0</v>
      </c>
      <c r="AB156" s="68" t="str">
        <f t="shared" si="12"/>
        <v/>
      </c>
    </row>
    <row r="157" spans="1:28" s="67" customFormat="1" ht="20.25">
      <c r="A157" s="197"/>
      <c r="B157" s="137" t="s">
        <v>235</v>
      </c>
      <c r="C157" s="191" t="s">
        <v>235</v>
      </c>
      <c r="D157" s="138"/>
      <c r="E157" s="137" t="s">
        <v>235</v>
      </c>
      <c r="F157" s="137" t="s">
        <v>235</v>
      </c>
      <c r="G157" s="137" t="s">
        <v>235</v>
      </c>
      <c r="H157" s="192" t="s">
        <v>235</v>
      </c>
      <c r="I157" s="193" t="s">
        <v>235</v>
      </c>
      <c r="J157" s="193" t="s">
        <v>235</v>
      </c>
      <c r="K157" s="194"/>
      <c r="L157" s="194"/>
      <c r="M157" s="194"/>
      <c r="N157" s="194"/>
      <c r="O157" s="194"/>
      <c r="P157" s="195"/>
      <c r="Q157" s="196"/>
      <c r="R157" s="137" t="s">
        <v>235</v>
      </c>
      <c r="S157" s="197" t="str">
        <f t="shared" ca="1" si="10"/>
        <v/>
      </c>
      <c r="T157" s="197" t="str">
        <f ca="1">IF(B157="","",IF(ISERROR(MATCH($J157,[3]SorP!$B$1:$B$6226,0)),"",INDIRECT("'SorP'!$A$"&amp;MATCH($S157&amp;$J157,[3]SorP!C:C,0))))</f>
        <v/>
      </c>
      <c r="U157" s="139"/>
      <c r="V157" s="140" t="e">
        <f>IF(C157="",NA(),IF(OR(C157="Smelter not listed",C157="Smelter not yet identified"),MATCH($B157&amp;$D157,'[3]Smelter Look-up'!$J:$J,0),MATCH($B157&amp;$C157,'[3]Smelter Look-up'!$J:$J,0)))</f>
        <v>#N/A</v>
      </c>
      <c r="X157" s="67">
        <f t="shared" si="11"/>
        <v>0</v>
      </c>
      <c r="AB157" s="68" t="str">
        <f t="shared" si="12"/>
        <v/>
      </c>
    </row>
    <row r="158" spans="1:28" s="67" customFormat="1" ht="20.25">
      <c r="A158" s="197"/>
      <c r="B158" s="137" t="s">
        <v>235</v>
      </c>
      <c r="C158" s="191" t="s">
        <v>235</v>
      </c>
      <c r="D158" s="138"/>
      <c r="E158" s="137" t="s">
        <v>235</v>
      </c>
      <c r="F158" s="137" t="s">
        <v>235</v>
      </c>
      <c r="G158" s="137" t="s">
        <v>235</v>
      </c>
      <c r="H158" s="192" t="s">
        <v>235</v>
      </c>
      <c r="I158" s="193" t="s">
        <v>235</v>
      </c>
      <c r="J158" s="193" t="s">
        <v>235</v>
      </c>
      <c r="K158" s="194"/>
      <c r="L158" s="194"/>
      <c r="M158" s="194"/>
      <c r="N158" s="194"/>
      <c r="O158" s="194"/>
      <c r="P158" s="195"/>
      <c r="Q158" s="196"/>
      <c r="R158" s="137" t="s">
        <v>235</v>
      </c>
      <c r="S158" s="197" t="str">
        <f t="shared" ca="1" si="10"/>
        <v/>
      </c>
      <c r="T158" s="197" t="str">
        <f ca="1">IF(B158="","",IF(ISERROR(MATCH($J158,[3]SorP!$B$1:$B$6226,0)),"",INDIRECT("'SorP'!$A$"&amp;MATCH($S158&amp;$J158,[3]SorP!C:C,0))))</f>
        <v/>
      </c>
      <c r="U158" s="139"/>
      <c r="V158" s="140" t="e">
        <f>IF(C158="",NA(),IF(OR(C158="Smelter not listed",C158="Smelter not yet identified"),MATCH($B158&amp;$D158,'[3]Smelter Look-up'!$J:$J,0),MATCH($B158&amp;$C158,'[3]Smelter Look-up'!$J:$J,0)))</f>
        <v>#N/A</v>
      </c>
      <c r="X158" s="67">
        <f t="shared" si="11"/>
        <v>0</v>
      </c>
      <c r="AB158" s="68" t="str">
        <f t="shared" si="12"/>
        <v/>
      </c>
    </row>
    <row r="159" spans="1:28" s="67" customFormat="1" ht="20.25">
      <c r="A159" s="197"/>
      <c r="B159" s="137" t="s">
        <v>235</v>
      </c>
      <c r="C159" s="191" t="s">
        <v>235</v>
      </c>
      <c r="D159" s="138"/>
      <c r="E159" s="137" t="s">
        <v>235</v>
      </c>
      <c r="F159" s="137" t="s">
        <v>235</v>
      </c>
      <c r="G159" s="137" t="s">
        <v>235</v>
      </c>
      <c r="H159" s="192" t="s">
        <v>235</v>
      </c>
      <c r="I159" s="193" t="s">
        <v>235</v>
      </c>
      <c r="J159" s="193" t="s">
        <v>235</v>
      </c>
      <c r="K159" s="194"/>
      <c r="L159" s="194"/>
      <c r="M159" s="194"/>
      <c r="N159" s="194"/>
      <c r="O159" s="194"/>
      <c r="P159" s="195"/>
      <c r="Q159" s="196"/>
      <c r="R159" s="137" t="s">
        <v>235</v>
      </c>
      <c r="S159" s="197" t="str">
        <f t="shared" ca="1" si="10"/>
        <v/>
      </c>
      <c r="T159" s="197" t="str">
        <f ca="1">IF(B159="","",IF(ISERROR(MATCH($J159,[3]SorP!$B$1:$B$6226,0)),"",INDIRECT("'SorP'!$A$"&amp;MATCH($S159&amp;$J159,[3]SorP!C:C,0))))</f>
        <v/>
      </c>
      <c r="U159" s="139"/>
      <c r="V159" s="140" t="e">
        <f>IF(C159="",NA(),IF(OR(C159="Smelter not listed",C159="Smelter not yet identified"),MATCH($B159&amp;$D159,'[3]Smelter Look-up'!$J:$J,0),MATCH($B159&amp;$C159,'[3]Smelter Look-up'!$J:$J,0)))</f>
        <v>#N/A</v>
      </c>
      <c r="X159" s="67">
        <f t="shared" si="11"/>
        <v>0</v>
      </c>
      <c r="AB159" s="68" t="str">
        <f t="shared" si="12"/>
        <v/>
      </c>
    </row>
    <row r="160" spans="1:28" s="67" customFormat="1" ht="20.25">
      <c r="A160" s="197"/>
      <c r="B160" s="137" t="s">
        <v>235</v>
      </c>
      <c r="C160" s="191" t="s">
        <v>235</v>
      </c>
      <c r="D160" s="138"/>
      <c r="E160" s="137" t="s">
        <v>235</v>
      </c>
      <c r="F160" s="137" t="s">
        <v>235</v>
      </c>
      <c r="G160" s="137" t="s">
        <v>235</v>
      </c>
      <c r="H160" s="192" t="s">
        <v>235</v>
      </c>
      <c r="I160" s="193" t="s">
        <v>235</v>
      </c>
      <c r="J160" s="193" t="s">
        <v>235</v>
      </c>
      <c r="K160" s="194"/>
      <c r="L160" s="194"/>
      <c r="M160" s="194"/>
      <c r="N160" s="194"/>
      <c r="O160" s="194"/>
      <c r="P160" s="195"/>
      <c r="Q160" s="196"/>
      <c r="R160" s="137" t="s">
        <v>235</v>
      </c>
      <c r="S160" s="197" t="str">
        <f t="shared" ca="1" si="10"/>
        <v/>
      </c>
      <c r="T160" s="197" t="str">
        <f ca="1">IF(B160="","",IF(ISERROR(MATCH($J160,[3]SorP!$B$1:$B$6226,0)),"",INDIRECT("'SorP'!$A$"&amp;MATCH($S160&amp;$J160,[3]SorP!C:C,0))))</f>
        <v/>
      </c>
      <c r="U160" s="139"/>
      <c r="V160" s="140" t="e">
        <f>IF(C160="",NA(),IF(OR(C160="Smelter not listed",C160="Smelter not yet identified"),MATCH($B160&amp;$D160,'[3]Smelter Look-up'!$J:$J,0),MATCH($B160&amp;$C160,'[3]Smelter Look-up'!$J:$J,0)))</f>
        <v>#N/A</v>
      </c>
      <c r="X160" s="67">
        <f t="shared" si="11"/>
        <v>0</v>
      </c>
      <c r="AB160" s="68" t="str">
        <f t="shared" si="12"/>
        <v/>
      </c>
    </row>
    <row r="161" spans="1:28" s="67" customFormat="1" ht="20.25">
      <c r="A161" s="197"/>
      <c r="B161" s="137" t="s">
        <v>235</v>
      </c>
      <c r="C161" s="191" t="s">
        <v>235</v>
      </c>
      <c r="D161" s="138"/>
      <c r="E161" s="137" t="s">
        <v>235</v>
      </c>
      <c r="F161" s="137" t="s">
        <v>235</v>
      </c>
      <c r="G161" s="137" t="s">
        <v>235</v>
      </c>
      <c r="H161" s="192" t="s">
        <v>235</v>
      </c>
      <c r="I161" s="193" t="s">
        <v>235</v>
      </c>
      <c r="J161" s="193" t="s">
        <v>235</v>
      </c>
      <c r="K161" s="194"/>
      <c r="L161" s="194"/>
      <c r="M161" s="194"/>
      <c r="N161" s="194"/>
      <c r="O161" s="194"/>
      <c r="P161" s="195"/>
      <c r="Q161" s="196"/>
      <c r="R161" s="137" t="s">
        <v>235</v>
      </c>
      <c r="S161" s="197" t="str">
        <f t="shared" ca="1" si="10"/>
        <v/>
      </c>
      <c r="T161" s="197" t="str">
        <f ca="1">IF(B161="","",IF(ISERROR(MATCH($J161,[3]SorP!$B$1:$B$6226,0)),"",INDIRECT("'SorP'!$A$"&amp;MATCH($S161&amp;$J161,[3]SorP!C:C,0))))</f>
        <v/>
      </c>
      <c r="U161" s="139"/>
      <c r="V161" s="140" t="e">
        <f>IF(C161="",NA(),IF(OR(C161="Smelter not listed",C161="Smelter not yet identified"),MATCH($B161&amp;$D161,'[3]Smelter Look-up'!$J:$J,0),MATCH($B161&amp;$C161,'[3]Smelter Look-up'!$J:$J,0)))</f>
        <v>#N/A</v>
      </c>
      <c r="X161" s="67">
        <f t="shared" si="11"/>
        <v>0</v>
      </c>
      <c r="AB161" s="68" t="str">
        <f t="shared" si="12"/>
        <v/>
      </c>
    </row>
    <row r="162" spans="1:28" s="67" customFormat="1" ht="20.25">
      <c r="A162" s="197"/>
      <c r="B162" s="137" t="s">
        <v>235</v>
      </c>
      <c r="C162" s="191" t="s">
        <v>235</v>
      </c>
      <c r="D162" s="138"/>
      <c r="E162" s="137" t="s">
        <v>235</v>
      </c>
      <c r="F162" s="137" t="s">
        <v>235</v>
      </c>
      <c r="G162" s="137" t="s">
        <v>235</v>
      </c>
      <c r="H162" s="192" t="s">
        <v>235</v>
      </c>
      <c r="I162" s="193" t="s">
        <v>235</v>
      </c>
      <c r="J162" s="193" t="s">
        <v>235</v>
      </c>
      <c r="K162" s="194"/>
      <c r="L162" s="194"/>
      <c r="M162" s="194"/>
      <c r="N162" s="194"/>
      <c r="O162" s="194"/>
      <c r="P162" s="195"/>
      <c r="Q162" s="196"/>
      <c r="R162" s="137" t="s">
        <v>235</v>
      </c>
      <c r="S162" s="197" t="str">
        <f t="shared" ca="1" si="10"/>
        <v/>
      </c>
      <c r="T162" s="197" t="str">
        <f ca="1">IF(B162="","",IF(ISERROR(MATCH($J162,[3]SorP!$B$1:$B$6226,0)),"",INDIRECT("'SorP'!$A$"&amp;MATCH($S162&amp;$J162,[3]SorP!C:C,0))))</f>
        <v/>
      </c>
      <c r="U162" s="139"/>
      <c r="V162" s="140" t="e">
        <f>IF(C162="",NA(),IF(OR(C162="Smelter not listed",C162="Smelter not yet identified"),MATCH($B162&amp;$D162,'[3]Smelter Look-up'!$J:$J,0),MATCH($B162&amp;$C162,'[3]Smelter Look-up'!$J:$J,0)))</f>
        <v>#N/A</v>
      </c>
      <c r="X162" s="67">
        <f t="shared" si="11"/>
        <v>0</v>
      </c>
      <c r="AB162" s="68" t="str">
        <f t="shared" si="12"/>
        <v/>
      </c>
    </row>
    <row r="163" spans="1:28" s="67" customFormat="1" ht="20.25">
      <c r="A163" s="197"/>
      <c r="B163" s="137" t="s">
        <v>235</v>
      </c>
      <c r="C163" s="191" t="s">
        <v>235</v>
      </c>
      <c r="D163" s="138"/>
      <c r="E163" s="137" t="s">
        <v>235</v>
      </c>
      <c r="F163" s="137" t="s">
        <v>235</v>
      </c>
      <c r="G163" s="137" t="s">
        <v>235</v>
      </c>
      <c r="H163" s="192" t="s">
        <v>235</v>
      </c>
      <c r="I163" s="193" t="s">
        <v>235</v>
      </c>
      <c r="J163" s="193" t="s">
        <v>235</v>
      </c>
      <c r="K163" s="194"/>
      <c r="L163" s="194"/>
      <c r="M163" s="194"/>
      <c r="N163" s="194"/>
      <c r="O163" s="194"/>
      <c r="P163" s="195"/>
      <c r="Q163" s="196"/>
      <c r="R163" s="137" t="s">
        <v>235</v>
      </c>
      <c r="S163" s="197" t="str">
        <f t="shared" ca="1" si="10"/>
        <v/>
      </c>
      <c r="T163" s="197" t="str">
        <f ca="1">IF(B163="","",IF(ISERROR(MATCH($J163,[3]SorP!$B$1:$B$6226,0)),"",INDIRECT("'SorP'!$A$"&amp;MATCH($S163&amp;$J163,[3]SorP!C:C,0))))</f>
        <v/>
      </c>
      <c r="U163" s="139"/>
      <c r="V163" s="140" t="e">
        <f>IF(C163="",NA(),IF(OR(C163="Smelter not listed",C163="Smelter not yet identified"),MATCH($B163&amp;$D163,'[3]Smelter Look-up'!$J:$J,0),MATCH($B163&amp;$C163,'[3]Smelter Look-up'!$J:$J,0)))</f>
        <v>#N/A</v>
      </c>
      <c r="X163" s="67">
        <f t="shared" si="11"/>
        <v>0</v>
      </c>
      <c r="AB163" s="68" t="str">
        <f t="shared" si="12"/>
        <v/>
      </c>
    </row>
    <row r="164" spans="1:28" s="67" customFormat="1" ht="20.25">
      <c r="A164" s="197"/>
      <c r="B164" s="137" t="s">
        <v>235</v>
      </c>
      <c r="C164" s="191" t="s">
        <v>235</v>
      </c>
      <c r="D164" s="138"/>
      <c r="E164" s="137" t="s">
        <v>235</v>
      </c>
      <c r="F164" s="137" t="s">
        <v>235</v>
      </c>
      <c r="G164" s="137" t="s">
        <v>235</v>
      </c>
      <c r="H164" s="192" t="s">
        <v>235</v>
      </c>
      <c r="I164" s="193" t="s">
        <v>235</v>
      </c>
      <c r="J164" s="193" t="s">
        <v>235</v>
      </c>
      <c r="K164" s="194"/>
      <c r="L164" s="194"/>
      <c r="M164" s="194"/>
      <c r="N164" s="194"/>
      <c r="O164" s="194"/>
      <c r="P164" s="195"/>
      <c r="Q164" s="196"/>
      <c r="R164" s="137" t="s">
        <v>235</v>
      </c>
      <c r="S164" s="197" t="str">
        <f t="shared" ca="1" si="10"/>
        <v/>
      </c>
      <c r="T164" s="197" t="str">
        <f ca="1">IF(B164="","",IF(ISERROR(MATCH($J164,[3]SorP!$B$1:$B$6226,0)),"",INDIRECT("'SorP'!$A$"&amp;MATCH($S164&amp;$J164,[3]SorP!C:C,0))))</f>
        <v/>
      </c>
      <c r="U164" s="139"/>
      <c r="V164" s="140" t="e">
        <f>IF(C164="",NA(),IF(OR(C164="Smelter not listed",C164="Smelter not yet identified"),MATCH($B164&amp;$D164,'[3]Smelter Look-up'!$J:$J,0),MATCH($B164&amp;$C164,'[3]Smelter Look-up'!$J:$J,0)))</f>
        <v>#N/A</v>
      </c>
      <c r="X164" s="67">
        <f t="shared" si="11"/>
        <v>0</v>
      </c>
      <c r="AB164" s="68" t="str">
        <f t="shared" si="12"/>
        <v/>
      </c>
    </row>
    <row r="165" spans="1:28" s="67" customFormat="1" ht="20.25">
      <c r="A165" s="197"/>
      <c r="B165" s="137" t="s">
        <v>235</v>
      </c>
      <c r="C165" s="191" t="s">
        <v>235</v>
      </c>
      <c r="D165" s="138"/>
      <c r="E165" s="137" t="s">
        <v>235</v>
      </c>
      <c r="F165" s="137" t="s">
        <v>235</v>
      </c>
      <c r="G165" s="137" t="s">
        <v>235</v>
      </c>
      <c r="H165" s="192" t="s">
        <v>235</v>
      </c>
      <c r="I165" s="193" t="s">
        <v>235</v>
      </c>
      <c r="J165" s="193" t="s">
        <v>235</v>
      </c>
      <c r="K165" s="194"/>
      <c r="L165" s="194"/>
      <c r="M165" s="194"/>
      <c r="N165" s="194"/>
      <c r="O165" s="194"/>
      <c r="P165" s="195"/>
      <c r="Q165" s="196"/>
      <c r="R165" s="137" t="s">
        <v>235</v>
      </c>
      <c r="S165" s="197" t="str">
        <f t="shared" ref="S165:S195" ca="1" si="13">IF(B165="","",IF(ISERROR(MATCH($E165,CL,0)),"Unknown",INDIRECT("'C'!$A$"&amp;MATCH($E165,CL,0)+1)))</f>
        <v/>
      </c>
      <c r="T165" s="197" t="str">
        <f ca="1">IF(B165="","",IF(ISERROR(MATCH($J165,[3]SorP!$B$1:$B$6226,0)),"",INDIRECT("'SorP'!$A$"&amp;MATCH($S165&amp;$J165,[3]SorP!C:C,0))))</f>
        <v/>
      </c>
      <c r="U165" s="139"/>
      <c r="V165" s="140" t="e">
        <f>IF(C165="",NA(),IF(OR(C165="Smelter not listed",C165="Smelter not yet identified"),MATCH($B165&amp;$D165,'[3]Smelter Look-up'!$J:$J,0),MATCH($B165&amp;$C165,'[3]Smelter Look-up'!$J:$J,0)))</f>
        <v>#N/A</v>
      </c>
      <c r="X165" s="67">
        <f t="shared" si="11"/>
        <v>0</v>
      </c>
      <c r="AB165" s="68" t="str">
        <f t="shared" si="12"/>
        <v/>
      </c>
    </row>
    <row r="166" spans="1:28" s="67" customFormat="1" ht="20.25">
      <c r="A166" s="197"/>
      <c r="B166" s="137" t="s">
        <v>235</v>
      </c>
      <c r="C166" s="191" t="s">
        <v>235</v>
      </c>
      <c r="D166" s="138"/>
      <c r="E166" s="137" t="s">
        <v>235</v>
      </c>
      <c r="F166" s="137" t="s">
        <v>235</v>
      </c>
      <c r="G166" s="137" t="s">
        <v>235</v>
      </c>
      <c r="H166" s="192" t="s">
        <v>235</v>
      </c>
      <c r="I166" s="193" t="s">
        <v>235</v>
      </c>
      <c r="J166" s="193" t="s">
        <v>235</v>
      </c>
      <c r="K166" s="194"/>
      <c r="L166" s="194"/>
      <c r="M166" s="194"/>
      <c r="N166" s="194"/>
      <c r="O166" s="194"/>
      <c r="P166" s="195"/>
      <c r="Q166" s="196"/>
      <c r="R166" s="137" t="s">
        <v>235</v>
      </c>
      <c r="S166" s="197" t="str">
        <f t="shared" ca="1" si="13"/>
        <v/>
      </c>
      <c r="T166" s="197" t="str">
        <f ca="1">IF(B166="","",IF(ISERROR(MATCH($J166,[3]SorP!$B$1:$B$6226,0)),"",INDIRECT("'SorP'!$A$"&amp;MATCH($S166&amp;$J166,[3]SorP!C:C,0))))</f>
        <v/>
      </c>
      <c r="U166" s="139"/>
      <c r="V166" s="140" t="e">
        <f>IF(C166="",NA(),IF(OR(C166="Smelter not listed",C166="Smelter not yet identified"),MATCH($B166&amp;$D166,'[3]Smelter Look-up'!$J:$J,0),MATCH($B166&amp;$C166,'[3]Smelter Look-up'!$J:$J,0)))</f>
        <v>#N/A</v>
      </c>
      <c r="X166" s="67">
        <f t="shared" si="11"/>
        <v>0</v>
      </c>
      <c r="AB166" s="68" t="str">
        <f t="shared" si="12"/>
        <v/>
      </c>
    </row>
    <row r="167" spans="1:28" s="67" customFormat="1" ht="20.25">
      <c r="A167" s="197"/>
      <c r="B167" s="137" t="s">
        <v>235</v>
      </c>
      <c r="C167" s="191" t="s">
        <v>235</v>
      </c>
      <c r="D167" s="138"/>
      <c r="E167" s="137" t="s">
        <v>235</v>
      </c>
      <c r="F167" s="137" t="s">
        <v>235</v>
      </c>
      <c r="G167" s="137" t="s">
        <v>235</v>
      </c>
      <c r="H167" s="192" t="s">
        <v>235</v>
      </c>
      <c r="I167" s="193" t="s">
        <v>235</v>
      </c>
      <c r="J167" s="193" t="s">
        <v>235</v>
      </c>
      <c r="K167" s="194"/>
      <c r="L167" s="194"/>
      <c r="M167" s="194"/>
      <c r="N167" s="194"/>
      <c r="O167" s="194"/>
      <c r="P167" s="195"/>
      <c r="Q167" s="196"/>
      <c r="R167" s="137" t="s">
        <v>235</v>
      </c>
      <c r="S167" s="197" t="str">
        <f t="shared" ca="1" si="13"/>
        <v/>
      </c>
      <c r="T167" s="197" t="str">
        <f ca="1">IF(B167="","",IF(ISERROR(MATCH($J167,[3]SorP!$B$1:$B$6226,0)),"",INDIRECT("'SorP'!$A$"&amp;MATCH($S167&amp;$J167,[3]SorP!C:C,0))))</f>
        <v/>
      </c>
      <c r="U167" s="139"/>
      <c r="V167" s="140" t="e">
        <f>IF(C167="",NA(),IF(OR(C167="Smelter not listed",C167="Smelter not yet identified"),MATCH($B167&amp;$D167,'[3]Smelter Look-up'!$J:$J,0),MATCH($B167&amp;$C167,'[3]Smelter Look-up'!$J:$J,0)))</f>
        <v>#N/A</v>
      </c>
      <c r="X167" s="67">
        <f t="shared" si="11"/>
        <v>0</v>
      </c>
      <c r="AB167" s="68" t="str">
        <f t="shared" si="12"/>
        <v/>
      </c>
    </row>
    <row r="168" spans="1:28" s="67" customFormat="1" ht="20.25">
      <c r="A168" s="197"/>
      <c r="B168" s="137" t="s">
        <v>235</v>
      </c>
      <c r="C168" s="191" t="s">
        <v>235</v>
      </c>
      <c r="D168" s="138"/>
      <c r="E168" s="137" t="s">
        <v>235</v>
      </c>
      <c r="F168" s="137" t="s">
        <v>235</v>
      </c>
      <c r="G168" s="137" t="s">
        <v>235</v>
      </c>
      <c r="H168" s="192" t="s">
        <v>235</v>
      </c>
      <c r="I168" s="193" t="s">
        <v>235</v>
      </c>
      <c r="J168" s="193" t="s">
        <v>235</v>
      </c>
      <c r="K168" s="194"/>
      <c r="L168" s="194"/>
      <c r="M168" s="194"/>
      <c r="N168" s="194"/>
      <c r="O168" s="194"/>
      <c r="P168" s="195"/>
      <c r="Q168" s="196"/>
      <c r="R168" s="137" t="s">
        <v>235</v>
      </c>
      <c r="S168" s="197" t="str">
        <f t="shared" ca="1" si="13"/>
        <v/>
      </c>
      <c r="T168" s="197" t="str">
        <f ca="1">IF(B168="","",IF(ISERROR(MATCH($J168,[3]SorP!$B$1:$B$6226,0)),"",INDIRECT("'SorP'!$A$"&amp;MATCH($S168&amp;$J168,[3]SorP!C:C,0))))</f>
        <v/>
      </c>
      <c r="U168" s="139"/>
      <c r="V168" s="140" t="e">
        <f>IF(C168="",NA(),IF(OR(C168="Smelter not listed",C168="Smelter not yet identified"),MATCH($B168&amp;$D168,'[3]Smelter Look-up'!$J:$J,0),MATCH($B168&amp;$C168,'[3]Smelter Look-up'!$J:$J,0)))</f>
        <v>#N/A</v>
      </c>
      <c r="X168" s="67">
        <f t="shared" si="11"/>
        <v>0</v>
      </c>
      <c r="AB168" s="68" t="str">
        <f t="shared" si="12"/>
        <v/>
      </c>
    </row>
    <row r="169" spans="1:28" s="67" customFormat="1" ht="20.25">
      <c r="A169" s="197"/>
      <c r="B169" s="137" t="s">
        <v>235</v>
      </c>
      <c r="C169" s="191" t="s">
        <v>235</v>
      </c>
      <c r="D169" s="138"/>
      <c r="E169" s="137" t="s">
        <v>235</v>
      </c>
      <c r="F169" s="137" t="s">
        <v>235</v>
      </c>
      <c r="G169" s="137" t="s">
        <v>235</v>
      </c>
      <c r="H169" s="192" t="s">
        <v>235</v>
      </c>
      <c r="I169" s="193" t="s">
        <v>235</v>
      </c>
      <c r="J169" s="193" t="s">
        <v>235</v>
      </c>
      <c r="K169" s="194"/>
      <c r="L169" s="194"/>
      <c r="M169" s="194"/>
      <c r="N169" s="194"/>
      <c r="O169" s="194"/>
      <c r="P169" s="195"/>
      <c r="Q169" s="196"/>
      <c r="R169" s="137" t="s">
        <v>235</v>
      </c>
      <c r="S169" s="197" t="str">
        <f t="shared" ca="1" si="13"/>
        <v/>
      </c>
      <c r="T169" s="197" t="str">
        <f ca="1">IF(B169="","",IF(ISERROR(MATCH($J169,[3]SorP!$B$1:$B$6226,0)),"",INDIRECT("'SorP'!$A$"&amp;MATCH($S169&amp;$J169,[3]SorP!C:C,0))))</f>
        <v/>
      </c>
      <c r="U169" s="139"/>
      <c r="V169" s="140" t="e">
        <f>IF(C169="",NA(),IF(OR(C169="Smelter not listed",C169="Smelter not yet identified"),MATCH($B169&amp;$D169,'[3]Smelter Look-up'!$J:$J,0),MATCH($B169&amp;$C169,'[3]Smelter Look-up'!$J:$J,0)))</f>
        <v>#N/A</v>
      </c>
      <c r="X169" s="67">
        <f t="shared" si="11"/>
        <v>0</v>
      </c>
      <c r="AB169" s="68" t="str">
        <f t="shared" si="12"/>
        <v/>
      </c>
    </row>
    <row r="170" spans="1:28" s="67" customFormat="1" ht="20.25">
      <c r="A170" s="197"/>
      <c r="B170" s="137" t="s">
        <v>235</v>
      </c>
      <c r="C170" s="191" t="s">
        <v>235</v>
      </c>
      <c r="D170" s="138"/>
      <c r="E170" s="137" t="s">
        <v>235</v>
      </c>
      <c r="F170" s="137" t="s">
        <v>235</v>
      </c>
      <c r="G170" s="137" t="s">
        <v>235</v>
      </c>
      <c r="H170" s="192" t="s">
        <v>235</v>
      </c>
      <c r="I170" s="193" t="s">
        <v>235</v>
      </c>
      <c r="J170" s="193" t="s">
        <v>235</v>
      </c>
      <c r="K170" s="194"/>
      <c r="L170" s="194"/>
      <c r="M170" s="194"/>
      <c r="N170" s="194"/>
      <c r="O170" s="194"/>
      <c r="P170" s="195"/>
      <c r="Q170" s="196"/>
      <c r="R170" s="137" t="s">
        <v>235</v>
      </c>
      <c r="S170" s="197" t="str">
        <f t="shared" ca="1" si="13"/>
        <v/>
      </c>
      <c r="T170" s="197" t="str">
        <f ca="1">IF(B170="","",IF(ISERROR(MATCH($J170,[3]SorP!$B$1:$B$6226,0)),"",INDIRECT("'SorP'!$A$"&amp;MATCH($S170&amp;$J170,[3]SorP!C:C,0))))</f>
        <v/>
      </c>
      <c r="U170" s="139"/>
      <c r="V170" s="140" t="e">
        <f>IF(C170="",NA(),IF(OR(C170="Smelter not listed",C170="Smelter not yet identified"),MATCH($B170&amp;$D170,'[3]Smelter Look-up'!$J:$J,0),MATCH($B170&amp;$C170,'[3]Smelter Look-up'!$J:$J,0)))</f>
        <v>#N/A</v>
      </c>
      <c r="X170" s="67">
        <f t="shared" si="11"/>
        <v>0</v>
      </c>
      <c r="AB170" s="68" t="str">
        <f t="shared" si="12"/>
        <v/>
      </c>
    </row>
    <row r="171" spans="1:28" s="67" customFormat="1" ht="20.25">
      <c r="A171" s="197"/>
      <c r="B171" s="137" t="s">
        <v>235</v>
      </c>
      <c r="C171" s="191" t="s">
        <v>235</v>
      </c>
      <c r="D171" s="138"/>
      <c r="E171" s="137" t="s">
        <v>235</v>
      </c>
      <c r="F171" s="137" t="s">
        <v>235</v>
      </c>
      <c r="G171" s="137" t="s">
        <v>235</v>
      </c>
      <c r="H171" s="192" t="s">
        <v>235</v>
      </c>
      <c r="I171" s="193" t="s">
        <v>235</v>
      </c>
      <c r="J171" s="193" t="s">
        <v>235</v>
      </c>
      <c r="K171" s="194"/>
      <c r="L171" s="194"/>
      <c r="M171" s="194"/>
      <c r="N171" s="194"/>
      <c r="O171" s="194"/>
      <c r="P171" s="195"/>
      <c r="Q171" s="196"/>
      <c r="R171" s="137" t="s">
        <v>235</v>
      </c>
      <c r="S171" s="197" t="str">
        <f t="shared" ca="1" si="13"/>
        <v/>
      </c>
      <c r="T171" s="197" t="str">
        <f ca="1">IF(B171="","",IF(ISERROR(MATCH($J171,[3]SorP!$B$1:$B$6226,0)),"",INDIRECT("'SorP'!$A$"&amp;MATCH($S171&amp;$J171,[3]SorP!C:C,0))))</f>
        <v/>
      </c>
      <c r="U171" s="139"/>
      <c r="V171" s="140" t="e">
        <f>IF(C171="",NA(),IF(OR(C171="Smelter not listed",C171="Smelter not yet identified"),MATCH($B171&amp;$D171,'[3]Smelter Look-up'!$J:$J,0),MATCH($B171&amp;$C171,'[3]Smelter Look-up'!$J:$J,0)))</f>
        <v>#N/A</v>
      </c>
      <c r="X171" s="67">
        <f t="shared" si="11"/>
        <v>0</v>
      </c>
      <c r="AB171" s="68" t="str">
        <f t="shared" si="12"/>
        <v/>
      </c>
    </row>
    <row r="172" spans="1:28" s="67" customFormat="1" ht="20.25">
      <c r="A172" s="197"/>
      <c r="B172" s="137" t="s">
        <v>235</v>
      </c>
      <c r="C172" s="191" t="s">
        <v>235</v>
      </c>
      <c r="D172" s="138"/>
      <c r="E172" s="137" t="s">
        <v>235</v>
      </c>
      <c r="F172" s="137" t="s">
        <v>235</v>
      </c>
      <c r="G172" s="137" t="s">
        <v>235</v>
      </c>
      <c r="H172" s="192" t="s">
        <v>235</v>
      </c>
      <c r="I172" s="193" t="s">
        <v>235</v>
      </c>
      <c r="J172" s="193" t="s">
        <v>235</v>
      </c>
      <c r="K172" s="194"/>
      <c r="L172" s="194"/>
      <c r="M172" s="194"/>
      <c r="N172" s="194"/>
      <c r="O172" s="194"/>
      <c r="P172" s="195"/>
      <c r="Q172" s="196"/>
      <c r="R172" s="137" t="s">
        <v>235</v>
      </c>
      <c r="S172" s="197" t="str">
        <f t="shared" ca="1" si="13"/>
        <v/>
      </c>
      <c r="T172" s="197" t="str">
        <f ca="1">IF(B172="","",IF(ISERROR(MATCH($J172,[3]SorP!$B$1:$B$6226,0)),"",INDIRECT("'SorP'!$A$"&amp;MATCH($S172&amp;$J172,[3]SorP!C:C,0))))</f>
        <v/>
      </c>
      <c r="U172" s="139"/>
      <c r="V172" s="140" t="e">
        <f>IF(C172="",NA(),IF(OR(C172="Smelter not listed",C172="Smelter not yet identified"),MATCH($B172&amp;$D172,'[3]Smelter Look-up'!$J:$J,0),MATCH($B172&amp;$C172,'[3]Smelter Look-up'!$J:$J,0)))</f>
        <v>#N/A</v>
      </c>
      <c r="X172" s="67">
        <f t="shared" si="11"/>
        <v>0</v>
      </c>
      <c r="AB172" s="68" t="str">
        <f t="shared" si="12"/>
        <v/>
      </c>
    </row>
    <row r="173" spans="1:28" s="67" customFormat="1" ht="20.25">
      <c r="A173" s="197"/>
      <c r="B173" s="137" t="s">
        <v>235</v>
      </c>
      <c r="C173" s="191" t="s">
        <v>235</v>
      </c>
      <c r="D173" s="138"/>
      <c r="E173" s="137" t="s">
        <v>235</v>
      </c>
      <c r="F173" s="137" t="s">
        <v>235</v>
      </c>
      <c r="G173" s="137" t="s">
        <v>235</v>
      </c>
      <c r="H173" s="192" t="s">
        <v>235</v>
      </c>
      <c r="I173" s="193" t="s">
        <v>235</v>
      </c>
      <c r="J173" s="193" t="s">
        <v>235</v>
      </c>
      <c r="K173" s="194"/>
      <c r="L173" s="194"/>
      <c r="M173" s="194"/>
      <c r="N173" s="194"/>
      <c r="O173" s="194"/>
      <c r="P173" s="195"/>
      <c r="Q173" s="196"/>
      <c r="R173" s="137" t="s">
        <v>235</v>
      </c>
      <c r="S173" s="197" t="str">
        <f t="shared" ca="1" si="13"/>
        <v/>
      </c>
      <c r="T173" s="197" t="str">
        <f ca="1">IF(B173="","",IF(ISERROR(MATCH($J173,[3]SorP!$B$1:$B$6226,0)),"",INDIRECT("'SorP'!$A$"&amp;MATCH($S173&amp;$J173,[3]SorP!C:C,0))))</f>
        <v/>
      </c>
      <c r="U173" s="139"/>
      <c r="V173" s="140" t="e">
        <f>IF(C173="",NA(),IF(OR(C173="Smelter not listed",C173="Smelter not yet identified"),MATCH($B173&amp;$D173,'[3]Smelter Look-up'!$J:$J,0),MATCH($B173&amp;$C173,'[3]Smelter Look-up'!$J:$J,0)))</f>
        <v>#N/A</v>
      </c>
      <c r="X173" s="67">
        <f t="shared" si="11"/>
        <v>0</v>
      </c>
      <c r="AB173" s="68" t="str">
        <f t="shared" si="12"/>
        <v/>
      </c>
    </row>
    <row r="174" spans="1:28" s="67" customFormat="1" ht="20.25">
      <c r="A174" s="197"/>
      <c r="B174" s="137" t="s">
        <v>235</v>
      </c>
      <c r="C174" s="191" t="s">
        <v>235</v>
      </c>
      <c r="D174" s="138"/>
      <c r="E174" s="137" t="s">
        <v>235</v>
      </c>
      <c r="F174" s="137" t="s">
        <v>235</v>
      </c>
      <c r="G174" s="137" t="s">
        <v>235</v>
      </c>
      <c r="H174" s="192" t="s">
        <v>235</v>
      </c>
      <c r="I174" s="193" t="s">
        <v>235</v>
      </c>
      <c r="J174" s="193" t="s">
        <v>235</v>
      </c>
      <c r="K174" s="194"/>
      <c r="L174" s="194"/>
      <c r="M174" s="194"/>
      <c r="N174" s="194"/>
      <c r="O174" s="194"/>
      <c r="P174" s="195"/>
      <c r="Q174" s="196"/>
      <c r="R174" s="137" t="s">
        <v>235</v>
      </c>
      <c r="S174" s="197" t="str">
        <f t="shared" ca="1" si="13"/>
        <v/>
      </c>
      <c r="T174" s="197" t="str">
        <f ca="1">IF(B174="","",IF(ISERROR(MATCH($J174,[3]SorP!$B$1:$B$6226,0)),"",INDIRECT("'SorP'!$A$"&amp;MATCH($S174&amp;$J174,[3]SorP!C:C,0))))</f>
        <v/>
      </c>
      <c r="U174" s="139"/>
      <c r="V174" s="140" t="e">
        <f>IF(C174="",NA(),IF(OR(C174="Smelter not listed",C174="Smelter not yet identified"),MATCH($B174&amp;$D174,'[3]Smelter Look-up'!$J:$J,0),MATCH($B174&amp;$C174,'[3]Smelter Look-up'!$J:$J,0)))</f>
        <v>#N/A</v>
      </c>
      <c r="X174" s="67">
        <f t="shared" si="11"/>
        <v>0</v>
      </c>
      <c r="AB174" s="68" t="str">
        <f t="shared" si="12"/>
        <v/>
      </c>
    </row>
    <row r="175" spans="1:28" s="67" customFormat="1" ht="20.25">
      <c r="A175" s="197"/>
      <c r="B175" s="137" t="s">
        <v>235</v>
      </c>
      <c r="C175" s="191" t="s">
        <v>235</v>
      </c>
      <c r="D175" s="138"/>
      <c r="E175" s="137" t="s">
        <v>235</v>
      </c>
      <c r="F175" s="137" t="s">
        <v>235</v>
      </c>
      <c r="G175" s="137" t="s">
        <v>235</v>
      </c>
      <c r="H175" s="192" t="s">
        <v>235</v>
      </c>
      <c r="I175" s="193" t="s">
        <v>235</v>
      </c>
      <c r="J175" s="193" t="s">
        <v>235</v>
      </c>
      <c r="K175" s="194"/>
      <c r="L175" s="194"/>
      <c r="M175" s="194"/>
      <c r="N175" s="194"/>
      <c r="O175" s="194"/>
      <c r="P175" s="195"/>
      <c r="Q175" s="196"/>
      <c r="R175" s="137" t="s">
        <v>235</v>
      </c>
      <c r="S175" s="197" t="str">
        <f t="shared" ca="1" si="13"/>
        <v/>
      </c>
      <c r="T175" s="197" t="str">
        <f ca="1">IF(B175="","",IF(ISERROR(MATCH($J175,[3]SorP!$B$1:$B$6226,0)),"",INDIRECT("'SorP'!$A$"&amp;MATCH($S175&amp;$J175,[3]SorP!C:C,0))))</f>
        <v/>
      </c>
      <c r="U175" s="139"/>
      <c r="V175" s="140" t="e">
        <f>IF(C175="",NA(),IF(OR(C175="Smelter not listed",C175="Smelter not yet identified"),MATCH($B175&amp;$D175,'[3]Smelter Look-up'!$J:$J,0),MATCH($B175&amp;$C175,'[3]Smelter Look-up'!$J:$J,0)))</f>
        <v>#N/A</v>
      </c>
      <c r="X175" s="67">
        <f t="shared" si="11"/>
        <v>0</v>
      </c>
      <c r="AB175" s="68" t="str">
        <f t="shared" si="12"/>
        <v/>
      </c>
    </row>
    <row r="176" spans="1:28" s="67" customFormat="1" ht="20.25">
      <c r="A176" s="197"/>
      <c r="B176" s="137" t="s">
        <v>235</v>
      </c>
      <c r="C176" s="191" t="s">
        <v>235</v>
      </c>
      <c r="D176" s="138"/>
      <c r="E176" s="137" t="s">
        <v>235</v>
      </c>
      <c r="F176" s="137" t="s">
        <v>235</v>
      </c>
      <c r="G176" s="137" t="s">
        <v>235</v>
      </c>
      <c r="H176" s="192" t="s">
        <v>235</v>
      </c>
      <c r="I176" s="193" t="s">
        <v>235</v>
      </c>
      <c r="J176" s="193" t="s">
        <v>235</v>
      </c>
      <c r="K176" s="194"/>
      <c r="L176" s="194"/>
      <c r="M176" s="194"/>
      <c r="N176" s="194"/>
      <c r="O176" s="194"/>
      <c r="P176" s="195"/>
      <c r="Q176" s="196"/>
      <c r="R176" s="137" t="s">
        <v>235</v>
      </c>
      <c r="S176" s="197" t="str">
        <f t="shared" ca="1" si="13"/>
        <v/>
      </c>
      <c r="T176" s="197" t="str">
        <f ca="1">IF(B176="","",IF(ISERROR(MATCH($J176,[3]SorP!$B$1:$B$6226,0)),"",INDIRECT("'SorP'!$A$"&amp;MATCH($S176&amp;$J176,[3]SorP!C:C,0))))</f>
        <v/>
      </c>
      <c r="U176" s="139"/>
      <c r="V176" s="140" t="e">
        <f>IF(C176="",NA(),IF(OR(C176="Smelter not listed",C176="Smelter not yet identified"),MATCH($B176&amp;$D176,'[3]Smelter Look-up'!$J:$J,0),MATCH($B176&amp;$C176,'[3]Smelter Look-up'!$J:$J,0)))</f>
        <v>#N/A</v>
      </c>
      <c r="X176" s="67">
        <f t="shared" si="11"/>
        <v>0</v>
      </c>
      <c r="AB176" s="68" t="str">
        <f t="shared" si="12"/>
        <v/>
      </c>
    </row>
    <row r="177" spans="1:28" s="67" customFormat="1" ht="20.25">
      <c r="A177" s="197"/>
      <c r="B177" s="137" t="s">
        <v>235</v>
      </c>
      <c r="C177" s="191" t="s">
        <v>235</v>
      </c>
      <c r="D177" s="138"/>
      <c r="E177" s="137" t="s">
        <v>235</v>
      </c>
      <c r="F177" s="137" t="s">
        <v>235</v>
      </c>
      <c r="G177" s="137" t="s">
        <v>235</v>
      </c>
      <c r="H177" s="192" t="s">
        <v>235</v>
      </c>
      <c r="I177" s="193" t="s">
        <v>235</v>
      </c>
      <c r="J177" s="193" t="s">
        <v>235</v>
      </c>
      <c r="K177" s="194"/>
      <c r="L177" s="194"/>
      <c r="M177" s="194"/>
      <c r="N177" s="194"/>
      <c r="O177" s="194"/>
      <c r="P177" s="195"/>
      <c r="Q177" s="196"/>
      <c r="R177" s="137" t="s">
        <v>235</v>
      </c>
      <c r="S177" s="197" t="str">
        <f t="shared" ca="1" si="13"/>
        <v/>
      </c>
      <c r="T177" s="197" t="str">
        <f ca="1">IF(B177="","",IF(ISERROR(MATCH($J177,[3]SorP!$B$1:$B$6226,0)),"",INDIRECT("'SorP'!$A$"&amp;MATCH($S177&amp;$J177,[3]SorP!C:C,0))))</f>
        <v/>
      </c>
      <c r="U177" s="139"/>
      <c r="V177" s="140" t="e">
        <f>IF(C177="",NA(),IF(OR(C177="Smelter not listed",C177="Smelter not yet identified"),MATCH($B177&amp;$D177,'[3]Smelter Look-up'!$J:$J,0),MATCH($B177&amp;$C177,'[3]Smelter Look-up'!$J:$J,0)))</f>
        <v>#N/A</v>
      </c>
      <c r="X177" s="67">
        <f t="shared" si="11"/>
        <v>0</v>
      </c>
      <c r="AB177" s="68" t="str">
        <f t="shared" si="12"/>
        <v/>
      </c>
    </row>
    <row r="178" spans="1:28" s="67" customFormat="1" ht="20.25">
      <c r="A178" s="197"/>
      <c r="B178" s="137" t="s">
        <v>235</v>
      </c>
      <c r="C178" s="191" t="s">
        <v>235</v>
      </c>
      <c r="D178" s="138"/>
      <c r="E178" s="137" t="s">
        <v>235</v>
      </c>
      <c r="F178" s="137" t="s">
        <v>235</v>
      </c>
      <c r="G178" s="137" t="s">
        <v>235</v>
      </c>
      <c r="H178" s="192" t="s">
        <v>235</v>
      </c>
      <c r="I178" s="193" t="s">
        <v>235</v>
      </c>
      <c r="J178" s="193" t="s">
        <v>235</v>
      </c>
      <c r="K178" s="194"/>
      <c r="L178" s="194"/>
      <c r="M178" s="194"/>
      <c r="N178" s="194"/>
      <c r="O178" s="194"/>
      <c r="P178" s="195"/>
      <c r="Q178" s="196"/>
      <c r="R178" s="137" t="s">
        <v>235</v>
      </c>
      <c r="S178" s="197" t="str">
        <f t="shared" ca="1" si="13"/>
        <v/>
      </c>
      <c r="T178" s="197" t="str">
        <f ca="1">IF(B178="","",IF(ISERROR(MATCH($J178,[3]SorP!$B$1:$B$6226,0)),"",INDIRECT("'SorP'!$A$"&amp;MATCH($S178&amp;$J178,[3]SorP!C:C,0))))</f>
        <v/>
      </c>
      <c r="U178" s="139"/>
      <c r="V178" s="140" t="e">
        <f>IF(C178="",NA(),IF(OR(C178="Smelter not listed",C178="Smelter not yet identified"),MATCH($B178&amp;$D178,'[3]Smelter Look-up'!$J:$J,0),MATCH($B178&amp;$C178,'[3]Smelter Look-up'!$J:$J,0)))</f>
        <v>#N/A</v>
      </c>
      <c r="X178" s="67">
        <f t="shared" si="11"/>
        <v>0</v>
      </c>
      <c r="AB178" s="68" t="str">
        <f t="shared" si="12"/>
        <v/>
      </c>
    </row>
    <row r="179" spans="1:28" s="67" customFormat="1" ht="20.25">
      <c r="A179" s="197"/>
      <c r="B179" s="137" t="s">
        <v>235</v>
      </c>
      <c r="C179" s="191" t="s">
        <v>235</v>
      </c>
      <c r="D179" s="138"/>
      <c r="E179" s="137" t="s">
        <v>235</v>
      </c>
      <c r="F179" s="137" t="s">
        <v>235</v>
      </c>
      <c r="G179" s="137" t="s">
        <v>235</v>
      </c>
      <c r="H179" s="192" t="s">
        <v>235</v>
      </c>
      <c r="I179" s="193" t="s">
        <v>235</v>
      </c>
      <c r="J179" s="193" t="s">
        <v>235</v>
      </c>
      <c r="K179" s="194"/>
      <c r="L179" s="194"/>
      <c r="M179" s="194"/>
      <c r="N179" s="194"/>
      <c r="O179" s="194"/>
      <c r="P179" s="195"/>
      <c r="Q179" s="196"/>
      <c r="R179" s="137" t="s">
        <v>235</v>
      </c>
      <c r="S179" s="197" t="str">
        <f t="shared" ca="1" si="13"/>
        <v/>
      </c>
      <c r="T179" s="197" t="str">
        <f ca="1">IF(B179="","",IF(ISERROR(MATCH($J179,[3]SorP!$B$1:$B$6226,0)),"",INDIRECT("'SorP'!$A$"&amp;MATCH($S179&amp;$J179,[3]SorP!C:C,0))))</f>
        <v/>
      </c>
      <c r="U179" s="139"/>
      <c r="V179" s="140" t="e">
        <f>IF(C179="",NA(),IF(OR(C179="Smelter not listed",C179="Smelter not yet identified"),MATCH($B179&amp;$D179,'[3]Smelter Look-up'!$J:$J,0),MATCH($B179&amp;$C179,'[3]Smelter Look-up'!$J:$J,0)))</f>
        <v>#N/A</v>
      </c>
      <c r="X179" s="67">
        <f t="shared" si="11"/>
        <v>0</v>
      </c>
      <c r="AB179" s="68" t="str">
        <f t="shared" si="12"/>
        <v/>
      </c>
    </row>
    <row r="180" spans="1:28" s="67" customFormat="1" ht="20.25">
      <c r="A180" s="197"/>
      <c r="B180" s="137" t="s">
        <v>235</v>
      </c>
      <c r="C180" s="191" t="s">
        <v>235</v>
      </c>
      <c r="D180" s="138"/>
      <c r="E180" s="137" t="s">
        <v>235</v>
      </c>
      <c r="F180" s="137" t="s">
        <v>235</v>
      </c>
      <c r="G180" s="137" t="s">
        <v>235</v>
      </c>
      <c r="H180" s="192" t="s">
        <v>235</v>
      </c>
      <c r="I180" s="193" t="s">
        <v>235</v>
      </c>
      <c r="J180" s="193" t="s">
        <v>235</v>
      </c>
      <c r="K180" s="194"/>
      <c r="L180" s="194"/>
      <c r="M180" s="194"/>
      <c r="N180" s="194"/>
      <c r="O180" s="194"/>
      <c r="P180" s="195"/>
      <c r="Q180" s="196"/>
      <c r="R180" s="137" t="s">
        <v>235</v>
      </c>
      <c r="S180" s="197" t="str">
        <f t="shared" ca="1" si="13"/>
        <v/>
      </c>
      <c r="T180" s="197" t="str">
        <f ca="1">IF(B180="","",IF(ISERROR(MATCH($J180,[3]SorP!$B$1:$B$6226,0)),"",INDIRECT("'SorP'!$A$"&amp;MATCH($S180&amp;$J180,[3]SorP!C:C,0))))</f>
        <v/>
      </c>
      <c r="U180" s="139"/>
      <c r="V180" s="140" t="e">
        <f>IF(C180="",NA(),IF(OR(C180="Smelter not listed",C180="Smelter not yet identified"),MATCH($B180&amp;$D180,'[3]Smelter Look-up'!$J:$J,0),MATCH($B180&amp;$C180,'[3]Smelter Look-up'!$J:$J,0)))</f>
        <v>#N/A</v>
      </c>
      <c r="X180" s="67">
        <f t="shared" si="11"/>
        <v>0</v>
      </c>
      <c r="AB180" s="68" t="str">
        <f t="shared" si="12"/>
        <v/>
      </c>
    </row>
    <row r="181" spans="1:28" s="67" customFormat="1" ht="20.25">
      <c r="A181" s="197"/>
      <c r="B181" s="137" t="s">
        <v>235</v>
      </c>
      <c r="C181" s="191" t="s">
        <v>235</v>
      </c>
      <c r="D181" s="138"/>
      <c r="E181" s="137" t="s">
        <v>235</v>
      </c>
      <c r="F181" s="137" t="s">
        <v>235</v>
      </c>
      <c r="G181" s="137" t="s">
        <v>235</v>
      </c>
      <c r="H181" s="192" t="s">
        <v>235</v>
      </c>
      <c r="I181" s="193" t="s">
        <v>235</v>
      </c>
      <c r="J181" s="193" t="s">
        <v>235</v>
      </c>
      <c r="K181" s="194"/>
      <c r="L181" s="194"/>
      <c r="M181" s="194"/>
      <c r="N181" s="194"/>
      <c r="O181" s="194"/>
      <c r="P181" s="195"/>
      <c r="Q181" s="196"/>
      <c r="R181" s="137" t="s">
        <v>235</v>
      </c>
      <c r="S181" s="197" t="str">
        <f t="shared" ca="1" si="13"/>
        <v/>
      </c>
      <c r="T181" s="197" t="str">
        <f ca="1">IF(B181="","",IF(ISERROR(MATCH($J181,[3]SorP!$B$1:$B$6226,0)),"",INDIRECT("'SorP'!$A$"&amp;MATCH($S181&amp;$J181,[3]SorP!C:C,0))))</f>
        <v/>
      </c>
      <c r="U181" s="139"/>
      <c r="V181" s="140" t="e">
        <f>IF(C181="",NA(),IF(OR(C181="Smelter not listed",C181="Smelter not yet identified"),MATCH($B181&amp;$D181,'[3]Smelter Look-up'!$J:$J,0),MATCH($B181&amp;$C181,'[3]Smelter Look-up'!$J:$J,0)))</f>
        <v>#N/A</v>
      </c>
      <c r="X181" s="67">
        <f t="shared" si="11"/>
        <v>0</v>
      </c>
      <c r="AB181" s="68" t="str">
        <f t="shared" si="12"/>
        <v/>
      </c>
    </row>
    <row r="182" spans="1:28" s="67" customFormat="1" ht="20.25">
      <c r="A182" s="197"/>
      <c r="B182" s="137" t="s">
        <v>235</v>
      </c>
      <c r="C182" s="191" t="s">
        <v>235</v>
      </c>
      <c r="D182" s="138"/>
      <c r="E182" s="137" t="s">
        <v>235</v>
      </c>
      <c r="F182" s="137" t="s">
        <v>235</v>
      </c>
      <c r="G182" s="137" t="s">
        <v>235</v>
      </c>
      <c r="H182" s="192" t="s">
        <v>235</v>
      </c>
      <c r="I182" s="193" t="s">
        <v>235</v>
      </c>
      <c r="J182" s="193" t="s">
        <v>235</v>
      </c>
      <c r="K182" s="194"/>
      <c r="L182" s="194"/>
      <c r="M182" s="194"/>
      <c r="N182" s="194"/>
      <c r="O182" s="194"/>
      <c r="P182" s="195"/>
      <c r="Q182" s="196"/>
      <c r="R182" s="137" t="s">
        <v>235</v>
      </c>
      <c r="S182" s="197" t="str">
        <f t="shared" ca="1" si="13"/>
        <v/>
      </c>
      <c r="T182" s="197" t="str">
        <f ca="1">IF(B182="","",IF(ISERROR(MATCH($J182,[3]SorP!$B$1:$B$6226,0)),"",INDIRECT("'SorP'!$A$"&amp;MATCH($S182&amp;$J182,[3]SorP!C:C,0))))</f>
        <v/>
      </c>
      <c r="U182" s="139"/>
      <c r="V182" s="140" t="e">
        <f>IF(C182="",NA(),IF(OR(C182="Smelter not listed",C182="Smelter not yet identified"),MATCH($B182&amp;$D182,'[3]Smelter Look-up'!$J:$J,0),MATCH($B182&amp;$C182,'[3]Smelter Look-up'!$J:$J,0)))</f>
        <v>#N/A</v>
      </c>
      <c r="X182" s="67">
        <f t="shared" si="11"/>
        <v>0</v>
      </c>
      <c r="AB182" s="68" t="str">
        <f t="shared" si="12"/>
        <v/>
      </c>
    </row>
    <row r="183" spans="1:28" s="67" customFormat="1" ht="20.25">
      <c r="A183" s="197"/>
      <c r="B183" s="137" t="s">
        <v>235</v>
      </c>
      <c r="C183" s="191" t="s">
        <v>235</v>
      </c>
      <c r="D183" s="138"/>
      <c r="E183" s="137" t="s">
        <v>235</v>
      </c>
      <c r="F183" s="137" t="s">
        <v>235</v>
      </c>
      <c r="G183" s="137" t="s">
        <v>235</v>
      </c>
      <c r="H183" s="192" t="s">
        <v>235</v>
      </c>
      <c r="I183" s="193" t="s">
        <v>235</v>
      </c>
      <c r="J183" s="193" t="s">
        <v>235</v>
      </c>
      <c r="K183" s="194"/>
      <c r="L183" s="194"/>
      <c r="M183" s="194"/>
      <c r="N183" s="194"/>
      <c r="O183" s="194"/>
      <c r="P183" s="195"/>
      <c r="Q183" s="196"/>
      <c r="R183" s="137" t="s">
        <v>235</v>
      </c>
      <c r="S183" s="197" t="str">
        <f t="shared" ca="1" si="13"/>
        <v/>
      </c>
      <c r="T183" s="197" t="str">
        <f ca="1">IF(B183="","",IF(ISERROR(MATCH($J183,[3]SorP!$B$1:$B$6226,0)),"",INDIRECT("'SorP'!$A$"&amp;MATCH($S183&amp;$J183,[3]SorP!C:C,0))))</f>
        <v/>
      </c>
      <c r="U183" s="139"/>
      <c r="V183" s="140" t="e">
        <f>IF(C183="",NA(),IF(OR(C183="Smelter not listed",C183="Smelter not yet identified"),MATCH($B183&amp;$D183,'[3]Smelter Look-up'!$J:$J,0),MATCH($B183&amp;$C183,'[3]Smelter Look-up'!$J:$J,0)))</f>
        <v>#N/A</v>
      </c>
      <c r="X183" s="67">
        <f t="shared" si="11"/>
        <v>0</v>
      </c>
      <c r="AB183" s="68" t="str">
        <f t="shared" si="12"/>
        <v/>
      </c>
    </row>
    <row r="184" spans="1:28" s="67" customFormat="1" ht="20.25">
      <c r="A184" s="197"/>
      <c r="B184" s="137" t="s">
        <v>235</v>
      </c>
      <c r="C184" s="191" t="s">
        <v>235</v>
      </c>
      <c r="D184" s="138"/>
      <c r="E184" s="137" t="s">
        <v>235</v>
      </c>
      <c r="F184" s="137" t="s">
        <v>235</v>
      </c>
      <c r="G184" s="137" t="s">
        <v>235</v>
      </c>
      <c r="H184" s="192" t="s">
        <v>235</v>
      </c>
      <c r="I184" s="193" t="s">
        <v>235</v>
      </c>
      <c r="J184" s="193" t="s">
        <v>235</v>
      </c>
      <c r="K184" s="194"/>
      <c r="L184" s="194"/>
      <c r="M184" s="194"/>
      <c r="N184" s="194"/>
      <c r="O184" s="194"/>
      <c r="P184" s="195"/>
      <c r="Q184" s="196"/>
      <c r="R184" s="137" t="s">
        <v>235</v>
      </c>
      <c r="S184" s="197" t="str">
        <f t="shared" ca="1" si="13"/>
        <v/>
      </c>
      <c r="T184" s="197" t="str">
        <f ca="1">IF(B184="","",IF(ISERROR(MATCH($J184,[3]SorP!$B$1:$B$6226,0)),"",INDIRECT("'SorP'!$A$"&amp;MATCH($S184&amp;$J184,[3]SorP!C:C,0))))</f>
        <v/>
      </c>
      <c r="U184" s="139"/>
      <c r="V184" s="140" t="e">
        <f>IF(C184="",NA(),IF(OR(C184="Smelter not listed",C184="Smelter not yet identified"),MATCH($B184&amp;$D184,'[3]Smelter Look-up'!$J:$J,0),MATCH($B184&amp;$C184,'[3]Smelter Look-up'!$J:$J,0)))</f>
        <v>#N/A</v>
      </c>
      <c r="X184" s="67">
        <f t="shared" si="11"/>
        <v>0</v>
      </c>
      <c r="AB184" s="68" t="str">
        <f t="shared" si="12"/>
        <v/>
      </c>
    </row>
    <row r="185" spans="1:28" s="67" customFormat="1" ht="20.25">
      <c r="A185" s="197"/>
      <c r="B185" s="137" t="s">
        <v>235</v>
      </c>
      <c r="C185" s="191" t="s">
        <v>235</v>
      </c>
      <c r="D185" s="138"/>
      <c r="E185" s="137" t="s">
        <v>235</v>
      </c>
      <c r="F185" s="137" t="s">
        <v>235</v>
      </c>
      <c r="G185" s="137" t="s">
        <v>235</v>
      </c>
      <c r="H185" s="192" t="s">
        <v>235</v>
      </c>
      <c r="I185" s="193" t="s">
        <v>235</v>
      </c>
      <c r="J185" s="193" t="s">
        <v>235</v>
      </c>
      <c r="K185" s="194"/>
      <c r="L185" s="194"/>
      <c r="M185" s="194"/>
      <c r="N185" s="194"/>
      <c r="O185" s="194"/>
      <c r="P185" s="195"/>
      <c r="Q185" s="196"/>
      <c r="R185" s="137" t="s">
        <v>235</v>
      </c>
      <c r="S185" s="197" t="str">
        <f t="shared" ca="1" si="13"/>
        <v/>
      </c>
      <c r="T185" s="197" t="str">
        <f ca="1">IF(B185="","",IF(ISERROR(MATCH($J185,[3]SorP!$B$1:$B$6226,0)),"",INDIRECT("'SorP'!$A$"&amp;MATCH($S185&amp;$J185,[3]SorP!C:C,0))))</f>
        <v/>
      </c>
      <c r="U185" s="139"/>
      <c r="V185" s="140" t="e">
        <f>IF(C185="",NA(),IF(OR(C185="Smelter not listed",C185="Smelter not yet identified"),MATCH($B185&amp;$D185,'[3]Smelter Look-up'!$J:$J,0),MATCH($B185&amp;$C185,'[3]Smelter Look-up'!$J:$J,0)))</f>
        <v>#N/A</v>
      </c>
      <c r="X185" s="67">
        <f t="shared" si="11"/>
        <v>0</v>
      </c>
      <c r="AB185" s="68" t="str">
        <f t="shared" si="12"/>
        <v/>
      </c>
    </row>
    <row r="186" spans="1:28" s="67" customFormat="1" ht="20.25">
      <c r="A186" s="197"/>
      <c r="B186" s="137" t="s">
        <v>235</v>
      </c>
      <c r="C186" s="191" t="s">
        <v>235</v>
      </c>
      <c r="D186" s="138"/>
      <c r="E186" s="137" t="s">
        <v>235</v>
      </c>
      <c r="F186" s="137" t="s">
        <v>235</v>
      </c>
      <c r="G186" s="137" t="s">
        <v>235</v>
      </c>
      <c r="H186" s="192" t="s">
        <v>235</v>
      </c>
      <c r="I186" s="193" t="s">
        <v>235</v>
      </c>
      <c r="J186" s="193" t="s">
        <v>235</v>
      </c>
      <c r="K186" s="194"/>
      <c r="L186" s="194"/>
      <c r="M186" s="194"/>
      <c r="N186" s="194"/>
      <c r="O186" s="194"/>
      <c r="P186" s="195"/>
      <c r="Q186" s="196"/>
      <c r="R186" s="137" t="s">
        <v>235</v>
      </c>
      <c r="S186" s="197" t="str">
        <f t="shared" ca="1" si="13"/>
        <v/>
      </c>
      <c r="T186" s="197" t="str">
        <f ca="1">IF(B186="","",IF(ISERROR(MATCH($J186,[3]SorP!$B$1:$B$6226,0)),"",INDIRECT("'SorP'!$A$"&amp;MATCH($S186&amp;$J186,[3]SorP!C:C,0))))</f>
        <v/>
      </c>
      <c r="U186" s="139"/>
      <c r="V186" s="140" t="e">
        <f>IF(C186="",NA(),IF(OR(C186="Smelter not listed",C186="Smelter not yet identified"),MATCH($B186&amp;$D186,'[3]Smelter Look-up'!$J:$J,0),MATCH($B186&amp;$C186,'[3]Smelter Look-up'!$J:$J,0)))</f>
        <v>#N/A</v>
      </c>
      <c r="X186" s="67">
        <f t="shared" si="11"/>
        <v>0</v>
      </c>
      <c r="AB186" s="68" t="str">
        <f t="shared" si="12"/>
        <v/>
      </c>
    </row>
    <row r="187" spans="1:28" s="67" customFormat="1" ht="20.25">
      <c r="A187" s="197"/>
      <c r="B187" s="137" t="s">
        <v>235</v>
      </c>
      <c r="C187" s="191" t="s">
        <v>235</v>
      </c>
      <c r="D187" s="138"/>
      <c r="E187" s="137" t="s">
        <v>235</v>
      </c>
      <c r="F187" s="137" t="s">
        <v>235</v>
      </c>
      <c r="G187" s="137" t="s">
        <v>235</v>
      </c>
      <c r="H187" s="192" t="s">
        <v>235</v>
      </c>
      <c r="I187" s="193" t="s">
        <v>235</v>
      </c>
      <c r="J187" s="193" t="s">
        <v>235</v>
      </c>
      <c r="K187" s="194"/>
      <c r="L187" s="194"/>
      <c r="M187" s="194"/>
      <c r="N187" s="194"/>
      <c r="O187" s="194"/>
      <c r="P187" s="195"/>
      <c r="Q187" s="196"/>
      <c r="R187" s="137" t="s">
        <v>235</v>
      </c>
      <c r="S187" s="197" t="str">
        <f t="shared" ca="1" si="13"/>
        <v/>
      </c>
      <c r="T187" s="197" t="str">
        <f ca="1">IF(B187="","",IF(ISERROR(MATCH($J187,[3]SorP!$B$1:$B$6226,0)),"",INDIRECT("'SorP'!$A$"&amp;MATCH($S187&amp;$J187,[3]SorP!C:C,0))))</f>
        <v/>
      </c>
      <c r="U187" s="139"/>
      <c r="V187" s="140" t="e">
        <f>IF(C187="",NA(),IF(OR(C187="Smelter not listed",C187="Smelter not yet identified"),MATCH($B187&amp;$D187,'[3]Smelter Look-up'!$J:$J,0),MATCH($B187&amp;$C187,'[3]Smelter Look-up'!$J:$J,0)))</f>
        <v>#N/A</v>
      </c>
      <c r="X187" s="67">
        <f t="shared" si="11"/>
        <v>0</v>
      </c>
      <c r="AB187" s="68" t="str">
        <f t="shared" si="12"/>
        <v/>
      </c>
    </row>
    <row r="188" spans="1:28" s="67" customFormat="1" ht="20.25">
      <c r="A188" s="197"/>
      <c r="B188" s="137" t="s">
        <v>235</v>
      </c>
      <c r="C188" s="191" t="s">
        <v>235</v>
      </c>
      <c r="D188" s="138"/>
      <c r="E188" s="137" t="s">
        <v>235</v>
      </c>
      <c r="F188" s="137" t="s">
        <v>235</v>
      </c>
      <c r="G188" s="137" t="s">
        <v>235</v>
      </c>
      <c r="H188" s="192" t="s">
        <v>235</v>
      </c>
      <c r="I188" s="193" t="s">
        <v>235</v>
      </c>
      <c r="J188" s="193" t="s">
        <v>235</v>
      </c>
      <c r="K188" s="194"/>
      <c r="L188" s="194"/>
      <c r="M188" s="194"/>
      <c r="N188" s="194"/>
      <c r="O188" s="194"/>
      <c r="P188" s="195"/>
      <c r="Q188" s="196"/>
      <c r="R188" s="137" t="s">
        <v>235</v>
      </c>
      <c r="S188" s="197" t="str">
        <f t="shared" ca="1" si="13"/>
        <v/>
      </c>
      <c r="T188" s="197" t="str">
        <f ca="1">IF(B188="","",IF(ISERROR(MATCH($J188,[3]SorP!$B$1:$B$6226,0)),"",INDIRECT("'SorP'!$A$"&amp;MATCH($S188&amp;$J188,[3]SorP!C:C,0))))</f>
        <v/>
      </c>
      <c r="U188" s="139"/>
      <c r="V188" s="140" t="e">
        <f>IF(C188="",NA(),IF(OR(C188="Smelter not listed",C188="Smelter not yet identified"),MATCH($B188&amp;$D188,'[3]Smelter Look-up'!$J:$J,0),MATCH($B188&amp;$C188,'[3]Smelter Look-up'!$J:$J,0)))</f>
        <v>#N/A</v>
      </c>
      <c r="X188" s="67">
        <f t="shared" si="11"/>
        <v>0</v>
      </c>
      <c r="AB188" s="68" t="str">
        <f t="shared" si="12"/>
        <v/>
      </c>
    </row>
    <row r="189" spans="1:28" s="67" customFormat="1" ht="20.25">
      <c r="A189" s="197"/>
      <c r="B189" s="137" t="s">
        <v>235</v>
      </c>
      <c r="C189" s="191" t="s">
        <v>235</v>
      </c>
      <c r="D189" s="138"/>
      <c r="E189" s="137" t="s">
        <v>235</v>
      </c>
      <c r="F189" s="137" t="s">
        <v>235</v>
      </c>
      <c r="G189" s="137" t="s">
        <v>235</v>
      </c>
      <c r="H189" s="192" t="s">
        <v>235</v>
      </c>
      <c r="I189" s="193" t="s">
        <v>235</v>
      </c>
      <c r="J189" s="193" t="s">
        <v>235</v>
      </c>
      <c r="K189" s="194"/>
      <c r="L189" s="194"/>
      <c r="M189" s="194"/>
      <c r="N189" s="194"/>
      <c r="O189" s="194"/>
      <c r="P189" s="195"/>
      <c r="Q189" s="196"/>
      <c r="R189" s="137" t="s">
        <v>235</v>
      </c>
      <c r="S189" s="197" t="str">
        <f t="shared" ca="1" si="13"/>
        <v/>
      </c>
      <c r="T189" s="197" t="str">
        <f ca="1">IF(B189="","",IF(ISERROR(MATCH($J189,[3]SorP!$B$1:$B$6226,0)),"",INDIRECT("'SorP'!$A$"&amp;MATCH($S189&amp;$J189,[3]SorP!C:C,0))))</f>
        <v/>
      </c>
      <c r="U189" s="139"/>
      <c r="V189" s="140" t="e">
        <f>IF(C189="",NA(),IF(OR(C189="Smelter not listed",C189="Smelter not yet identified"),MATCH($B189&amp;$D189,'[3]Smelter Look-up'!$J:$J,0),MATCH($B189&amp;$C189,'[3]Smelter Look-up'!$J:$J,0)))</f>
        <v>#N/A</v>
      </c>
      <c r="X189" s="67">
        <f t="shared" si="11"/>
        <v>0</v>
      </c>
      <c r="AB189" s="68" t="str">
        <f t="shared" si="12"/>
        <v/>
      </c>
    </row>
    <row r="190" spans="1:28" s="67" customFormat="1" ht="20.25">
      <c r="A190" s="197"/>
      <c r="B190" s="137" t="s">
        <v>235</v>
      </c>
      <c r="C190" s="191" t="s">
        <v>235</v>
      </c>
      <c r="D190" s="138"/>
      <c r="E190" s="137" t="s">
        <v>235</v>
      </c>
      <c r="F190" s="137" t="s">
        <v>235</v>
      </c>
      <c r="G190" s="137" t="s">
        <v>235</v>
      </c>
      <c r="H190" s="192" t="s">
        <v>235</v>
      </c>
      <c r="I190" s="193" t="s">
        <v>235</v>
      </c>
      <c r="J190" s="193" t="s">
        <v>235</v>
      </c>
      <c r="K190" s="194"/>
      <c r="L190" s="194"/>
      <c r="M190" s="194"/>
      <c r="N190" s="194"/>
      <c r="O190" s="194"/>
      <c r="P190" s="195"/>
      <c r="Q190" s="196"/>
      <c r="R190" s="137" t="s">
        <v>235</v>
      </c>
      <c r="S190" s="197" t="str">
        <f t="shared" ca="1" si="13"/>
        <v/>
      </c>
      <c r="T190" s="197" t="str">
        <f ca="1">IF(B190="","",IF(ISERROR(MATCH($J190,[3]SorP!$B$1:$B$6226,0)),"",INDIRECT("'SorP'!$A$"&amp;MATCH($S190&amp;$J190,[3]SorP!C:C,0))))</f>
        <v/>
      </c>
      <c r="U190" s="139"/>
      <c r="V190" s="140" t="e">
        <f>IF(C190="",NA(),IF(OR(C190="Smelter not listed",C190="Smelter not yet identified"),MATCH($B190&amp;$D190,'[3]Smelter Look-up'!$J:$J,0),MATCH($B190&amp;$C190,'[3]Smelter Look-up'!$J:$J,0)))</f>
        <v>#N/A</v>
      </c>
      <c r="X190" s="67">
        <f t="shared" si="11"/>
        <v>0</v>
      </c>
      <c r="AB190" s="68" t="str">
        <f t="shared" si="12"/>
        <v/>
      </c>
    </row>
    <row r="191" spans="1:28" s="67" customFormat="1" ht="20.25">
      <c r="A191" s="197"/>
      <c r="B191" s="137" t="s">
        <v>235</v>
      </c>
      <c r="C191" s="191" t="s">
        <v>235</v>
      </c>
      <c r="D191" s="138"/>
      <c r="E191" s="137" t="s">
        <v>235</v>
      </c>
      <c r="F191" s="137" t="s">
        <v>235</v>
      </c>
      <c r="G191" s="137" t="s">
        <v>235</v>
      </c>
      <c r="H191" s="192" t="s">
        <v>235</v>
      </c>
      <c r="I191" s="193" t="s">
        <v>235</v>
      </c>
      <c r="J191" s="193" t="s">
        <v>235</v>
      </c>
      <c r="K191" s="194"/>
      <c r="L191" s="194"/>
      <c r="M191" s="194"/>
      <c r="N191" s="194"/>
      <c r="O191" s="194"/>
      <c r="P191" s="195"/>
      <c r="Q191" s="196"/>
      <c r="R191" s="137" t="s">
        <v>235</v>
      </c>
      <c r="S191" s="197" t="str">
        <f t="shared" ca="1" si="13"/>
        <v/>
      </c>
      <c r="T191" s="197" t="str">
        <f ca="1">IF(B191="","",IF(ISERROR(MATCH($J191,[3]SorP!$B$1:$B$6226,0)),"",INDIRECT("'SorP'!$A$"&amp;MATCH($S191&amp;$J191,[3]SorP!C:C,0))))</f>
        <v/>
      </c>
      <c r="U191" s="139"/>
      <c r="V191" s="140" t="e">
        <f>IF(C191="",NA(),IF(OR(C191="Smelter not listed",C191="Smelter not yet identified"),MATCH($B191&amp;$D191,'[3]Smelter Look-up'!$J:$J,0),MATCH($B191&amp;$C191,'[3]Smelter Look-up'!$J:$J,0)))</f>
        <v>#N/A</v>
      </c>
      <c r="X191" s="67">
        <f t="shared" si="11"/>
        <v>0</v>
      </c>
      <c r="AB191" s="68" t="str">
        <f t="shared" si="12"/>
        <v/>
      </c>
    </row>
    <row r="192" spans="1:28" s="67" customFormat="1" ht="20.25">
      <c r="A192" s="197"/>
      <c r="B192" s="137" t="s">
        <v>235</v>
      </c>
      <c r="C192" s="191" t="s">
        <v>235</v>
      </c>
      <c r="D192" s="138"/>
      <c r="E192" s="137" t="s">
        <v>235</v>
      </c>
      <c r="F192" s="137" t="s">
        <v>235</v>
      </c>
      <c r="G192" s="137" t="s">
        <v>235</v>
      </c>
      <c r="H192" s="192" t="s">
        <v>235</v>
      </c>
      <c r="I192" s="193" t="s">
        <v>235</v>
      </c>
      <c r="J192" s="193" t="s">
        <v>235</v>
      </c>
      <c r="K192" s="194"/>
      <c r="L192" s="194"/>
      <c r="M192" s="194"/>
      <c r="N192" s="194"/>
      <c r="O192" s="194"/>
      <c r="P192" s="195"/>
      <c r="Q192" s="196"/>
      <c r="R192" s="137" t="s">
        <v>235</v>
      </c>
      <c r="S192" s="197" t="str">
        <f t="shared" ca="1" si="13"/>
        <v/>
      </c>
      <c r="T192" s="197" t="str">
        <f ca="1">IF(B192="","",IF(ISERROR(MATCH($J192,[3]SorP!$B$1:$B$6226,0)),"",INDIRECT("'SorP'!$A$"&amp;MATCH($S192&amp;$J192,[3]SorP!C:C,0))))</f>
        <v/>
      </c>
      <c r="U192" s="139"/>
      <c r="V192" s="140" t="e">
        <f>IF(C192="",NA(),IF(OR(C192="Smelter not listed",C192="Smelter not yet identified"),MATCH($B192&amp;$D192,'[3]Smelter Look-up'!$J:$J,0),MATCH($B192&amp;$C192,'[3]Smelter Look-up'!$J:$J,0)))</f>
        <v>#N/A</v>
      </c>
      <c r="X192" s="67">
        <f t="shared" si="11"/>
        <v>0</v>
      </c>
      <c r="AB192" s="68" t="str">
        <f t="shared" si="12"/>
        <v/>
      </c>
    </row>
    <row r="193" spans="1:28" s="67" customFormat="1" ht="20.25">
      <c r="A193" s="197"/>
      <c r="B193" s="137" t="s">
        <v>235</v>
      </c>
      <c r="C193" s="191" t="s">
        <v>235</v>
      </c>
      <c r="D193" s="138"/>
      <c r="E193" s="137" t="s">
        <v>235</v>
      </c>
      <c r="F193" s="137" t="s">
        <v>235</v>
      </c>
      <c r="G193" s="137" t="s">
        <v>235</v>
      </c>
      <c r="H193" s="192" t="s">
        <v>235</v>
      </c>
      <c r="I193" s="193" t="s">
        <v>235</v>
      </c>
      <c r="J193" s="193" t="s">
        <v>235</v>
      </c>
      <c r="K193" s="194"/>
      <c r="L193" s="194"/>
      <c r="M193" s="194"/>
      <c r="N193" s="194"/>
      <c r="O193" s="194"/>
      <c r="P193" s="195"/>
      <c r="Q193" s="196"/>
      <c r="R193" s="137" t="s">
        <v>235</v>
      </c>
      <c r="S193" s="197" t="str">
        <f t="shared" ca="1" si="13"/>
        <v/>
      </c>
      <c r="T193" s="197" t="str">
        <f ca="1">IF(B193="","",IF(ISERROR(MATCH($J193,[3]SorP!$B$1:$B$6226,0)),"",INDIRECT("'SorP'!$A$"&amp;MATCH($S193&amp;$J193,[3]SorP!C:C,0))))</f>
        <v/>
      </c>
      <c r="U193" s="139"/>
      <c r="V193" s="140" t="e">
        <f>IF(C193="",NA(),IF(OR(C193="Smelter not listed",C193="Smelter not yet identified"),MATCH($B193&amp;$D193,'[3]Smelter Look-up'!$J:$J,0),MATCH($B193&amp;$C193,'[3]Smelter Look-up'!$J:$J,0)))</f>
        <v>#N/A</v>
      </c>
      <c r="X193" s="67">
        <f t="shared" si="11"/>
        <v>0</v>
      </c>
      <c r="AB193" s="68" t="str">
        <f t="shared" si="12"/>
        <v/>
      </c>
    </row>
    <row r="194" spans="1:28" s="67" customFormat="1" ht="20.25">
      <c r="A194" s="197"/>
      <c r="B194" s="137" t="s">
        <v>235</v>
      </c>
      <c r="C194" s="191" t="s">
        <v>235</v>
      </c>
      <c r="D194" s="138"/>
      <c r="E194" s="137" t="s">
        <v>235</v>
      </c>
      <c r="F194" s="137" t="s">
        <v>235</v>
      </c>
      <c r="G194" s="137" t="s">
        <v>235</v>
      </c>
      <c r="H194" s="192" t="s">
        <v>235</v>
      </c>
      <c r="I194" s="193" t="s">
        <v>235</v>
      </c>
      <c r="J194" s="193" t="s">
        <v>235</v>
      </c>
      <c r="K194" s="194"/>
      <c r="L194" s="194"/>
      <c r="M194" s="194"/>
      <c r="N194" s="194"/>
      <c r="O194" s="194"/>
      <c r="P194" s="195"/>
      <c r="Q194" s="196"/>
      <c r="R194" s="137" t="s">
        <v>235</v>
      </c>
      <c r="S194" s="197" t="str">
        <f t="shared" ca="1" si="13"/>
        <v/>
      </c>
      <c r="T194" s="197" t="str">
        <f ca="1">IF(B194="","",IF(ISERROR(MATCH($J194,[3]SorP!$B$1:$B$6226,0)),"",INDIRECT("'SorP'!$A$"&amp;MATCH($S194&amp;$J194,[3]SorP!C:C,0))))</f>
        <v/>
      </c>
      <c r="U194" s="139"/>
      <c r="V194" s="140" t="e">
        <f>IF(C194="",NA(),IF(OR(C194="Smelter not listed",C194="Smelter not yet identified"),MATCH($B194&amp;$D194,'[3]Smelter Look-up'!$J:$J,0),MATCH($B194&amp;$C194,'[3]Smelter Look-up'!$J:$J,0)))</f>
        <v>#N/A</v>
      </c>
      <c r="X194" s="67">
        <f t="shared" si="11"/>
        <v>0</v>
      </c>
      <c r="AB194" s="68" t="str">
        <f t="shared" si="12"/>
        <v/>
      </c>
    </row>
    <row r="195" spans="1:28" s="67" customFormat="1" ht="20.25">
      <c r="A195" s="197"/>
      <c r="B195" s="137" t="s">
        <v>235</v>
      </c>
      <c r="C195" s="191" t="s">
        <v>235</v>
      </c>
      <c r="D195" s="138"/>
      <c r="E195" s="137" t="s">
        <v>235</v>
      </c>
      <c r="F195" s="137" t="s">
        <v>235</v>
      </c>
      <c r="G195" s="137" t="s">
        <v>235</v>
      </c>
      <c r="H195" s="192" t="s">
        <v>235</v>
      </c>
      <c r="I195" s="193" t="s">
        <v>235</v>
      </c>
      <c r="J195" s="193" t="s">
        <v>235</v>
      </c>
      <c r="K195" s="194"/>
      <c r="L195" s="194"/>
      <c r="M195" s="194"/>
      <c r="N195" s="194"/>
      <c r="O195" s="194"/>
      <c r="P195" s="195"/>
      <c r="Q195" s="196"/>
      <c r="R195" s="137" t="s">
        <v>235</v>
      </c>
      <c r="S195" s="197" t="str">
        <f t="shared" ca="1" si="13"/>
        <v/>
      </c>
      <c r="T195" s="197" t="str">
        <f ca="1">IF(B195="","",IF(ISERROR(MATCH($J195,[3]SorP!$B$1:$B$6226,0)),"",INDIRECT("'SorP'!$A$"&amp;MATCH($S195&amp;$J195,[3]SorP!C:C,0))))</f>
        <v/>
      </c>
      <c r="U195" s="139"/>
      <c r="V195" s="140" t="e">
        <f>IF(C195="",NA(),IF(OR(C195="Smelter not listed",C195="Smelter not yet identified"),MATCH($B195&amp;$D195,'[3]Smelter Look-up'!$J:$J,0),MATCH($B195&amp;$C195,'[3]Smelter Look-up'!$J:$J,0)))</f>
        <v>#N/A</v>
      </c>
      <c r="X195" s="67">
        <f t="shared" si="11"/>
        <v>0</v>
      </c>
      <c r="AB195" s="68" t="str">
        <f t="shared" si="12"/>
        <v/>
      </c>
    </row>
    <row r="196" spans="1:28" s="67" customFormat="1" ht="20.25">
      <c r="A196" s="197"/>
      <c r="B196" s="137" t="s">
        <v>235</v>
      </c>
      <c r="C196" s="191" t="s">
        <v>235</v>
      </c>
      <c r="D196" s="138"/>
      <c r="E196" s="137" t="s">
        <v>235</v>
      </c>
      <c r="F196" s="137" t="s">
        <v>235</v>
      </c>
      <c r="G196" s="137" t="s">
        <v>235</v>
      </c>
      <c r="H196" s="192" t="s">
        <v>235</v>
      </c>
      <c r="I196" s="193" t="s">
        <v>235</v>
      </c>
      <c r="J196" s="193" t="s">
        <v>235</v>
      </c>
      <c r="K196" s="194"/>
      <c r="L196" s="194"/>
      <c r="M196" s="194"/>
      <c r="N196" s="194"/>
      <c r="O196" s="194"/>
      <c r="P196" s="195"/>
      <c r="Q196" s="196"/>
      <c r="R196" s="137" t="s">
        <v>235</v>
      </c>
      <c r="S196" s="197" t="str">
        <f t="shared" ref="S196" ca="1" si="14">IF(B196="","",IF(ISERROR(MATCH($E196,CL,0)),"Unknown",INDIRECT("'C'!$A$"&amp;MATCH($E196,CL,0)+1)))</f>
        <v/>
      </c>
      <c r="T196" s="197" t="str">
        <f ca="1">IF(B196="","",IF(ISERROR(MATCH($J196,[3]SorP!$B$1:$B$6226,0)),"",INDIRECT("'SorP'!$A$"&amp;MATCH($S196&amp;$J196,[3]SorP!C:C,0))))</f>
        <v/>
      </c>
      <c r="U196" s="139"/>
      <c r="V196" s="140" t="e">
        <f>IF(C196="",NA(),IF(OR(C196="Smelter not listed",C196="Smelter not yet identified"),MATCH($B196&amp;$D196,'[3]Smelter Look-up'!$J:$J,0),MATCH($B196&amp;$C196,'[3]Smelter Look-up'!$J:$J,0)))</f>
        <v>#N/A</v>
      </c>
      <c r="X196" s="67">
        <f t="shared" si="11"/>
        <v>0</v>
      </c>
      <c r="AB196" s="68" t="str">
        <f t="shared" si="12"/>
        <v/>
      </c>
    </row>
    <row r="197" spans="1:28" s="67" customFormat="1" ht="20.25">
      <c r="A197" s="197"/>
      <c r="B197" s="137" t="s">
        <v>235</v>
      </c>
      <c r="C197" s="191" t="s">
        <v>235</v>
      </c>
      <c r="D197" s="138"/>
      <c r="E197" s="137" t="s">
        <v>235</v>
      </c>
      <c r="F197" s="137" t="s">
        <v>235</v>
      </c>
      <c r="G197" s="137" t="s">
        <v>235</v>
      </c>
      <c r="H197" s="192" t="s">
        <v>235</v>
      </c>
      <c r="I197" s="193" t="s">
        <v>235</v>
      </c>
      <c r="J197" s="193" t="s">
        <v>235</v>
      </c>
      <c r="K197" s="194"/>
      <c r="L197" s="194"/>
      <c r="M197" s="194"/>
      <c r="N197" s="194"/>
      <c r="O197" s="194"/>
      <c r="P197" s="195"/>
      <c r="Q197" s="196"/>
      <c r="R197" s="137" t="s">
        <v>235</v>
      </c>
      <c r="S197" s="197" t="str">
        <f t="shared" ref="S197:S228" ca="1" si="15">IF(B197="","",IF(ISERROR(MATCH($E197,CL,0)),"Unknown",INDIRECT("'C'!$A$"&amp;MATCH($E197,CL,0)+1)))</f>
        <v/>
      </c>
      <c r="T197" s="197" t="str">
        <f ca="1">IF(B197="","",IF(ISERROR(MATCH($J197,[3]SorP!$B$1:$B$6226,0)),"",INDIRECT("'SorP'!$A$"&amp;MATCH($S197&amp;$J197,[3]SorP!C:C,0))))</f>
        <v/>
      </c>
      <c r="U197" s="139"/>
      <c r="V197" s="140" t="e">
        <f>IF(C197="",NA(),IF(OR(C197="Smelter not listed",C197="Smelter not yet identified"),MATCH($B197&amp;$D197,'[3]Smelter Look-up'!$J:$J,0),MATCH($B197&amp;$C197,'[3]Smelter Look-up'!$J:$J,0)))</f>
        <v>#N/A</v>
      </c>
      <c r="X197" s="67">
        <f t="shared" ref="X197:X260" si="16">IF(AND(C197="Smelter not listed",OR(LEN(D197)=0,LEN(E197)=0)),1,0)</f>
        <v>0</v>
      </c>
      <c r="AB197" s="68" t="str">
        <f t="shared" ref="AB197:AB260" si="17">B197&amp;C197</f>
        <v/>
      </c>
    </row>
    <row r="198" spans="1:28" s="67" customFormat="1" ht="20.25">
      <c r="A198" s="197"/>
      <c r="B198" s="137" t="s">
        <v>235</v>
      </c>
      <c r="C198" s="191" t="s">
        <v>235</v>
      </c>
      <c r="D198" s="138"/>
      <c r="E198" s="137" t="s">
        <v>235</v>
      </c>
      <c r="F198" s="137" t="s">
        <v>235</v>
      </c>
      <c r="G198" s="137" t="s">
        <v>235</v>
      </c>
      <c r="H198" s="192" t="s">
        <v>235</v>
      </c>
      <c r="I198" s="193" t="s">
        <v>235</v>
      </c>
      <c r="J198" s="193" t="s">
        <v>235</v>
      </c>
      <c r="K198" s="194"/>
      <c r="L198" s="194"/>
      <c r="M198" s="194"/>
      <c r="N198" s="194"/>
      <c r="O198" s="194"/>
      <c r="P198" s="195"/>
      <c r="Q198" s="196"/>
      <c r="R198" s="137" t="s">
        <v>235</v>
      </c>
      <c r="S198" s="197" t="str">
        <f t="shared" ca="1" si="15"/>
        <v/>
      </c>
      <c r="T198" s="197" t="str">
        <f ca="1">IF(B198="","",IF(ISERROR(MATCH($J198,[3]SorP!$B$1:$B$6226,0)),"",INDIRECT("'SorP'!$A$"&amp;MATCH($S198&amp;$J198,[3]SorP!C:C,0))))</f>
        <v/>
      </c>
      <c r="U198" s="139"/>
      <c r="V198" s="140" t="e">
        <f>IF(C198="",NA(),IF(OR(C198="Smelter not listed",C198="Smelter not yet identified"),MATCH($B198&amp;$D198,'[3]Smelter Look-up'!$J:$J,0),MATCH($B198&amp;$C198,'[3]Smelter Look-up'!$J:$J,0)))</f>
        <v>#N/A</v>
      </c>
      <c r="X198" s="67">
        <f t="shared" si="16"/>
        <v>0</v>
      </c>
      <c r="AB198" s="68" t="str">
        <f t="shared" si="17"/>
        <v/>
      </c>
    </row>
    <row r="199" spans="1:28" s="67" customFormat="1" ht="20.25">
      <c r="A199" s="197"/>
      <c r="B199" s="137" t="s">
        <v>235</v>
      </c>
      <c r="C199" s="191" t="s">
        <v>235</v>
      </c>
      <c r="D199" s="138"/>
      <c r="E199" s="137" t="s">
        <v>235</v>
      </c>
      <c r="F199" s="137" t="s">
        <v>235</v>
      </c>
      <c r="G199" s="137" t="s">
        <v>235</v>
      </c>
      <c r="H199" s="192" t="s">
        <v>235</v>
      </c>
      <c r="I199" s="193" t="s">
        <v>235</v>
      </c>
      <c r="J199" s="193" t="s">
        <v>235</v>
      </c>
      <c r="K199" s="194"/>
      <c r="L199" s="194"/>
      <c r="M199" s="194"/>
      <c r="N199" s="194"/>
      <c r="O199" s="194"/>
      <c r="P199" s="195"/>
      <c r="Q199" s="196"/>
      <c r="R199" s="137" t="s">
        <v>235</v>
      </c>
      <c r="S199" s="197" t="str">
        <f t="shared" ca="1" si="15"/>
        <v/>
      </c>
      <c r="T199" s="197" t="str">
        <f ca="1">IF(B199="","",IF(ISERROR(MATCH($J199,[3]SorP!$B$1:$B$6226,0)),"",INDIRECT("'SorP'!$A$"&amp;MATCH($S199&amp;$J199,[3]SorP!C:C,0))))</f>
        <v/>
      </c>
      <c r="U199" s="139"/>
      <c r="V199" s="140" t="e">
        <f>IF(C199="",NA(),IF(OR(C199="Smelter not listed",C199="Smelter not yet identified"),MATCH($B199&amp;$D199,'[3]Smelter Look-up'!$J:$J,0),MATCH($B199&amp;$C199,'[3]Smelter Look-up'!$J:$J,0)))</f>
        <v>#N/A</v>
      </c>
      <c r="X199" s="67">
        <f t="shared" si="16"/>
        <v>0</v>
      </c>
      <c r="AB199" s="68" t="str">
        <f t="shared" si="17"/>
        <v/>
      </c>
    </row>
    <row r="200" spans="1:28" s="67" customFormat="1" ht="20.25">
      <c r="A200" s="197"/>
      <c r="B200" s="137" t="s">
        <v>235</v>
      </c>
      <c r="C200" s="191" t="s">
        <v>235</v>
      </c>
      <c r="D200" s="138"/>
      <c r="E200" s="137" t="s">
        <v>235</v>
      </c>
      <c r="F200" s="137" t="s">
        <v>235</v>
      </c>
      <c r="G200" s="137" t="s">
        <v>235</v>
      </c>
      <c r="H200" s="192" t="s">
        <v>235</v>
      </c>
      <c r="I200" s="193" t="s">
        <v>235</v>
      </c>
      <c r="J200" s="193" t="s">
        <v>235</v>
      </c>
      <c r="K200" s="194"/>
      <c r="L200" s="194"/>
      <c r="M200" s="194"/>
      <c r="N200" s="194"/>
      <c r="O200" s="194"/>
      <c r="P200" s="195"/>
      <c r="Q200" s="196"/>
      <c r="R200" s="137" t="s">
        <v>235</v>
      </c>
      <c r="S200" s="197" t="str">
        <f t="shared" ca="1" si="15"/>
        <v/>
      </c>
      <c r="T200" s="197" t="str">
        <f ca="1">IF(B200="","",IF(ISERROR(MATCH($J200,[3]SorP!$B$1:$B$6226,0)),"",INDIRECT("'SorP'!$A$"&amp;MATCH($S200&amp;$J200,[3]SorP!C:C,0))))</f>
        <v/>
      </c>
      <c r="U200" s="139"/>
      <c r="V200" s="140" t="e">
        <f>IF(C200="",NA(),IF(OR(C200="Smelter not listed",C200="Smelter not yet identified"),MATCH($B200&amp;$D200,'[3]Smelter Look-up'!$J:$J,0),MATCH($B200&amp;$C200,'[3]Smelter Look-up'!$J:$J,0)))</f>
        <v>#N/A</v>
      </c>
      <c r="X200" s="67">
        <f t="shared" si="16"/>
        <v>0</v>
      </c>
      <c r="AB200" s="68" t="str">
        <f t="shared" si="17"/>
        <v/>
      </c>
    </row>
    <row r="201" spans="1:28" s="67" customFormat="1" ht="20.25">
      <c r="A201" s="197"/>
      <c r="B201" s="137" t="s">
        <v>235</v>
      </c>
      <c r="C201" s="191" t="s">
        <v>235</v>
      </c>
      <c r="D201" s="138"/>
      <c r="E201" s="137" t="s">
        <v>235</v>
      </c>
      <c r="F201" s="137" t="s">
        <v>235</v>
      </c>
      <c r="G201" s="137" t="s">
        <v>235</v>
      </c>
      <c r="H201" s="192" t="s">
        <v>235</v>
      </c>
      <c r="I201" s="193" t="s">
        <v>235</v>
      </c>
      <c r="J201" s="193" t="s">
        <v>235</v>
      </c>
      <c r="K201" s="194"/>
      <c r="L201" s="194"/>
      <c r="M201" s="194"/>
      <c r="N201" s="194"/>
      <c r="O201" s="194"/>
      <c r="P201" s="195"/>
      <c r="Q201" s="196"/>
      <c r="R201" s="137" t="s">
        <v>235</v>
      </c>
      <c r="S201" s="197" t="str">
        <f t="shared" ca="1" si="15"/>
        <v/>
      </c>
      <c r="T201" s="197" t="str">
        <f ca="1">IF(B201="","",IF(ISERROR(MATCH($J201,[3]SorP!$B$1:$B$6226,0)),"",INDIRECT("'SorP'!$A$"&amp;MATCH($S201&amp;$J201,[3]SorP!C:C,0))))</f>
        <v/>
      </c>
      <c r="U201" s="139"/>
      <c r="V201" s="140" t="e">
        <f>IF(C201="",NA(),IF(OR(C201="Smelter not listed",C201="Smelter not yet identified"),MATCH($B201&amp;$D201,'[3]Smelter Look-up'!$J:$J,0),MATCH($B201&amp;$C201,'[3]Smelter Look-up'!$J:$J,0)))</f>
        <v>#N/A</v>
      </c>
      <c r="X201" s="67">
        <f t="shared" si="16"/>
        <v>0</v>
      </c>
      <c r="AB201" s="68" t="str">
        <f t="shared" si="17"/>
        <v/>
      </c>
    </row>
    <row r="202" spans="1:28" s="67" customFormat="1" ht="20.25">
      <c r="A202" s="197"/>
      <c r="B202" s="137" t="s">
        <v>235</v>
      </c>
      <c r="C202" s="191" t="s">
        <v>235</v>
      </c>
      <c r="D202" s="138"/>
      <c r="E202" s="137" t="s">
        <v>235</v>
      </c>
      <c r="F202" s="137" t="s">
        <v>235</v>
      </c>
      <c r="G202" s="137" t="s">
        <v>235</v>
      </c>
      <c r="H202" s="192" t="s">
        <v>235</v>
      </c>
      <c r="I202" s="193" t="s">
        <v>235</v>
      </c>
      <c r="J202" s="193" t="s">
        <v>235</v>
      </c>
      <c r="K202" s="194"/>
      <c r="L202" s="194"/>
      <c r="M202" s="194"/>
      <c r="N202" s="194"/>
      <c r="O202" s="194"/>
      <c r="P202" s="195"/>
      <c r="Q202" s="196"/>
      <c r="R202" s="137" t="s">
        <v>235</v>
      </c>
      <c r="S202" s="197" t="str">
        <f t="shared" ca="1" si="15"/>
        <v/>
      </c>
      <c r="T202" s="197" t="str">
        <f ca="1">IF(B202="","",IF(ISERROR(MATCH($J202,[3]SorP!$B$1:$B$6226,0)),"",INDIRECT("'SorP'!$A$"&amp;MATCH($S202&amp;$J202,[3]SorP!C:C,0))))</f>
        <v/>
      </c>
      <c r="U202" s="139"/>
      <c r="V202" s="140" t="e">
        <f>IF(C202="",NA(),IF(OR(C202="Smelter not listed",C202="Smelter not yet identified"),MATCH($B202&amp;$D202,'[3]Smelter Look-up'!$J:$J,0),MATCH($B202&amp;$C202,'[3]Smelter Look-up'!$J:$J,0)))</f>
        <v>#N/A</v>
      </c>
      <c r="X202" s="67">
        <f t="shared" si="16"/>
        <v>0</v>
      </c>
      <c r="AB202" s="68" t="str">
        <f t="shared" si="17"/>
        <v/>
      </c>
    </row>
    <row r="203" spans="1:28" s="67" customFormat="1" ht="20.25">
      <c r="A203" s="197"/>
      <c r="B203" s="137" t="s">
        <v>235</v>
      </c>
      <c r="C203" s="191" t="s">
        <v>235</v>
      </c>
      <c r="D203" s="138"/>
      <c r="E203" s="137" t="s">
        <v>235</v>
      </c>
      <c r="F203" s="137" t="s">
        <v>235</v>
      </c>
      <c r="G203" s="137" t="s">
        <v>235</v>
      </c>
      <c r="H203" s="192" t="s">
        <v>235</v>
      </c>
      <c r="I203" s="193" t="s">
        <v>235</v>
      </c>
      <c r="J203" s="193" t="s">
        <v>235</v>
      </c>
      <c r="K203" s="194"/>
      <c r="L203" s="194"/>
      <c r="M203" s="194"/>
      <c r="N203" s="194"/>
      <c r="O203" s="194"/>
      <c r="P203" s="195"/>
      <c r="Q203" s="196"/>
      <c r="R203" s="137" t="s">
        <v>235</v>
      </c>
      <c r="S203" s="197" t="str">
        <f t="shared" ca="1" si="15"/>
        <v/>
      </c>
      <c r="T203" s="197" t="str">
        <f ca="1">IF(B203="","",IF(ISERROR(MATCH($J203,[3]SorP!$B$1:$B$6226,0)),"",INDIRECT("'SorP'!$A$"&amp;MATCH($S203&amp;$J203,[3]SorP!C:C,0))))</f>
        <v/>
      </c>
      <c r="U203" s="139"/>
      <c r="V203" s="140" t="e">
        <f>IF(C203="",NA(),IF(OR(C203="Smelter not listed",C203="Smelter not yet identified"),MATCH($B203&amp;$D203,'[3]Smelter Look-up'!$J:$J,0),MATCH($B203&amp;$C203,'[3]Smelter Look-up'!$J:$J,0)))</f>
        <v>#N/A</v>
      </c>
      <c r="X203" s="67">
        <f t="shared" si="16"/>
        <v>0</v>
      </c>
      <c r="AB203" s="68" t="str">
        <f t="shared" si="17"/>
        <v/>
      </c>
    </row>
    <row r="204" spans="1:28" s="67" customFormat="1" ht="20.25">
      <c r="A204" s="197"/>
      <c r="B204" s="137" t="s">
        <v>235</v>
      </c>
      <c r="C204" s="191" t="s">
        <v>235</v>
      </c>
      <c r="D204" s="138"/>
      <c r="E204" s="137" t="s">
        <v>235</v>
      </c>
      <c r="F204" s="137" t="s">
        <v>235</v>
      </c>
      <c r="G204" s="137" t="s">
        <v>235</v>
      </c>
      <c r="H204" s="192" t="s">
        <v>235</v>
      </c>
      <c r="I204" s="193" t="s">
        <v>235</v>
      </c>
      <c r="J204" s="193" t="s">
        <v>235</v>
      </c>
      <c r="K204" s="194"/>
      <c r="L204" s="194"/>
      <c r="M204" s="194"/>
      <c r="N204" s="194"/>
      <c r="O204" s="194"/>
      <c r="P204" s="195"/>
      <c r="Q204" s="196"/>
      <c r="R204" s="137" t="s">
        <v>235</v>
      </c>
      <c r="S204" s="197" t="str">
        <f t="shared" ca="1" si="15"/>
        <v/>
      </c>
      <c r="T204" s="197" t="str">
        <f ca="1">IF(B204="","",IF(ISERROR(MATCH($J204,[3]SorP!$B$1:$B$6226,0)),"",INDIRECT("'SorP'!$A$"&amp;MATCH($S204&amp;$J204,[3]SorP!C:C,0))))</f>
        <v/>
      </c>
      <c r="U204" s="139"/>
      <c r="V204" s="140" t="e">
        <f>IF(C204="",NA(),IF(OR(C204="Smelter not listed",C204="Smelter not yet identified"),MATCH($B204&amp;$D204,'[3]Smelter Look-up'!$J:$J,0),MATCH($B204&amp;$C204,'[3]Smelter Look-up'!$J:$J,0)))</f>
        <v>#N/A</v>
      </c>
      <c r="X204" s="67">
        <f t="shared" si="16"/>
        <v>0</v>
      </c>
      <c r="AB204" s="68" t="str">
        <f t="shared" si="17"/>
        <v/>
      </c>
    </row>
    <row r="205" spans="1:28" s="67" customFormat="1" ht="20.25">
      <c r="A205" s="197"/>
      <c r="B205" s="137" t="s">
        <v>235</v>
      </c>
      <c r="C205" s="191" t="s">
        <v>235</v>
      </c>
      <c r="D205" s="138"/>
      <c r="E205" s="137" t="s">
        <v>235</v>
      </c>
      <c r="F205" s="137" t="s">
        <v>235</v>
      </c>
      <c r="G205" s="137" t="s">
        <v>235</v>
      </c>
      <c r="H205" s="192" t="s">
        <v>235</v>
      </c>
      <c r="I205" s="193" t="s">
        <v>235</v>
      </c>
      <c r="J205" s="193" t="s">
        <v>235</v>
      </c>
      <c r="K205" s="194"/>
      <c r="L205" s="194"/>
      <c r="M205" s="194"/>
      <c r="N205" s="194"/>
      <c r="O205" s="194"/>
      <c r="P205" s="195"/>
      <c r="Q205" s="196"/>
      <c r="R205" s="137" t="s">
        <v>235</v>
      </c>
      <c r="S205" s="197" t="str">
        <f t="shared" ca="1" si="15"/>
        <v/>
      </c>
      <c r="T205" s="197" t="str">
        <f ca="1">IF(B205="","",IF(ISERROR(MATCH($J205,[3]SorP!$B$1:$B$6226,0)),"",INDIRECT("'SorP'!$A$"&amp;MATCH($S205&amp;$J205,[3]SorP!C:C,0))))</f>
        <v/>
      </c>
      <c r="U205" s="139"/>
      <c r="V205" s="140" t="e">
        <f>IF(C205="",NA(),IF(OR(C205="Smelter not listed",C205="Smelter not yet identified"),MATCH($B205&amp;$D205,'[3]Smelter Look-up'!$J:$J,0),MATCH($B205&amp;$C205,'[3]Smelter Look-up'!$J:$J,0)))</f>
        <v>#N/A</v>
      </c>
      <c r="X205" s="67">
        <f t="shared" si="16"/>
        <v>0</v>
      </c>
      <c r="AB205" s="68" t="str">
        <f t="shared" si="17"/>
        <v/>
      </c>
    </row>
    <row r="206" spans="1:28" s="67" customFormat="1" ht="20.25">
      <c r="A206" s="197"/>
      <c r="B206" s="137" t="s">
        <v>235</v>
      </c>
      <c r="C206" s="191" t="s">
        <v>235</v>
      </c>
      <c r="D206" s="138"/>
      <c r="E206" s="137" t="s">
        <v>235</v>
      </c>
      <c r="F206" s="137" t="s">
        <v>235</v>
      </c>
      <c r="G206" s="137" t="s">
        <v>235</v>
      </c>
      <c r="H206" s="192" t="s">
        <v>235</v>
      </c>
      <c r="I206" s="193" t="s">
        <v>235</v>
      </c>
      <c r="J206" s="193" t="s">
        <v>235</v>
      </c>
      <c r="K206" s="194"/>
      <c r="L206" s="194"/>
      <c r="M206" s="194"/>
      <c r="N206" s="194"/>
      <c r="O206" s="194"/>
      <c r="P206" s="195"/>
      <c r="Q206" s="196"/>
      <c r="R206" s="137" t="s">
        <v>235</v>
      </c>
      <c r="S206" s="197" t="str">
        <f t="shared" ca="1" si="15"/>
        <v/>
      </c>
      <c r="T206" s="197" t="str">
        <f ca="1">IF(B206="","",IF(ISERROR(MATCH($J206,[3]SorP!$B$1:$B$6226,0)),"",INDIRECT("'SorP'!$A$"&amp;MATCH($S206&amp;$J206,[3]SorP!C:C,0))))</f>
        <v/>
      </c>
      <c r="U206" s="139"/>
      <c r="V206" s="140" t="e">
        <f>IF(C206="",NA(),IF(OR(C206="Smelter not listed",C206="Smelter not yet identified"),MATCH($B206&amp;$D206,'[3]Smelter Look-up'!$J:$J,0),MATCH($B206&amp;$C206,'[3]Smelter Look-up'!$J:$J,0)))</f>
        <v>#N/A</v>
      </c>
      <c r="X206" s="67">
        <f t="shared" si="16"/>
        <v>0</v>
      </c>
      <c r="AB206" s="68" t="str">
        <f t="shared" si="17"/>
        <v/>
      </c>
    </row>
    <row r="207" spans="1:28" s="67" customFormat="1" ht="20.25">
      <c r="A207" s="197"/>
      <c r="B207" s="137" t="s">
        <v>235</v>
      </c>
      <c r="C207" s="191" t="s">
        <v>235</v>
      </c>
      <c r="D207" s="138"/>
      <c r="E207" s="137" t="s">
        <v>235</v>
      </c>
      <c r="F207" s="137" t="s">
        <v>235</v>
      </c>
      <c r="G207" s="137" t="s">
        <v>235</v>
      </c>
      <c r="H207" s="192" t="s">
        <v>235</v>
      </c>
      <c r="I207" s="193" t="s">
        <v>235</v>
      </c>
      <c r="J207" s="193" t="s">
        <v>235</v>
      </c>
      <c r="K207" s="194"/>
      <c r="L207" s="194"/>
      <c r="M207" s="194"/>
      <c r="N207" s="194"/>
      <c r="O207" s="194"/>
      <c r="P207" s="195"/>
      <c r="Q207" s="196"/>
      <c r="R207" s="137" t="s">
        <v>235</v>
      </c>
      <c r="S207" s="197" t="str">
        <f t="shared" ca="1" si="15"/>
        <v/>
      </c>
      <c r="T207" s="197" t="str">
        <f ca="1">IF(B207="","",IF(ISERROR(MATCH($J207,[3]SorP!$B$1:$B$6226,0)),"",INDIRECT("'SorP'!$A$"&amp;MATCH($S207&amp;$J207,[3]SorP!C:C,0))))</f>
        <v/>
      </c>
      <c r="U207" s="139"/>
      <c r="V207" s="140" t="e">
        <f>IF(C207="",NA(),IF(OR(C207="Smelter not listed",C207="Smelter not yet identified"),MATCH($B207&amp;$D207,'[3]Smelter Look-up'!$J:$J,0),MATCH($B207&amp;$C207,'[3]Smelter Look-up'!$J:$J,0)))</f>
        <v>#N/A</v>
      </c>
      <c r="X207" s="67">
        <f t="shared" si="16"/>
        <v>0</v>
      </c>
      <c r="AB207" s="68" t="str">
        <f t="shared" si="17"/>
        <v/>
      </c>
    </row>
    <row r="208" spans="1:28" s="67" customFormat="1" ht="20.25">
      <c r="A208" s="197"/>
      <c r="B208" s="137" t="s">
        <v>235</v>
      </c>
      <c r="C208" s="191" t="s">
        <v>235</v>
      </c>
      <c r="D208" s="138"/>
      <c r="E208" s="137" t="s">
        <v>235</v>
      </c>
      <c r="F208" s="137" t="s">
        <v>235</v>
      </c>
      <c r="G208" s="137" t="s">
        <v>235</v>
      </c>
      <c r="H208" s="192" t="s">
        <v>235</v>
      </c>
      <c r="I208" s="193" t="s">
        <v>235</v>
      </c>
      <c r="J208" s="193" t="s">
        <v>235</v>
      </c>
      <c r="K208" s="194"/>
      <c r="L208" s="194"/>
      <c r="M208" s="194"/>
      <c r="N208" s="194"/>
      <c r="O208" s="194"/>
      <c r="P208" s="195"/>
      <c r="Q208" s="196"/>
      <c r="R208" s="137" t="s">
        <v>235</v>
      </c>
      <c r="S208" s="197" t="str">
        <f t="shared" ca="1" si="15"/>
        <v/>
      </c>
      <c r="T208" s="197" t="str">
        <f ca="1">IF(B208="","",IF(ISERROR(MATCH($J208,[3]SorP!$B$1:$B$6226,0)),"",INDIRECT("'SorP'!$A$"&amp;MATCH($S208&amp;$J208,[3]SorP!C:C,0))))</f>
        <v/>
      </c>
      <c r="U208" s="139"/>
      <c r="V208" s="140" t="e">
        <f>IF(C208="",NA(),IF(OR(C208="Smelter not listed",C208="Smelter not yet identified"),MATCH($B208&amp;$D208,'[3]Smelter Look-up'!$J:$J,0),MATCH($B208&amp;$C208,'[3]Smelter Look-up'!$J:$J,0)))</f>
        <v>#N/A</v>
      </c>
      <c r="X208" s="67">
        <f t="shared" si="16"/>
        <v>0</v>
      </c>
      <c r="AB208" s="68" t="str">
        <f t="shared" si="17"/>
        <v/>
      </c>
    </row>
    <row r="209" spans="1:28" s="67" customFormat="1" ht="20.25">
      <c r="A209" s="197"/>
      <c r="B209" s="137" t="s">
        <v>235</v>
      </c>
      <c r="C209" s="191" t="s">
        <v>235</v>
      </c>
      <c r="D209" s="138"/>
      <c r="E209" s="137" t="s">
        <v>235</v>
      </c>
      <c r="F209" s="137" t="s">
        <v>235</v>
      </c>
      <c r="G209" s="137" t="s">
        <v>235</v>
      </c>
      <c r="H209" s="192" t="s">
        <v>235</v>
      </c>
      <c r="I209" s="193" t="s">
        <v>235</v>
      </c>
      <c r="J209" s="193" t="s">
        <v>235</v>
      </c>
      <c r="K209" s="194"/>
      <c r="L209" s="194"/>
      <c r="M209" s="194"/>
      <c r="N209" s="194"/>
      <c r="O209" s="194"/>
      <c r="P209" s="195"/>
      <c r="Q209" s="196"/>
      <c r="R209" s="137" t="s">
        <v>235</v>
      </c>
      <c r="S209" s="197" t="str">
        <f t="shared" ca="1" si="15"/>
        <v/>
      </c>
      <c r="T209" s="197" t="str">
        <f ca="1">IF(B209="","",IF(ISERROR(MATCH($J209,[3]SorP!$B$1:$B$6226,0)),"",INDIRECT("'SorP'!$A$"&amp;MATCH($S209&amp;$J209,[3]SorP!C:C,0))))</f>
        <v/>
      </c>
      <c r="U209" s="139"/>
      <c r="V209" s="140" t="e">
        <f>IF(C209="",NA(),IF(OR(C209="Smelter not listed",C209="Smelter not yet identified"),MATCH($B209&amp;$D209,'[3]Smelter Look-up'!$J:$J,0),MATCH($B209&amp;$C209,'[3]Smelter Look-up'!$J:$J,0)))</f>
        <v>#N/A</v>
      </c>
      <c r="X209" s="67">
        <f t="shared" si="16"/>
        <v>0</v>
      </c>
      <c r="AB209" s="68" t="str">
        <f t="shared" si="17"/>
        <v/>
      </c>
    </row>
    <row r="210" spans="1:28" s="67" customFormat="1" ht="20.25">
      <c r="A210" s="197"/>
      <c r="B210" s="137" t="s">
        <v>235</v>
      </c>
      <c r="C210" s="191" t="s">
        <v>235</v>
      </c>
      <c r="D210" s="138"/>
      <c r="E210" s="137" t="s">
        <v>235</v>
      </c>
      <c r="F210" s="137" t="s">
        <v>235</v>
      </c>
      <c r="G210" s="137" t="s">
        <v>235</v>
      </c>
      <c r="H210" s="192" t="s">
        <v>235</v>
      </c>
      <c r="I210" s="193" t="s">
        <v>235</v>
      </c>
      <c r="J210" s="193" t="s">
        <v>235</v>
      </c>
      <c r="K210" s="194"/>
      <c r="L210" s="194"/>
      <c r="M210" s="194"/>
      <c r="N210" s="194"/>
      <c r="O210" s="194"/>
      <c r="P210" s="195"/>
      <c r="Q210" s="196"/>
      <c r="R210" s="137" t="s">
        <v>235</v>
      </c>
      <c r="S210" s="197" t="str">
        <f t="shared" ca="1" si="15"/>
        <v/>
      </c>
      <c r="T210" s="197" t="str">
        <f ca="1">IF(B210="","",IF(ISERROR(MATCH($J210,[3]SorP!$B$1:$B$6226,0)),"",INDIRECT("'SorP'!$A$"&amp;MATCH($S210&amp;$J210,[3]SorP!C:C,0))))</f>
        <v/>
      </c>
      <c r="U210" s="139"/>
      <c r="V210" s="140" t="e">
        <f>IF(C210="",NA(),IF(OR(C210="Smelter not listed",C210="Smelter not yet identified"),MATCH($B210&amp;$D210,'[3]Smelter Look-up'!$J:$J,0),MATCH($B210&amp;$C210,'[3]Smelter Look-up'!$J:$J,0)))</f>
        <v>#N/A</v>
      </c>
      <c r="X210" s="67">
        <f t="shared" si="16"/>
        <v>0</v>
      </c>
      <c r="AB210" s="68" t="str">
        <f t="shared" si="17"/>
        <v/>
      </c>
    </row>
    <row r="211" spans="1:28" s="67" customFormat="1" ht="20.25">
      <c r="A211" s="197"/>
      <c r="B211" s="137" t="s">
        <v>235</v>
      </c>
      <c r="C211" s="191" t="s">
        <v>235</v>
      </c>
      <c r="D211" s="138"/>
      <c r="E211" s="137" t="s">
        <v>235</v>
      </c>
      <c r="F211" s="137" t="s">
        <v>235</v>
      </c>
      <c r="G211" s="137" t="s">
        <v>235</v>
      </c>
      <c r="H211" s="192" t="s">
        <v>235</v>
      </c>
      <c r="I211" s="193" t="s">
        <v>235</v>
      </c>
      <c r="J211" s="193" t="s">
        <v>235</v>
      </c>
      <c r="K211" s="194"/>
      <c r="L211" s="194"/>
      <c r="M211" s="194"/>
      <c r="N211" s="194"/>
      <c r="O211" s="194"/>
      <c r="P211" s="195"/>
      <c r="Q211" s="196"/>
      <c r="R211" s="137" t="s">
        <v>235</v>
      </c>
      <c r="S211" s="197" t="str">
        <f t="shared" ca="1" si="15"/>
        <v/>
      </c>
      <c r="T211" s="197" t="str">
        <f ca="1">IF(B211="","",IF(ISERROR(MATCH($J211,[3]SorP!$B$1:$B$6226,0)),"",INDIRECT("'SorP'!$A$"&amp;MATCH($S211&amp;$J211,[3]SorP!C:C,0))))</f>
        <v/>
      </c>
      <c r="U211" s="139"/>
      <c r="V211" s="140" t="e">
        <f>IF(C211="",NA(),IF(OR(C211="Smelter not listed",C211="Smelter not yet identified"),MATCH($B211&amp;$D211,'[3]Smelter Look-up'!$J:$J,0),MATCH($B211&amp;$C211,'[3]Smelter Look-up'!$J:$J,0)))</f>
        <v>#N/A</v>
      </c>
      <c r="X211" s="67">
        <f t="shared" si="16"/>
        <v>0</v>
      </c>
      <c r="AB211" s="68" t="str">
        <f t="shared" si="17"/>
        <v/>
      </c>
    </row>
    <row r="212" spans="1:28" s="67" customFormat="1" ht="20.25">
      <c r="A212" s="197"/>
      <c r="B212" s="137" t="s">
        <v>235</v>
      </c>
      <c r="C212" s="191" t="s">
        <v>235</v>
      </c>
      <c r="D212" s="138"/>
      <c r="E212" s="137" t="s">
        <v>235</v>
      </c>
      <c r="F212" s="137" t="s">
        <v>235</v>
      </c>
      <c r="G212" s="137" t="s">
        <v>235</v>
      </c>
      <c r="H212" s="192" t="s">
        <v>235</v>
      </c>
      <c r="I212" s="193" t="s">
        <v>235</v>
      </c>
      <c r="J212" s="193" t="s">
        <v>235</v>
      </c>
      <c r="K212" s="194"/>
      <c r="L212" s="194"/>
      <c r="M212" s="194"/>
      <c r="N212" s="194"/>
      <c r="O212" s="194"/>
      <c r="P212" s="195"/>
      <c r="Q212" s="196"/>
      <c r="R212" s="137" t="s">
        <v>235</v>
      </c>
      <c r="S212" s="197" t="str">
        <f t="shared" ca="1" si="15"/>
        <v/>
      </c>
      <c r="T212" s="197" t="str">
        <f ca="1">IF(B212="","",IF(ISERROR(MATCH($J212,[3]SorP!$B$1:$B$6226,0)),"",INDIRECT("'SorP'!$A$"&amp;MATCH($S212&amp;$J212,[3]SorP!C:C,0))))</f>
        <v/>
      </c>
      <c r="U212" s="139"/>
      <c r="V212" s="140" t="e">
        <f>IF(C212="",NA(),IF(OR(C212="Smelter not listed",C212="Smelter not yet identified"),MATCH($B212&amp;$D212,'[3]Smelter Look-up'!$J:$J,0),MATCH($B212&amp;$C212,'[3]Smelter Look-up'!$J:$J,0)))</f>
        <v>#N/A</v>
      </c>
      <c r="X212" s="67">
        <f t="shared" si="16"/>
        <v>0</v>
      </c>
      <c r="AB212" s="68" t="str">
        <f t="shared" si="17"/>
        <v/>
      </c>
    </row>
    <row r="213" spans="1:28" s="67" customFormat="1" ht="20.25">
      <c r="A213" s="197"/>
      <c r="B213" s="137" t="s">
        <v>235</v>
      </c>
      <c r="C213" s="191" t="s">
        <v>235</v>
      </c>
      <c r="D213" s="138"/>
      <c r="E213" s="137" t="s">
        <v>235</v>
      </c>
      <c r="F213" s="137" t="s">
        <v>235</v>
      </c>
      <c r="G213" s="137" t="s">
        <v>235</v>
      </c>
      <c r="H213" s="192" t="s">
        <v>235</v>
      </c>
      <c r="I213" s="193" t="s">
        <v>235</v>
      </c>
      <c r="J213" s="193" t="s">
        <v>235</v>
      </c>
      <c r="K213" s="194"/>
      <c r="L213" s="194"/>
      <c r="M213" s="194"/>
      <c r="N213" s="194"/>
      <c r="O213" s="194"/>
      <c r="P213" s="195"/>
      <c r="Q213" s="196"/>
      <c r="R213" s="137" t="s">
        <v>235</v>
      </c>
      <c r="S213" s="197" t="str">
        <f t="shared" ca="1" si="15"/>
        <v/>
      </c>
      <c r="T213" s="197" t="str">
        <f ca="1">IF(B213="","",IF(ISERROR(MATCH($J213,[3]SorP!$B$1:$B$6226,0)),"",INDIRECT("'SorP'!$A$"&amp;MATCH($S213&amp;$J213,[3]SorP!C:C,0))))</f>
        <v/>
      </c>
      <c r="U213" s="139"/>
      <c r="V213" s="140" t="e">
        <f>IF(C213="",NA(),IF(OR(C213="Smelter not listed",C213="Smelter not yet identified"),MATCH($B213&amp;$D213,'[3]Smelter Look-up'!$J:$J,0),MATCH($B213&amp;$C213,'[3]Smelter Look-up'!$J:$J,0)))</f>
        <v>#N/A</v>
      </c>
      <c r="X213" s="67">
        <f t="shared" si="16"/>
        <v>0</v>
      </c>
      <c r="AB213" s="68" t="str">
        <f t="shared" si="17"/>
        <v/>
      </c>
    </row>
    <row r="214" spans="1:28" s="67" customFormat="1" ht="20.25">
      <c r="A214" s="197"/>
      <c r="B214" s="137" t="s">
        <v>235</v>
      </c>
      <c r="C214" s="191" t="s">
        <v>235</v>
      </c>
      <c r="D214" s="138"/>
      <c r="E214" s="137" t="s">
        <v>235</v>
      </c>
      <c r="F214" s="137" t="s">
        <v>235</v>
      </c>
      <c r="G214" s="137" t="s">
        <v>235</v>
      </c>
      <c r="H214" s="192" t="s">
        <v>235</v>
      </c>
      <c r="I214" s="193" t="s">
        <v>235</v>
      </c>
      <c r="J214" s="193" t="s">
        <v>235</v>
      </c>
      <c r="K214" s="194"/>
      <c r="L214" s="194"/>
      <c r="M214" s="194"/>
      <c r="N214" s="194"/>
      <c r="O214" s="194"/>
      <c r="P214" s="195"/>
      <c r="Q214" s="196"/>
      <c r="R214" s="137" t="s">
        <v>235</v>
      </c>
      <c r="S214" s="197" t="str">
        <f t="shared" ca="1" si="15"/>
        <v/>
      </c>
      <c r="T214" s="197" t="str">
        <f ca="1">IF(B214="","",IF(ISERROR(MATCH($J214,[3]SorP!$B$1:$B$6226,0)),"",INDIRECT("'SorP'!$A$"&amp;MATCH($S214&amp;$J214,[3]SorP!C:C,0))))</f>
        <v/>
      </c>
      <c r="U214" s="139"/>
      <c r="V214" s="140" t="e">
        <f>IF(C214="",NA(),IF(OR(C214="Smelter not listed",C214="Smelter not yet identified"),MATCH($B214&amp;$D214,'[3]Smelter Look-up'!$J:$J,0),MATCH($B214&amp;$C214,'[3]Smelter Look-up'!$J:$J,0)))</f>
        <v>#N/A</v>
      </c>
      <c r="X214" s="67">
        <f t="shared" si="16"/>
        <v>0</v>
      </c>
      <c r="AB214" s="68" t="str">
        <f t="shared" si="17"/>
        <v/>
      </c>
    </row>
    <row r="215" spans="1:28" s="67" customFormat="1" ht="20.25">
      <c r="A215" s="197"/>
      <c r="B215" s="137" t="s">
        <v>235</v>
      </c>
      <c r="C215" s="191" t="s">
        <v>235</v>
      </c>
      <c r="D215" s="138"/>
      <c r="E215" s="137" t="s">
        <v>235</v>
      </c>
      <c r="F215" s="137" t="s">
        <v>235</v>
      </c>
      <c r="G215" s="137" t="s">
        <v>235</v>
      </c>
      <c r="H215" s="192" t="s">
        <v>235</v>
      </c>
      <c r="I215" s="193" t="s">
        <v>235</v>
      </c>
      <c r="J215" s="193" t="s">
        <v>235</v>
      </c>
      <c r="K215" s="194"/>
      <c r="L215" s="194"/>
      <c r="M215" s="194"/>
      <c r="N215" s="194"/>
      <c r="O215" s="194"/>
      <c r="P215" s="195"/>
      <c r="Q215" s="196"/>
      <c r="R215" s="137" t="s">
        <v>235</v>
      </c>
      <c r="S215" s="197" t="str">
        <f t="shared" ca="1" si="15"/>
        <v/>
      </c>
      <c r="T215" s="197" t="str">
        <f ca="1">IF(B215="","",IF(ISERROR(MATCH($J215,[3]SorP!$B$1:$B$6226,0)),"",INDIRECT("'SorP'!$A$"&amp;MATCH($S215&amp;$J215,[3]SorP!C:C,0))))</f>
        <v/>
      </c>
      <c r="U215" s="139"/>
      <c r="V215" s="140" t="e">
        <f>IF(C215="",NA(),IF(OR(C215="Smelter not listed",C215="Smelter not yet identified"),MATCH($B215&amp;$D215,'[3]Smelter Look-up'!$J:$J,0),MATCH($B215&amp;$C215,'[3]Smelter Look-up'!$J:$J,0)))</f>
        <v>#N/A</v>
      </c>
      <c r="X215" s="67">
        <f t="shared" si="16"/>
        <v>0</v>
      </c>
      <c r="AB215" s="68" t="str">
        <f t="shared" si="17"/>
        <v/>
      </c>
    </row>
    <row r="216" spans="1:28" s="67" customFormat="1" ht="20.25">
      <c r="A216" s="197"/>
      <c r="B216" s="137" t="s">
        <v>235</v>
      </c>
      <c r="C216" s="191" t="s">
        <v>235</v>
      </c>
      <c r="D216" s="138"/>
      <c r="E216" s="137" t="s">
        <v>235</v>
      </c>
      <c r="F216" s="137" t="s">
        <v>235</v>
      </c>
      <c r="G216" s="137" t="s">
        <v>235</v>
      </c>
      <c r="H216" s="192" t="s">
        <v>235</v>
      </c>
      <c r="I216" s="193" t="s">
        <v>235</v>
      </c>
      <c r="J216" s="193" t="s">
        <v>235</v>
      </c>
      <c r="K216" s="194"/>
      <c r="L216" s="194"/>
      <c r="M216" s="194"/>
      <c r="N216" s="194"/>
      <c r="O216" s="194"/>
      <c r="P216" s="195"/>
      <c r="Q216" s="196"/>
      <c r="R216" s="137" t="s">
        <v>235</v>
      </c>
      <c r="S216" s="197" t="str">
        <f t="shared" ca="1" si="15"/>
        <v/>
      </c>
      <c r="T216" s="197" t="str">
        <f ca="1">IF(B216="","",IF(ISERROR(MATCH($J216,[3]SorP!$B$1:$B$6226,0)),"",INDIRECT("'SorP'!$A$"&amp;MATCH($S216&amp;$J216,[3]SorP!C:C,0))))</f>
        <v/>
      </c>
      <c r="U216" s="139"/>
      <c r="V216" s="140" t="e">
        <f>IF(C216="",NA(),IF(OR(C216="Smelter not listed",C216="Smelter not yet identified"),MATCH($B216&amp;$D216,'[3]Smelter Look-up'!$J:$J,0),MATCH($B216&amp;$C216,'[3]Smelter Look-up'!$J:$J,0)))</f>
        <v>#N/A</v>
      </c>
      <c r="X216" s="67">
        <f t="shared" si="16"/>
        <v>0</v>
      </c>
      <c r="AB216" s="68" t="str">
        <f t="shared" si="17"/>
        <v/>
      </c>
    </row>
    <row r="217" spans="1:28" s="67" customFormat="1" ht="20.25">
      <c r="A217" s="197"/>
      <c r="B217" s="137" t="s">
        <v>235</v>
      </c>
      <c r="C217" s="191" t="s">
        <v>235</v>
      </c>
      <c r="D217" s="138"/>
      <c r="E217" s="137" t="s">
        <v>235</v>
      </c>
      <c r="F217" s="137" t="s">
        <v>235</v>
      </c>
      <c r="G217" s="137" t="s">
        <v>235</v>
      </c>
      <c r="H217" s="192" t="s">
        <v>235</v>
      </c>
      <c r="I217" s="193" t="s">
        <v>235</v>
      </c>
      <c r="J217" s="193" t="s">
        <v>235</v>
      </c>
      <c r="K217" s="194"/>
      <c r="L217" s="194"/>
      <c r="M217" s="194"/>
      <c r="N217" s="194"/>
      <c r="O217" s="194"/>
      <c r="P217" s="195"/>
      <c r="Q217" s="196"/>
      <c r="R217" s="137" t="s">
        <v>235</v>
      </c>
      <c r="S217" s="197" t="str">
        <f t="shared" ca="1" si="15"/>
        <v/>
      </c>
      <c r="T217" s="197" t="str">
        <f ca="1">IF(B217="","",IF(ISERROR(MATCH($J217,[3]SorP!$B$1:$B$6226,0)),"",INDIRECT("'SorP'!$A$"&amp;MATCH($S217&amp;$J217,[3]SorP!C:C,0))))</f>
        <v/>
      </c>
      <c r="U217" s="139"/>
      <c r="V217" s="140" t="e">
        <f>IF(C217="",NA(),IF(OR(C217="Smelter not listed",C217="Smelter not yet identified"),MATCH($B217&amp;$D217,'[3]Smelter Look-up'!$J:$J,0),MATCH($B217&amp;$C217,'[3]Smelter Look-up'!$J:$J,0)))</f>
        <v>#N/A</v>
      </c>
      <c r="X217" s="67">
        <f t="shared" si="16"/>
        <v>0</v>
      </c>
      <c r="AB217" s="68" t="str">
        <f t="shared" si="17"/>
        <v/>
      </c>
    </row>
    <row r="218" spans="1:28" s="67" customFormat="1" ht="20.25">
      <c r="A218" s="197"/>
      <c r="B218" s="137" t="s">
        <v>235</v>
      </c>
      <c r="C218" s="191" t="s">
        <v>235</v>
      </c>
      <c r="D218" s="138"/>
      <c r="E218" s="137" t="s">
        <v>235</v>
      </c>
      <c r="F218" s="137" t="s">
        <v>235</v>
      </c>
      <c r="G218" s="137" t="s">
        <v>235</v>
      </c>
      <c r="H218" s="192" t="s">
        <v>235</v>
      </c>
      <c r="I218" s="193" t="s">
        <v>235</v>
      </c>
      <c r="J218" s="193" t="s">
        <v>235</v>
      </c>
      <c r="K218" s="194"/>
      <c r="L218" s="194"/>
      <c r="M218" s="194"/>
      <c r="N218" s="194"/>
      <c r="O218" s="194"/>
      <c r="P218" s="195"/>
      <c r="Q218" s="196"/>
      <c r="R218" s="137" t="s">
        <v>235</v>
      </c>
      <c r="S218" s="197" t="str">
        <f t="shared" ca="1" si="15"/>
        <v/>
      </c>
      <c r="T218" s="197" t="str">
        <f ca="1">IF(B218="","",IF(ISERROR(MATCH($J218,[3]SorP!$B$1:$B$6226,0)),"",INDIRECT("'SorP'!$A$"&amp;MATCH($S218&amp;$J218,[3]SorP!C:C,0))))</f>
        <v/>
      </c>
      <c r="U218" s="139"/>
      <c r="V218" s="140" t="e">
        <f>IF(C218="",NA(),IF(OR(C218="Smelter not listed",C218="Smelter not yet identified"),MATCH($B218&amp;$D218,'[3]Smelter Look-up'!$J:$J,0),MATCH($B218&amp;$C218,'[3]Smelter Look-up'!$J:$J,0)))</f>
        <v>#N/A</v>
      </c>
      <c r="X218" s="67">
        <f t="shared" si="16"/>
        <v>0</v>
      </c>
      <c r="AB218" s="68" t="str">
        <f t="shared" si="17"/>
        <v/>
      </c>
    </row>
    <row r="219" spans="1:28" s="67" customFormat="1" ht="20.25">
      <c r="A219" s="197"/>
      <c r="B219" s="137" t="s">
        <v>235</v>
      </c>
      <c r="C219" s="191" t="s">
        <v>235</v>
      </c>
      <c r="D219" s="138"/>
      <c r="E219" s="137" t="s">
        <v>235</v>
      </c>
      <c r="F219" s="137" t="s">
        <v>235</v>
      </c>
      <c r="G219" s="137" t="s">
        <v>235</v>
      </c>
      <c r="H219" s="192" t="s">
        <v>235</v>
      </c>
      <c r="I219" s="193" t="s">
        <v>235</v>
      </c>
      <c r="J219" s="193" t="s">
        <v>235</v>
      </c>
      <c r="K219" s="194"/>
      <c r="L219" s="194"/>
      <c r="M219" s="194"/>
      <c r="N219" s="194"/>
      <c r="O219" s="194"/>
      <c r="P219" s="195"/>
      <c r="Q219" s="196"/>
      <c r="R219" s="137" t="s">
        <v>235</v>
      </c>
      <c r="S219" s="197" t="str">
        <f t="shared" ca="1" si="15"/>
        <v/>
      </c>
      <c r="T219" s="197" t="str">
        <f ca="1">IF(B219="","",IF(ISERROR(MATCH($J219,[3]SorP!$B$1:$B$6226,0)),"",INDIRECT("'SorP'!$A$"&amp;MATCH($S219&amp;$J219,[3]SorP!C:C,0))))</f>
        <v/>
      </c>
      <c r="U219" s="139"/>
      <c r="V219" s="140" t="e">
        <f>IF(C219="",NA(),IF(OR(C219="Smelter not listed",C219="Smelter not yet identified"),MATCH($B219&amp;$D219,'[3]Smelter Look-up'!$J:$J,0),MATCH($B219&amp;$C219,'[3]Smelter Look-up'!$J:$J,0)))</f>
        <v>#N/A</v>
      </c>
      <c r="X219" s="67">
        <f t="shared" si="16"/>
        <v>0</v>
      </c>
      <c r="AB219" s="68" t="str">
        <f t="shared" si="17"/>
        <v/>
      </c>
    </row>
    <row r="220" spans="1:28" s="67" customFormat="1" ht="20.25">
      <c r="A220" s="197"/>
      <c r="B220" s="137" t="s">
        <v>235</v>
      </c>
      <c r="C220" s="191" t="s">
        <v>235</v>
      </c>
      <c r="D220" s="138"/>
      <c r="E220" s="137" t="s">
        <v>235</v>
      </c>
      <c r="F220" s="137" t="s">
        <v>235</v>
      </c>
      <c r="G220" s="137" t="s">
        <v>235</v>
      </c>
      <c r="H220" s="192" t="s">
        <v>235</v>
      </c>
      <c r="I220" s="193" t="s">
        <v>235</v>
      </c>
      <c r="J220" s="193" t="s">
        <v>235</v>
      </c>
      <c r="K220" s="194"/>
      <c r="L220" s="194"/>
      <c r="M220" s="194"/>
      <c r="N220" s="194"/>
      <c r="O220" s="194"/>
      <c r="P220" s="195"/>
      <c r="Q220" s="196"/>
      <c r="R220" s="137" t="s">
        <v>235</v>
      </c>
      <c r="S220" s="197" t="str">
        <f t="shared" ca="1" si="15"/>
        <v/>
      </c>
      <c r="T220" s="197" t="str">
        <f ca="1">IF(B220="","",IF(ISERROR(MATCH($J220,[3]SorP!$B$1:$B$6226,0)),"",INDIRECT("'SorP'!$A$"&amp;MATCH($S220&amp;$J220,[3]SorP!C:C,0))))</f>
        <v/>
      </c>
      <c r="U220" s="139"/>
      <c r="V220" s="140" t="e">
        <f>IF(C220="",NA(),IF(OR(C220="Smelter not listed",C220="Smelter not yet identified"),MATCH($B220&amp;$D220,'[3]Smelter Look-up'!$J:$J,0),MATCH($B220&amp;$C220,'[3]Smelter Look-up'!$J:$J,0)))</f>
        <v>#N/A</v>
      </c>
      <c r="X220" s="67">
        <f t="shared" si="16"/>
        <v>0</v>
      </c>
      <c r="AB220" s="68" t="str">
        <f t="shared" si="17"/>
        <v/>
      </c>
    </row>
    <row r="221" spans="1:28" s="67" customFormat="1" ht="20.25">
      <c r="A221" s="197"/>
      <c r="B221" s="137" t="s">
        <v>235</v>
      </c>
      <c r="C221" s="191" t="s">
        <v>235</v>
      </c>
      <c r="D221" s="138"/>
      <c r="E221" s="137" t="s">
        <v>235</v>
      </c>
      <c r="F221" s="137" t="s">
        <v>235</v>
      </c>
      <c r="G221" s="137" t="s">
        <v>235</v>
      </c>
      <c r="H221" s="192" t="s">
        <v>235</v>
      </c>
      <c r="I221" s="193" t="s">
        <v>235</v>
      </c>
      <c r="J221" s="193" t="s">
        <v>235</v>
      </c>
      <c r="K221" s="194"/>
      <c r="L221" s="194"/>
      <c r="M221" s="194"/>
      <c r="N221" s="194"/>
      <c r="O221" s="194"/>
      <c r="P221" s="195"/>
      <c r="Q221" s="196"/>
      <c r="R221" s="137" t="s">
        <v>235</v>
      </c>
      <c r="S221" s="197" t="str">
        <f t="shared" ca="1" si="15"/>
        <v/>
      </c>
      <c r="T221" s="197" t="str">
        <f ca="1">IF(B221="","",IF(ISERROR(MATCH($J221,[3]SorP!$B$1:$B$6226,0)),"",INDIRECT("'SorP'!$A$"&amp;MATCH($S221&amp;$J221,[3]SorP!C:C,0))))</f>
        <v/>
      </c>
      <c r="U221" s="139"/>
      <c r="V221" s="140" t="e">
        <f>IF(C221="",NA(),IF(OR(C221="Smelter not listed",C221="Smelter not yet identified"),MATCH($B221&amp;$D221,'[3]Smelter Look-up'!$J:$J,0),MATCH($B221&amp;$C221,'[3]Smelter Look-up'!$J:$J,0)))</f>
        <v>#N/A</v>
      </c>
      <c r="X221" s="67">
        <f t="shared" si="16"/>
        <v>0</v>
      </c>
      <c r="AB221" s="68" t="str">
        <f t="shared" si="17"/>
        <v/>
      </c>
    </row>
    <row r="222" spans="1:28" s="67" customFormat="1" ht="20.25">
      <c r="A222" s="197"/>
      <c r="B222" s="137" t="s">
        <v>235</v>
      </c>
      <c r="C222" s="191" t="s">
        <v>235</v>
      </c>
      <c r="D222" s="138"/>
      <c r="E222" s="137" t="s">
        <v>235</v>
      </c>
      <c r="F222" s="137" t="s">
        <v>235</v>
      </c>
      <c r="G222" s="137" t="s">
        <v>235</v>
      </c>
      <c r="H222" s="192" t="s">
        <v>235</v>
      </c>
      <c r="I222" s="193" t="s">
        <v>235</v>
      </c>
      <c r="J222" s="193" t="s">
        <v>235</v>
      </c>
      <c r="K222" s="194"/>
      <c r="L222" s="194"/>
      <c r="M222" s="194"/>
      <c r="N222" s="194"/>
      <c r="O222" s="194"/>
      <c r="P222" s="195"/>
      <c r="Q222" s="196"/>
      <c r="R222" s="137" t="s">
        <v>235</v>
      </c>
      <c r="S222" s="197" t="str">
        <f t="shared" ca="1" si="15"/>
        <v/>
      </c>
      <c r="T222" s="197" t="str">
        <f ca="1">IF(B222="","",IF(ISERROR(MATCH($J222,[3]SorP!$B$1:$B$6226,0)),"",INDIRECT("'SorP'!$A$"&amp;MATCH($S222&amp;$J222,[3]SorP!C:C,0))))</f>
        <v/>
      </c>
      <c r="U222" s="139"/>
      <c r="V222" s="140" t="e">
        <f>IF(C222="",NA(),IF(OR(C222="Smelter not listed",C222="Smelter not yet identified"),MATCH($B222&amp;$D222,'[3]Smelter Look-up'!$J:$J,0),MATCH($B222&amp;$C222,'[3]Smelter Look-up'!$J:$J,0)))</f>
        <v>#N/A</v>
      </c>
      <c r="X222" s="67">
        <f t="shared" si="16"/>
        <v>0</v>
      </c>
      <c r="AB222" s="68" t="str">
        <f t="shared" si="17"/>
        <v/>
      </c>
    </row>
    <row r="223" spans="1:28" s="67" customFormat="1" ht="20.25">
      <c r="A223" s="197"/>
      <c r="B223" s="137" t="s">
        <v>235</v>
      </c>
      <c r="C223" s="191" t="s">
        <v>235</v>
      </c>
      <c r="D223" s="138"/>
      <c r="E223" s="137" t="s">
        <v>235</v>
      </c>
      <c r="F223" s="137" t="s">
        <v>235</v>
      </c>
      <c r="G223" s="137" t="s">
        <v>235</v>
      </c>
      <c r="H223" s="192" t="s">
        <v>235</v>
      </c>
      <c r="I223" s="193" t="s">
        <v>235</v>
      </c>
      <c r="J223" s="193" t="s">
        <v>235</v>
      </c>
      <c r="K223" s="194"/>
      <c r="L223" s="194"/>
      <c r="M223" s="194"/>
      <c r="N223" s="194"/>
      <c r="O223" s="194"/>
      <c r="P223" s="195"/>
      <c r="Q223" s="196"/>
      <c r="R223" s="137" t="s">
        <v>235</v>
      </c>
      <c r="S223" s="197" t="str">
        <f t="shared" ca="1" si="15"/>
        <v/>
      </c>
      <c r="T223" s="197" t="str">
        <f ca="1">IF(B223="","",IF(ISERROR(MATCH($J223,[3]SorP!$B$1:$B$6226,0)),"",INDIRECT("'SorP'!$A$"&amp;MATCH($S223&amp;$J223,[3]SorP!C:C,0))))</f>
        <v/>
      </c>
      <c r="U223" s="139"/>
      <c r="V223" s="140" t="e">
        <f>IF(C223="",NA(),IF(OR(C223="Smelter not listed",C223="Smelter not yet identified"),MATCH($B223&amp;$D223,'[3]Smelter Look-up'!$J:$J,0),MATCH($B223&amp;$C223,'[3]Smelter Look-up'!$J:$J,0)))</f>
        <v>#N/A</v>
      </c>
      <c r="X223" s="67">
        <f t="shared" si="16"/>
        <v>0</v>
      </c>
      <c r="AB223" s="68" t="str">
        <f t="shared" si="17"/>
        <v/>
      </c>
    </row>
    <row r="224" spans="1:28" s="67" customFormat="1" ht="20.25">
      <c r="A224" s="197"/>
      <c r="B224" s="137" t="s">
        <v>235</v>
      </c>
      <c r="C224" s="191" t="s">
        <v>235</v>
      </c>
      <c r="D224" s="138"/>
      <c r="E224" s="137" t="s">
        <v>235</v>
      </c>
      <c r="F224" s="137" t="s">
        <v>235</v>
      </c>
      <c r="G224" s="137" t="s">
        <v>235</v>
      </c>
      <c r="H224" s="192" t="s">
        <v>235</v>
      </c>
      <c r="I224" s="193" t="s">
        <v>235</v>
      </c>
      <c r="J224" s="193" t="s">
        <v>235</v>
      </c>
      <c r="K224" s="194"/>
      <c r="L224" s="194"/>
      <c r="M224" s="194"/>
      <c r="N224" s="194"/>
      <c r="O224" s="194"/>
      <c r="P224" s="195"/>
      <c r="Q224" s="196"/>
      <c r="R224" s="137" t="s">
        <v>235</v>
      </c>
      <c r="S224" s="197" t="str">
        <f t="shared" ca="1" si="15"/>
        <v/>
      </c>
      <c r="T224" s="197" t="str">
        <f ca="1">IF(B224="","",IF(ISERROR(MATCH($J224,[3]SorP!$B$1:$B$6226,0)),"",INDIRECT("'SorP'!$A$"&amp;MATCH($S224&amp;$J224,[3]SorP!C:C,0))))</f>
        <v/>
      </c>
      <c r="U224" s="139"/>
      <c r="V224" s="140" t="e">
        <f>IF(C224="",NA(),IF(OR(C224="Smelter not listed",C224="Smelter not yet identified"),MATCH($B224&amp;$D224,'[3]Smelter Look-up'!$J:$J,0),MATCH($B224&amp;$C224,'[3]Smelter Look-up'!$J:$J,0)))</f>
        <v>#N/A</v>
      </c>
      <c r="X224" s="67">
        <f t="shared" si="16"/>
        <v>0</v>
      </c>
      <c r="AB224" s="68" t="str">
        <f t="shared" si="17"/>
        <v/>
      </c>
    </row>
    <row r="225" spans="1:28" s="67" customFormat="1" ht="20.25">
      <c r="A225" s="197"/>
      <c r="B225" s="137" t="s">
        <v>235</v>
      </c>
      <c r="C225" s="191" t="s">
        <v>235</v>
      </c>
      <c r="D225" s="138"/>
      <c r="E225" s="137" t="s">
        <v>235</v>
      </c>
      <c r="F225" s="137" t="s">
        <v>235</v>
      </c>
      <c r="G225" s="137" t="s">
        <v>235</v>
      </c>
      <c r="H225" s="192" t="s">
        <v>235</v>
      </c>
      <c r="I225" s="193" t="s">
        <v>235</v>
      </c>
      <c r="J225" s="193" t="s">
        <v>235</v>
      </c>
      <c r="K225" s="194"/>
      <c r="L225" s="194"/>
      <c r="M225" s="194"/>
      <c r="N225" s="194"/>
      <c r="O225" s="194"/>
      <c r="P225" s="195"/>
      <c r="Q225" s="196"/>
      <c r="R225" s="137" t="s">
        <v>235</v>
      </c>
      <c r="S225" s="197" t="str">
        <f t="shared" ca="1" si="15"/>
        <v/>
      </c>
      <c r="T225" s="197" t="str">
        <f ca="1">IF(B225="","",IF(ISERROR(MATCH($J225,[3]SorP!$B$1:$B$6226,0)),"",INDIRECT("'SorP'!$A$"&amp;MATCH($S225&amp;$J225,[3]SorP!C:C,0))))</f>
        <v/>
      </c>
      <c r="U225" s="139"/>
      <c r="V225" s="140" t="e">
        <f>IF(C225="",NA(),IF(OR(C225="Smelter not listed",C225="Smelter not yet identified"),MATCH($B225&amp;$D225,'[3]Smelter Look-up'!$J:$J,0),MATCH($B225&amp;$C225,'[3]Smelter Look-up'!$J:$J,0)))</f>
        <v>#N/A</v>
      </c>
      <c r="X225" s="67">
        <f t="shared" si="16"/>
        <v>0</v>
      </c>
      <c r="AB225" s="68" t="str">
        <f t="shared" si="17"/>
        <v/>
      </c>
    </row>
    <row r="226" spans="1:28" s="67" customFormat="1" ht="20.25">
      <c r="A226" s="197"/>
      <c r="B226" s="137" t="s">
        <v>235</v>
      </c>
      <c r="C226" s="191" t="s">
        <v>235</v>
      </c>
      <c r="D226" s="138"/>
      <c r="E226" s="137" t="s">
        <v>235</v>
      </c>
      <c r="F226" s="137" t="s">
        <v>235</v>
      </c>
      <c r="G226" s="137" t="s">
        <v>235</v>
      </c>
      <c r="H226" s="192" t="s">
        <v>235</v>
      </c>
      <c r="I226" s="193" t="s">
        <v>235</v>
      </c>
      <c r="J226" s="193" t="s">
        <v>235</v>
      </c>
      <c r="K226" s="194"/>
      <c r="L226" s="194"/>
      <c r="M226" s="194"/>
      <c r="N226" s="194"/>
      <c r="O226" s="194"/>
      <c r="P226" s="195"/>
      <c r="Q226" s="196"/>
      <c r="R226" s="137" t="s">
        <v>235</v>
      </c>
      <c r="S226" s="197" t="str">
        <f t="shared" ca="1" si="15"/>
        <v/>
      </c>
      <c r="T226" s="197" t="str">
        <f ca="1">IF(B226="","",IF(ISERROR(MATCH($J226,[3]SorP!$B$1:$B$6226,0)),"",INDIRECT("'SorP'!$A$"&amp;MATCH($S226&amp;$J226,[3]SorP!C:C,0))))</f>
        <v/>
      </c>
      <c r="U226" s="139"/>
      <c r="V226" s="140" t="e">
        <f>IF(C226="",NA(),IF(OR(C226="Smelter not listed",C226="Smelter not yet identified"),MATCH($B226&amp;$D226,'[3]Smelter Look-up'!$J:$J,0),MATCH($B226&amp;$C226,'[3]Smelter Look-up'!$J:$J,0)))</f>
        <v>#N/A</v>
      </c>
      <c r="X226" s="67">
        <f t="shared" si="16"/>
        <v>0</v>
      </c>
      <c r="AB226" s="68" t="str">
        <f t="shared" si="17"/>
        <v/>
      </c>
    </row>
    <row r="227" spans="1:28" s="67" customFormat="1" ht="20.25">
      <c r="A227" s="197"/>
      <c r="B227" s="137" t="s">
        <v>235</v>
      </c>
      <c r="C227" s="191" t="s">
        <v>235</v>
      </c>
      <c r="D227" s="138"/>
      <c r="E227" s="137" t="s">
        <v>235</v>
      </c>
      <c r="F227" s="137" t="s">
        <v>235</v>
      </c>
      <c r="G227" s="137" t="s">
        <v>235</v>
      </c>
      <c r="H227" s="192" t="s">
        <v>235</v>
      </c>
      <c r="I227" s="193" t="s">
        <v>235</v>
      </c>
      <c r="J227" s="193" t="s">
        <v>235</v>
      </c>
      <c r="K227" s="194"/>
      <c r="L227" s="194"/>
      <c r="M227" s="194"/>
      <c r="N227" s="194"/>
      <c r="O227" s="194"/>
      <c r="P227" s="195"/>
      <c r="Q227" s="196"/>
      <c r="R227" s="137" t="s">
        <v>235</v>
      </c>
      <c r="S227" s="197" t="str">
        <f t="shared" ca="1" si="15"/>
        <v/>
      </c>
      <c r="T227" s="197" t="str">
        <f ca="1">IF(B227="","",IF(ISERROR(MATCH($J227,[3]SorP!$B$1:$B$6226,0)),"",INDIRECT("'SorP'!$A$"&amp;MATCH($S227&amp;$J227,[3]SorP!C:C,0))))</f>
        <v/>
      </c>
      <c r="U227" s="139"/>
      <c r="V227" s="140" t="e">
        <f>IF(C227="",NA(),IF(OR(C227="Smelter not listed",C227="Smelter not yet identified"),MATCH($B227&amp;$D227,'[3]Smelter Look-up'!$J:$J,0),MATCH($B227&amp;$C227,'[3]Smelter Look-up'!$J:$J,0)))</f>
        <v>#N/A</v>
      </c>
      <c r="X227" s="67">
        <f t="shared" si="16"/>
        <v>0</v>
      </c>
      <c r="AB227" s="68" t="str">
        <f t="shared" si="17"/>
        <v/>
      </c>
    </row>
    <row r="228" spans="1:28" s="67" customFormat="1" ht="20.25">
      <c r="A228" s="197"/>
      <c r="B228" s="137" t="s">
        <v>235</v>
      </c>
      <c r="C228" s="191" t="s">
        <v>235</v>
      </c>
      <c r="D228" s="138"/>
      <c r="E228" s="137" t="s">
        <v>235</v>
      </c>
      <c r="F228" s="137" t="s">
        <v>235</v>
      </c>
      <c r="G228" s="137" t="s">
        <v>235</v>
      </c>
      <c r="H228" s="192" t="s">
        <v>235</v>
      </c>
      <c r="I228" s="193" t="s">
        <v>235</v>
      </c>
      <c r="J228" s="193" t="s">
        <v>235</v>
      </c>
      <c r="K228" s="194"/>
      <c r="L228" s="194"/>
      <c r="M228" s="194"/>
      <c r="N228" s="194"/>
      <c r="O228" s="194"/>
      <c r="P228" s="195"/>
      <c r="Q228" s="196"/>
      <c r="R228" s="137" t="s">
        <v>235</v>
      </c>
      <c r="S228" s="197" t="str">
        <f t="shared" ca="1" si="15"/>
        <v/>
      </c>
      <c r="T228" s="197" t="str">
        <f ca="1">IF(B228="","",IF(ISERROR(MATCH($J228,[3]SorP!$B$1:$B$6226,0)),"",INDIRECT("'SorP'!$A$"&amp;MATCH($S228&amp;$J228,[3]SorP!C:C,0))))</f>
        <v/>
      </c>
      <c r="U228" s="139"/>
      <c r="V228" s="140" t="e">
        <f>IF(C228="",NA(),IF(OR(C228="Smelter not listed",C228="Smelter not yet identified"),MATCH($B228&amp;$D228,'[3]Smelter Look-up'!$J:$J,0),MATCH($B228&amp;$C228,'[3]Smelter Look-up'!$J:$J,0)))</f>
        <v>#N/A</v>
      </c>
      <c r="X228" s="67">
        <f t="shared" si="16"/>
        <v>0</v>
      </c>
      <c r="AB228" s="68" t="str">
        <f t="shared" si="17"/>
        <v/>
      </c>
    </row>
    <row r="229" spans="1:28" s="67" customFormat="1" ht="20.25">
      <c r="A229" s="197"/>
      <c r="B229" s="137" t="s">
        <v>235</v>
      </c>
      <c r="C229" s="191" t="s">
        <v>235</v>
      </c>
      <c r="D229" s="138"/>
      <c r="E229" s="137" t="s">
        <v>235</v>
      </c>
      <c r="F229" s="137" t="s">
        <v>235</v>
      </c>
      <c r="G229" s="137" t="s">
        <v>235</v>
      </c>
      <c r="H229" s="192" t="s">
        <v>235</v>
      </c>
      <c r="I229" s="193" t="s">
        <v>235</v>
      </c>
      <c r="J229" s="193" t="s">
        <v>235</v>
      </c>
      <c r="K229" s="194"/>
      <c r="L229" s="194"/>
      <c r="M229" s="194"/>
      <c r="N229" s="194"/>
      <c r="O229" s="194"/>
      <c r="P229" s="195"/>
      <c r="Q229" s="196"/>
      <c r="R229" s="137" t="s">
        <v>235</v>
      </c>
      <c r="S229" s="197" t="str">
        <f t="shared" ref="S229:S259" ca="1" si="18">IF(B229="","",IF(ISERROR(MATCH($E229,CL,0)),"Unknown",INDIRECT("'C'!$A$"&amp;MATCH($E229,CL,0)+1)))</f>
        <v/>
      </c>
      <c r="T229" s="197" t="str">
        <f ca="1">IF(B229="","",IF(ISERROR(MATCH($J229,[3]SorP!$B$1:$B$6226,0)),"",INDIRECT("'SorP'!$A$"&amp;MATCH($S229&amp;$J229,[3]SorP!C:C,0))))</f>
        <v/>
      </c>
      <c r="U229" s="139"/>
      <c r="V229" s="140" t="e">
        <f>IF(C229="",NA(),IF(OR(C229="Smelter not listed",C229="Smelter not yet identified"),MATCH($B229&amp;$D229,'[3]Smelter Look-up'!$J:$J,0),MATCH($B229&amp;$C229,'[3]Smelter Look-up'!$J:$J,0)))</f>
        <v>#N/A</v>
      </c>
      <c r="X229" s="67">
        <f t="shared" si="16"/>
        <v>0</v>
      </c>
      <c r="AB229" s="68" t="str">
        <f t="shared" si="17"/>
        <v/>
      </c>
    </row>
    <row r="230" spans="1:28" s="67" customFormat="1" ht="20.25">
      <c r="A230" s="197"/>
      <c r="B230" s="137" t="s">
        <v>235</v>
      </c>
      <c r="C230" s="191" t="s">
        <v>235</v>
      </c>
      <c r="D230" s="138"/>
      <c r="E230" s="137" t="s">
        <v>235</v>
      </c>
      <c r="F230" s="137" t="s">
        <v>235</v>
      </c>
      <c r="G230" s="137" t="s">
        <v>235</v>
      </c>
      <c r="H230" s="192" t="s">
        <v>235</v>
      </c>
      <c r="I230" s="193" t="s">
        <v>235</v>
      </c>
      <c r="J230" s="193" t="s">
        <v>235</v>
      </c>
      <c r="K230" s="194"/>
      <c r="L230" s="194"/>
      <c r="M230" s="194"/>
      <c r="N230" s="194"/>
      <c r="O230" s="194"/>
      <c r="P230" s="195"/>
      <c r="Q230" s="196"/>
      <c r="R230" s="137" t="s">
        <v>235</v>
      </c>
      <c r="S230" s="197" t="str">
        <f t="shared" ca="1" si="18"/>
        <v/>
      </c>
      <c r="T230" s="197" t="str">
        <f ca="1">IF(B230="","",IF(ISERROR(MATCH($J230,[3]SorP!$B$1:$B$6226,0)),"",INDIRECT("'SorP'!$A$"&amp;MATCH($S230&amp;$J230,[3]SorP!C:C,0))))</f>
        <v/>
      </c>
      <c r="U230" s="139"/>
      <c r="V230" s="140" t="e">
        <f>IF(C230="",NA(),IF(OR(C230="Smelter not listed",C230="Smelter not yet identified"),MATCH($B230&amp;$D230,'[3]Smelter Look-up'!$J:$J,0),MATCH($B230&amp;$C230,'[3]Smelter Look-up'!$J:$J,0)))</f>
        <v>#N/A</v>
      </c>
      <c r="X230" s="67">
        <f t="shared" si="16"/>
        <v>0</v>
      </c>
      <c r="AB230" s="68" t="str">
        <f t="shared" si="17"/>
        <v/>
      </c>
    </row>
    <row r="231" spans="1:28" s="67" customFormat="1" ht="20.25">
      <c r="A231" s="197"/>
      <c r="B231" s="137" t="s">
        <v>235</v>
      </c>
      <c r="C231" s="191" t="s">
        <v>235</v>
      </c>
      <c r="D231" s="138"/>
      <c r="E231" s="137" t="s">
        <v>235</v>
      </c>
      <c r="F231" s="137" t="s">
        <v>235</v>
      </c>
      <c r="G231" s="137" t="s">
        <v>235</v>
      </c>
      <c r="H231" s="192" t="s">
        <v>235</v>
      </c>
      <c r="I231" s="193" t="s">
        <v>235</v>
      </c>
      <c r="J231" s="193" t="s">
        <v>235</v>
      </c>
      <c r="K231" s="194"/>
      <c r="L231" s="194"/>
      <c r="M231" s="194"/>
      <c r="N231" s="194"/>
      <c r="O231" s="194"/>
      <c r="P231" s="195"/>
      <c r="Q231" s="196"/>
      <c r="R231" s="137" t="s">
        <v>235</v>
      </c>
      <c r="S231" s="197" t="str">
        <f t="shared" ca="1" si="18"/>
        <v/>
      </c>
      <c r="T231" s="197" t="str">
        <f ca="1">IF(B231="","",IF(ISERROR(MATCH($J231,[3]SorP!$B$1:$B$6226,0)),"",INDIRECT("'SorP'!$A$"&amp;MATCH($S231&amp;$J231,[3]SorP!C:C,0))))</f>
        <v/>
      </c>
      <c r="U231" s="139"/>
      <c r="V231" s="140" t="e">
        <f>IF(C231="",NA(),IF(OR(C231="Smelter not listed",C231="Smelter not yet identified"),MATCH($B231&amp;$D231,'[3]Smelter Look-up'!$J:$J,0),MATCH($B231&amp;$C231,'[3]Smelter Look-up'!$J:$J,0)))</f>
        <v>#N/A</v>
      </c>
      <c r="X231" s="67">
        <f t="shared" si="16"/>
        <v>0</v>
      </c>
      <c r="AB231" s="68" t="str">
        <f t="shared" si="17"/>
        <v/>
      </c>
    </row>
    <row r="232" spans="1:28" s="67" customFormat="1" ht="20.25">
      <c r="A232" s="197"/>
      <c r="B232" s="137" t="s">
        <v>235</v>
      </c>
      <c r="C232" s="191" t="s">
        <v>235</v>
      </c>
      <c r="D232" s="138"/>
      <c r="E232" s="137" t="s">
        <v>235</v>
      </c>
      <c r="F232" s="137" t="s">
        <v>235</v>
      </c>
      <c r="G232" s="137" t="s">
        <v>235</v>
      </c>
      <c r="H232" s="192" t="s">
        <v>235</v>
      </c>
      <c r="I232" s="193" t="s">
        <v>235</v>
      </c>
      <c r="J232" s="193" t="s">
        <v>235</v>
      </c>
      <c r="K232" s="194"/>
      <c r="L232" s="194"/>
      <c r="M232" s="194"/>
      <c r="N232" s="194"/>
      <c r="O232" s="194"/>
      <c r="P232" s="195"/>
      <c r="Q232" s="196"/>
      <c r="R232" s="137" t="s">
        <v>235</v>
      </c>
      <c r="S232" s="197" t="str">
        <f t="shared" ca="1" si="18"/>
        <v/>
      </c>
      <c r="T232" s="197" t="str">
        <f ca="1">IF(B232="","",IF(ISERROR(MATCH($J232,[3]SorP!$B$1:$B$6226,0)),"",INDIRECT("'SorP'!$A$"&amp;MATCH($S232&amp;$J232,[3]SorP!C:C,0))))</f>
        <v/>
      </c>
      <c r="U232" s="139"/>
      <c r="V232" s="140" t="e">
        <f>IF(C232="",NA(),IF(OR(C232="Smelter not listed",C232="Smelter not yet identified"),MATCH($B232&amp;$D232,'[3]Smelter Look-up'!$J:$J,0),MATCH($B232&amp;$C232,'[3]Smelter Look-up'!$J:$J,0)))</f>
        <v>#N/A</v>
      </c>
      <c r="X232" s="67">
        <f t="shared" si="16"/>
        <v>0</v>
      </c>
      <c r="AB232" s="68" t="str">
        <f t="shared" si="17"/>
        <v/>
      </c>
    </row>
    <row r="233" spans="1:28" s="67" customFormat="1" ht="20.25">
      <c r="A233" s="197"/>
      <c r="B233" s="137" t="s">
        <v>235</v>
      </c>
      <c r="C233" s="191" t="s">
        <v>235</v>
      </c>
      <c r="D233" s="138"/>
      <c r="E233" s="137" t="s">
        <v>235</v>
      </c>
      <c r="F233" s="137" t="s">
        <v>235</v>
      </c>
      <c r="G233" s="137" t="s">
        <v>235</v>
      </c>
      <c r="H233" s="192" t="s">
        <v>235</v>
      </c>
      <c r="I233" s="193" t="s">
        <v>235</v>
      </c>
      <c r="J233" s="193" t="s">
        <v>235</v>
      </c>
      <c r="K233" s="194"/>
      <c r="L233" s="194"/>
      <c r="M233" s="194"/>
      <c r="N233" s="194"/>
      <c r="O233" s="194"/>
      <c r="P233" s="195"/>
      <c r="Q233" s="196"/>
      <c r="R233" s="137" t="s">
        <v>235</v>
      </c>
      <c r="S233" s="197" t="str">
        <f t="shared" ca="1" si="18"/>
        <v/>
      </c>
      <c r="T233" s="197" t="str">
        <f ca="1">IF(B233="","",IF(ISERROR(MATCH($J233,[3]SorP!$B$1:$B$6226,0)),"",INDIRECT("'SorP'!$A$"&amp;MATCH($S233&amp;$J233,[3]SorP!C:C,0))))</f>
        <v/>
      </c>
      <c r="U233" s="139"/>
      <c r="V233" s="140" t="e">
        <f>IF(C233="",NA(),IF(OR(C233="Smelter not listed",C233="Smelter not yet identified"),MATCH($B233&amp;$D233,'[3]Smelter Look-up'!$J:$J,0),MATCH($B233&amp;$C233,'[3]Smelter Look-up'!$J:$J,0)))</f>
        <v>#N/A</v>
      </c>
      <c r="X233" s="67">
        <f t="shared" si="16"/>
        <v>0</v>
      </c>
      <c r="AB233" s="68" t="str">
        <f t="shared" si="17"/>
        <v/>
      </c>
    </row>
    <row r="234" spans="1:28" s="67" customFormat="1" ht="20.25">
      <c r="A234" s="197"/>
      <c r="B234" s="137" t="s">
        <v>235</v>
      </c>
      <c r="C234" s="191" t="s">
        <v>235</v>
      </c>
      <c r="D234" s="138"/>
      <c r="E234" s="137" t="s">
        <v>235</v>
      </c>
      <c r="F234" s="137" t="s">
        <v>235</v>
      </c>
      <c r="G234" s="137" t="s">
        <v>235</v>
      </c>
      <c r="H234" s="192" t="s">
        <v>235</v>
      </c>
      <c r="I234" s="193" t="s">
        <v>235</v>
      </c>
      <c r="J234" s="193" t="s">
        <v>235</v>
      </c>
      <c r="K234" s="194"/>
      <c r="L234" s="194"/>
      <c r="M234" s="194"/>
      <c r="N234" s="194"/>
      <c r="O234" s="194"/>
      <c r="P234" s="195"/>
      <c r="Q234" s="196"/>
      <c r="R234" s="137" t="s">
        <v>235</v>
      </c>
      <c r="S234" s="197" t="str">
        <f t="shared" ca="1" si="18"/>
        <v/>
      </c>
      <c r="T234" s="197" t="str">
        <f ca="1">IF(B234="","",IF(ISERROR(MATCH($J234,[3]SorP!$B$1:$B$6226,0)),"",INDIRECT("'SorP'!$A$"&amp;MATCH($S234&amp;$J234,[3]SorP!C:C,0))))</f>
        <v/>
      </c>
      <c r="U234" s="139"/>
      <c r="V234" s="140" t="e">
        <f>IF(C234="",NA(),IF(OR(C234="Smelter not listed",C234="Smelter not yet identified"),MATCH($B234&amp;$D234,'[3]Smelter Look-up'!$J:$J,0),MATCH($B234&amp;$C234,'[3]Smelter Look-up'!$J:$J,0)))</f>
        <v>#N/A</v>
      </c>
      <c r="X234" s="67">
        <f t="shared" si="16"/>
        <v>0</v>
      </c>
      <c r="AB234" s="68" t="str">
        <f t="shared" si="17"/>
        <v/>
      </c>
    </row>
    <row r="235" spans="1:28" s="67" customFormat="1" ht="20.25">
      <c r="A235" s="197"/>
      <c r="B235" s="137" t="s">
        <v>235</v>
      </c>
      <c r="C235" s="191" t="s">
        <v>235</v>
      </c>
      <c r="D235" s="138"/>
      <c r="E235" s="137" t="s">
        <v>235</v>
      </c>
      <c r="F235" s="137" t="s">
        <v>235</v>
      </c>
      <c r="G235" s="137" t="s">
        <v>235</v>
      </c>
      <c r="H235" s="192" t="s">
        <v>235</v>
      </c>
      <c r="I235" s="193" t="s">
        <v>235</v>
      </c>
      <c r="J235" s="193" t="s">
        <v>235</v>
      </c>
      <c r="K235" s="194"/>
      <c r="L235" s="194"/>
      <c r="M235" s="194"/>
      <c r="N235" s="194"/>
      <c r="O235" s="194"/>
      <c r="P235" s="195"/>
      <c r="Q235" s="196"/>
      <c r="R235" s="137" t="s">
        <v>235</v>
      </c>
      <c r="S235" s="197" t="str">
        <f t="shared" ca="1" si="18"/>
        <v/>
      </c>
      <c r="T235" s="197" t="str">
        <f ca="1">IF(B235="","",IF(ISERROR(MATCH($J235,[3]SorP!$B$1:$B$6226,0)),"",INDIRECT("'SorP'!$A$"&amp;MATCH($S235&amp;$J235,[3]SorP!C:C,0))))</f>
        <v/>
      </c>
      <c r="U235" s="139"/>
      <c r="V235" s="140" t="e">
        <f>IF(C235="",NA(),IF(OR(C235="Smelter not listed",C235="Smelter not yet identified"),MATCH($B235&amp;$D235,'[3]Smelter Look-up'!$J:$J,0),MATCH($B235&amp;$C235,'[3]Smelter Look-up'!$J:$J,0)))</f>
        <v>#N/A</v>
      </c>
      <c r="X235" s="67">
        <f t="shared" si="16"/>
        <v>0</v>
      </c>
      <c r="AB235" s="68" t="str">
        <f t="shared" si="17"/>
        <v/>
      </c>
    </row>
    <row r="236" spans="1:28" s="67" customFormat="1" ht="20.25">
      <c r="A236" s="197"/>
      <c r="B236" s="137" t="s">
        <v>235</v>
      </c>
      <c r="C236" s="191" t="s">
        <v>235</v>
      </c>
      <c r="D236" s="138"/>
      <c r="E236" s="137" t="s">
        <v>235</v>
      </c>
      <c r="F236" s="137" t="s">
        <v>235</v>
      </c>
      <c r="G236" s="137" t="s">
        <v>235</v>
      </c>
      <c r="H236" s="192" t="s">
        <v>235</v>
      </c>
      <c r="I236" s="193" t="s">
        <v>235</v>
      </c>
      <c r="J236" s="193" t="s">
        <v>235</v>
      </c>
      <c r="K236" s="194"/>
      <c r="L236" s="194"/>
      <c r="M236" s="194"/>
      <c r="N236" s="194"/>
      <c r="O236" s="194"/>
      <c r="P236" s="195"/>
      <c r="Q236" s="196"/>
      <c r="R236" s="137" t="s">
        <v>235</v>
      </c>
      <c r="S236" s="197" t="str">
        <f t="shared" ca="1" si="18"/>
        <v/>
      </c>
      <c r="T236" s="197" t="str">
        <f ca="1">IF(B236="","",IF(ISERROR(MATCH($J236,[3]SorP!$B$1:$B$6226,0)),"",INDIRECT("'SorP'!$A$"&amp;MATCH($S236&amp;$J236,[3]SorP!C:C,0))))</f>
        <v/>
      </c>
      <c r="U236" s="139"/>
      <c r="V236" s="140" t="e">
        <f>IF(C236="",NA(),IF(OR(C236="Smelter not listed",C236="Smelter not yet identified"),MATCH($B236&amp;$D236,'[3]Smelter Look-up'!$J:$J,0),MATCH($B236&amp;$C236,'[3]Smelter Look-up'!$J:$J,0)))</f>
        <v>#N/A</v>
      </c>
      <c r="X236" s="67">
        <f t="shared" si="16"/>
        <v>0</v>
      </c>
      <c r="AB236" s="68" t="str">
        <f t="shared" si="17"/>
        <v/>
      </c>
    </row>
    <row r="237" spans="1:28" s="67" customFormat="1" ht="20.25">
      <c r="A237" s="197"/>
      <c r="B237" s="137" t="s">
        <v>235</v>
      </c>
      <c r="C237" s="191" t="s">
        <v>235</v>
      </c>
      <c r="D237" s="138"/>
      <c r="E237" s="137" t="s">
        <v>235</v>
      </c>
      <c r="F237" s="137" t="s">
        <v>235</v>
      </c>
      <c r="G237" s="137" t="s">
        <v>235</v>
      </c>
      <c r="H237" s="192" t="s">
        <v>235</v>
      </c>
      <c r="I237" s="193" t="s">
        <v>235</v>
      </c>
      <c r="J237" s="193" t="s">
        <v>235</v>
      </c>
      <c r="K237" s="194"/>
      <c r="L237" s="194"/>
      <c r="M237" s="194"/>
      <c r="N237" s="194"/>
      <c r="O237" s="194"/>
      <c r="P237" s="195"/>
      <c r="Q237" s="196"/>
      <c r="R237" s="137" t="s">
        <v>235</v>
      </c>
      <c r="S237" s="197" t="str">
        <f t="shared" ca="1" si="18"/>
        <v/>
      </c>
      <c r="T237" s="197" t="str">
        <f ca="1">IF(B237="","",IF(ISERROR(MATCH($J237,[3]SorP!$B$1:$B$6226,0)),"",INDIRECT("'SorP'!$A$"&amp;MATCH($S237&amp;$J237,[3]SorP!C:C,0))))</f>
        <v/>
      </c>
      <c r="U237" s="139"/>
      <c r="V237" s="140" t="e">
        <f>IF(C237="",NA(),IF(OR(C237="Smelter not listed",C237="Smelter not yet identified"),MATCH($B237&amp;$D237,'[3]Smelter Look-up'!$J:$J,0),MATCH($B237&amp;$C237,'[3]Smelter Look-up'!$J:$J,0)))</f>
        <v>#N/A</v>
      </c>
      <c r="X237" s="67">
        <f t="shared" si="16"/>
        <v>0</v>
      </c>
      <c r="AB237" s="68" t="str">
        <f t="shared" si="17"/>
        <v/>
      </c>
    </row>
    <row r="238" spans="1:28" s="67" customFormat="1" ht="20.25">
      <c r="A238" s="197"/>
      <c r="B238" s="137" t="s">
        <v>235</v>
      </c>
      <c r="C238" s="191" t="s">
        <v>235</v>
      </c>
      <c r="D238" s="138"/>
      <c r="E238" s="137" t="s">
        <v>235</v>
      </c>
      <c r="F238" s="137" t="s">
        <v>235</v>
      </c>
      <c r="G238" s="137" t="s">
        <v>235</v>
      </c>
      <c r="H238" s="192" t="s">
        <v>235</v>
      </c>
      <c r="I238" s="193" t="s">
        <v>235</v>
      </c>
      <c r="J238" s="193" t="s">
        <v>235</v>
      </c>
      <c r="K238" s="194"/>
      <c r="L238" s="194"/>
      <c r="M238" s="194"/>
      <c r="N238" s="194"/>
      <c r="O238" s="194"/>
      <c r="P238" s="195"/>
      <c r="Q238" s="196"/>
      <c r="R238" s="137" t="s">
        <v>235</v>
      </c>
      <c r="S238" s="197" t="str">
        <f t="shared" ca="1" si="18"/>
        <v/>
      </c>
      <c r="T238" s="197" t="str">
        <f ca="1">IF(B238="","",IF(ISERROR(MATCH($J238,[3]SorP!$B$1:$B$6226,0)),"",INDIRECT("'SorP'!$A$"&amp;MATCH($S238&amp;$J238,[3]SorP!C:C,0))))</f>
        <v/>
      </c>
      <c r="U238" s="139"/>
      <c r="V238" s="140" t="e">
        <f>IF(C238="",NA(),IF(OR(C238="Smelter not listed",C238="Smelter not yet identified"),MATCH($B238&amp;$D238,'[3]Smelter Look-up'!$J:$J,0),MATCH($B238&amp;$C238,'[3]Smelter Look-up'!$J:$J,0)))</f>
        <v>#N/A</v>
      </c>
      <c r="X238" s="67">
        <f t="shared" si="16"/>
        <v>0</v>
      </c>
      <c r="AB238" s="68" t="str">
        <f t="shared" si="17"/>
        <v/>
      </c>
    </row>
    <row r="239" spans="1:28" s="67" customFormat="1" ht="20.25">
      <c r="A239" s="197"/>
      <c r="B239" s="137" t="s">
        <v>235</v>
      </c>
      <c r="C239" s="191" t="s">
        <v>235</v>
      </c>
      <c r="D239" s="138"/>
      <c r="E239" s="137" t="s">
        <v>235</v>
      </c>
      <c r="F239" s="137" t="s">
        <v>235</v>
      </c>
      <c r="G239" s="137" t="s">
        <v>235</v>
      </c>
      <c r="H239" s="192" t="s">
        <v>235</v>
      </c>
      <c r="I239" s="193" t="s">
        <v>235</v>
      </c>
      <c r="J239" s="193" t="s">
        <v>235</v>
      </c>
      <c r="K239" s="194"/>
      <c r="L239" s="194"/>
      <c r="M239" s="194"/>
      <c r="N239" s="194"/>
      <c r="O239" s="194"/>
      <c r="P239" s="195"/>
      <c r="Q239" s="196"/>
      <c r="R239" s="137" t="s">
        <v>235</v>
      </c>
      <c r="S239" s="197" t="str">
        <f t="shared" ca="1" si="18"/>
        <v/>
      </c>
      <c r="T239" s="197" t="str">
        <f ca="1">IF(B239="","",IF(ISERROR(MATCH($J239,[3]SorP!$B$1:$B$6226,0)),"",INDIRECT("'SorP'!$A$"&amp;MATCH($S239&amp;$J239,[3]SorP!C:C,0))))</f>
        <v/>
      </c>
      <c r="U239" s="139"/>
      <c r="V239" s="140" t="e">
        <f>IF(C239="",NA(),IF(OR(C239="Smelter not listed",C239="Smelter not yet identified"),MATCH($B239&amp;$D239,'[3]Smelter Look-up'!$J:$J,0),MATCH($B239&amp;$C239,'[3]Smelter Look-up'!$J:$J,0)))</f>
        <v>#N/A</v>
      </c>
      <c r="X239" s="67">
        <f t="shared" si="16"/>
        <v>0</v>
      </c>
      <c r="AB239" s="68" t="str">
        <f t="shared" si="17"/>
        <v/>
      </c>
    </row>
    <row r="240" spans="1:28" s="67" customFormat="1" ht="20.25">
      <c r="A240" s="197"/>
      <c r="B240" s="137" t="s">
        <v>235</v>
      </c>
      <c r="C240" s="191" t="s">
        <v>235</v>
      </c>
      <c r="D240" s="138"/>
      <c r="E240" s="137" t="s">
        <v>235</v>
      </c>
      <c r="F240" s="137" t="s">
        <v>235</v>
      </c>
      <c r="G240" s="137" t="s">
        <v>235</v>
      </c>
      <c r="H240" s="192" t="s">
        <v>235</v>
      </c>
      <c r="I240" s="193" t="s">
        <v>235</v>
      </c>
      <c r="J240" s="193" t="s">
        <v>235</v>
      </c>
      <c r="K240" s="194"/>
      <c r="L240" s="194"/>
      <c r="M240" s="194"/>
      <c r="N240" s="194"/>
      <c r="O240" s="194"/>
      <c r="P240" s="195"/>
      <c r="Q240" s="196"/>
      <c r="R240" s="137" t="s">
        <v>235</v>
      </c>
      <c r="S240" s="197" t="str">
        <f t="shared" ca="1" si="18"/>
        <v/>
      </c>
      <c r="T240" s="197" t="str">
        <f ca="1">IF(B240="","",IF(ISERROR(MATCH($J240,[3]SorP!$B$1:$B$6226,0)),"",INDIRECT("'SorP'!$A$"&amp;MATCH($S240&amp;$J240,[3]SorP!C:C,0))))</f>
        <v/>
      </c>
      <c r="U240" s="139"/>
      <c r="V240" s="140" t="e">
        <f>IF(C240="",NA(),IF(OR(C240="Smelter not listed",C240="Smelter not yet identified"),MATCH($B240&amp;$D240,'[3]Smelter Look-up'!$J:$J,0),MATCH($B240&amp;$C240,'[3]Smelter Look-up'!$J:$J,0)))</f>
        <v>#N/A</v>
      </c>
      <c r="X240" s="67">
        <f t="shared" si="16"/>
        <v>0</v>
      </c>
      <c r="AB240" s="68" t="str">
        <f t="shared" si="17"/>
        <v/>
      </c>
    </row>
    <row r="241" spans="1:28" s="67" customFormat="1" ht="20.25">
      <c r="A241" s="197"/>
      <c r="B241" s="137" t="s">
        <v>235</v>
      </c>
      <c r="C241" s="191" t="s">
        <v>235</v>
      </c>
      <c r="D241" s="138"/>
      <c r="E241" s="137" t="s">
        <v>235</v>
      </c>
      <c r="F241" s="137" t="s">
        <v>235</v>
      </c>
      <c r="G241" s="137" t="s">
        <v>235</v>
      </c>
      <c r="H241" s="192" t="s">
        <v>235</v>
      </c>
      <c r="I241" s="193" t="s">
        <v>235</v>
      </c>
      <c r="J241" s="193" t="s">
        <v>235</v>
      </c>
      <c r="K241" s="194"/>
      <c r="L241" s="194"/>
      <c r="M241" s="194"/>
      <c r="N241" s="194"/>
      <c r="O241" s="194"/>
      <c r="P241" s="195"/>
      <c r="Q241" s="196"/>
      <c r="R241" s="137" t="s">
        <v>235</v>
      </c>
      <c r="S241" s="197" t="str">
        <f t="shared" ca="1" si="18"/>
        <v/>
      </c>
      <c r="T241" s="197" t="str">
        <f ca="1">IF(B241="","",IF(ISERROR(MATCH($J241,[3]SorP!$B$1:$B$6226,0)),"",INDIRECT("'SorP'!$A$"&amp;MATCH($S241&amp;$J241,[3]SorP!C:C,0))))</f>
        <v/>
      </c>
      <c r="U241" s="139"/>
      <c r="V241" s="140" t="e">
        <f>IF(C241="",NA(),IF(OR(C241="Smelter not listed",C241="Smelter not yet identified"),MATCH($B241&amp;$D241,'[3]Smelter Look-up'!$J:$J,0),MATCH($B241&amp;$C241,'[3]Smelter Look-up'!$J:$J,0)))</f>
        <v>#N/A</v>
      </c>
      <c r="X241" s="67">
        <f t="shared" si="16"/>
        <v>0</v>
      </c>
      <c r="AB241" s="68" t="str">
        <f t="shared" si="17"/>
        <v/>
      </c>
    </row>
    <row r="242" spans="1:28" s="67" customFormat="1" ht="20.25">
      <c r="A242" s="197"/>
      <c r="B242" s="137" t="s">
        <v>235</v>
      </c>
      <c r="C242" s="191" t="s">
        <v>235</v>
      </c>
      <c r="D242" s="138"/>
      <c r="E242" s="137" t="s">
        <v>235</v>
      </c>
      <c r="F242" s="137" t="s">
        <v>235</v>
      </c>
      <c r="G242" s="137" t="s">
        <v>235</v>
      </c>
      <c r="H242" s="192" t="s">
        <v>235</v>
      </c>
      <c r="I242" s="193" t="s">
        <v>235</v>
      </c>
      <c r="J242" s="193" t="s">
        <v>235</v>
      </c>
      <c r="K242" s="194"/>
      <c r="L242" s="194"/>
      <c r="M242" s="194"/>
      <c r="N242" s="194"/>
      <c r="O242" s="194"/>
      <c r="P242" s="195"/>
      <c r="Q242" s="196"/>
      <c r="R242" s="137" t="s">
        <v>235</v>
      </c>
      <c r="S242" s="197" t="str">
        <f t="shared" ca="1" si="18"/>
        <v/>
      </c>
      <c r="T242" s="197" t="str">
        <f ca="1">IF(B242="","",IF(ISERROR(MATCH($J242,[3]SorP!$B$1:$B$6226,0)),"",INDIRECT("'SorP'!$A$"&amp;MATCH($S242&amp;$J242,[3]SorP!C:C,0))))</f>
        <v/>
      </c>
      <c r="U242" s="139"/>
      <c r="V242" s="140" t="e">
        <f>IF(C242="",NA(),IF(OR(C242="Smelter not listed",C242="Smelter not yet identified"),MATCH($B242&amp;$D242,'[3]Smelter Look-up'!$J:$J,0),MATCH($B242&amp;$C242,'[3]Smelter Look-up'!$J:$J,0)))</f>
        <v>#N/A</v>
      </c>
      <c r="X242" s="67">
        <f t="shared" si="16"/>
        <v>0</v>
      </c>
      <c r="AB242" s="68" t="str">
        <f t="shared" si="17"/>
        <v/>
      </c>
    </row>
    <row r="243" spans="1:28" s="67" customFormat="1" ht="20.25">
      <c r="A243" s="197"/>
      <c r="B243" s="137" t="s">
        <v>235</v>
      </c>
      <c r="C243" s="191" t="s">
        <v>235</v>
      </c>
      <c r="D243" s="138"/>
      <c r="E243" s="137" t="s">
        <v>235</v>
      </c>
      <c r="F243" s="137" t="s">
        <v>235</v>
      </c>
      <c r="G243" s="137" t="s">
        <v>235</v>
      </c>
      <c r="H243" s="192" t="s">
        <v>235</v>
      </c>
      <c r="I243" s="193" t="s">
        <v>235</v>
      </c>
      <c r="J243" s="193" t="s">
        <v>235</v>
      </c>
      <c r="K243" s="194"/>
      <c r="L243" s="194"/>
      <c r="M243" s="194"/>
      <c r="N243" s="194"/>
      <c r="O243" s="194"/>
      <c r="P243" s="195"/>
      <c r="Q243" s="196"/>
      <c r="R243" s="137" t="s">
        <v>235</v>
      </c>
      <c r="S243" s="197" t="str">
        <f t="shared" ca="1" si="18"/>
        <v/>
      </c>
      <c r="T243" s="197" t="str">
        <f ca="1">IF(B243="","",IF(ISERROR(MATCH($J243,[3]SorP!$B$1:$B$6226,0)),"",INDIRECT("'SorP'!$A$"&amp;MATCH($S243&amp;$J243,[3]SorP!C:C,0))))</f>
        <v/>
      </c>
      <c r="U243" s="139"/>
      <c r="V243" s="140" t="e">
        <f>IF(C243="",NA(),IF(OR(C243="Smelter not listed",C243="Smelter not yet identified"),MATCH($B243&amp;$D243,'[3]Smelter Look-up'!$J:$J,0),MATCH($B243&amp;$C243,'[3]Smelter Look-up'!$J:$J,0)))</f>
        <v>#N/A</v>
      </c>
      <c r="X243" s="67">
        <f t="shared" si="16"/>
        <v>0</v>
      </c>
      <c r="AB243" s="68" t="str">
        <f t="shared" si="17"/>
        <v/>
      </c>
    </row>
    <row r="244" spans="1:28" s="67" customFormat="1" ht="20.25">
      <c r="A244" s="197"/>
      <c r="B244" s="137" t="s">
        <v>235</v>
      </c>
      <c r="C244" s="191" t="s">
        <v>235</v>
      </c>
      <c r="D244" s="138"/>
      <c r="E244" s="137" t="s">
        <v>235</v>
      </c>
      <c r="F244" s="137" t="s">
        <v>235</v>
      </c>
      <c r="G244" s="137" t="s">
        <v>235</v>
      </c>
      <c r="H244" s="192" t="s">
        <v>235</v>
      </c>
      <c r="I244" s="193" t="s">
        <v>235</v>
      </c>
      <c r="J244" s="193" t="s">
        <v>235</v>
      </c>
      <c r="K244" s="194"/>
      <c r="L244" s="194"/>
      <c r="M244" s="194"/>
      <c r="N244" s="194"/>
      <c r="O244" s="194"/>
      <c r="P244" s="195"/>
      <c r="Q244" s="196"/>
      <c r="R244" s="137" t="s">
        <v>235</v>
      </c>
      <c r="S244" s="197" t="str">
        <f t="shared" ca="1" si="18"/>
        <v/>
      </c>
      <c r="T244" s="197" t="str">
        <f ca="1">IF(B244="","",IF(ISERROR(MATCH($J244,[3]SorP!$B$1:$B$6226,0)),"",INDIRECT("'SorP'!$A$"&amp;MATCH($S244&amp;$J244,[3]SorP!C:C,0))))</f>
        <v/>
      </c>
      <c r="U244" s="139"/>
      <c r="V244" s="140" t="e">
        <f>IF(C244="",NA(),IF(OR(C244="Smelter not listed",C244="Smelter not yet identified"),MATCH($B244&amp;$D244,'[3]Smelter Look-up'!$J:$J,0),MATCH($B244&amp;$C244,'[3]Smelter Look-up'!$J:$J,0)))</f>
        <v>#N/A</v>
      </c>
      <c r="X244" s="67">
        <f t="shared" si="16"/>
        <v>0</v>
      </c>
      <c r="AB244" s="68" t="str">
        <f t="shared" si="17"/>
        <v/>
      </c>
    </row>
    <row r="245" spans="1:28" s="67" customFormat="1" ht="20.25">
      <c r="A245" s="197"/>
      <c r="B245" s="137" t="s">
        <v>235</v>
      </c>
      <c r="C245" s="191" t="s">
        <v>235</v>
      </c>
      <c r="D245" s="138"/>
      <c r="E245" s="137" t="s">
        <v>235</v>
      </c>
      <c r="F245" s="137" t="s">
        <v>235</v>
      </c>
      <c r="G245" s="137" t="s">
        <v>235</v>
      </c>
      <c r="H245" s="192" t="s">
        <v>235</v>
      </c>
      <c r="I245" s="193" t="s">
        <v>235</v>
      </c>
      <c r="J245" s="193" t="s">
        <v>235</v>
      </c>
      <c r="K245" s="194"/>
      <c r="L245" s="194"/>
      <c r="M245" s="194"/>
      <c r="N245" s="194"/>
      <c r="O245" s="194"/>
      <c r="P245" s="195"/>
      <c r="Q245" s="196"/>
      <c r="R245" s="137" t="s">
        <v>235</v>
      </c>
      <c r="S245" s="197" t="str">
        <f t="shared" ca="1" si="18"/>
        <v/>
      </c>
      <c r="T245" s="197" t="str">
        <f ca="1">IF(B245="","",IF(ISERROR(MATCH($J245,[3]SorP!$B$1:$B$6226,0)),"",INDIRECT("'SorP'!$A$"&amp;MATCH($S245&amp;$J245,[3]SorP!C:C,0))))</f>
        <v/>
      </c>
      <c r="U245" s="139"/>
      <c r="V245" s="140" t="e">
        <f>IF(C245="",NA(),IF(OR(C245="Smelter not listed",C245="Smelter not yet identified"),MATCH($B245&amp;$D245,'[3]Smelter Look-up'!$J:$J,0),MATCH($B245&amp;$C245,'[3]Smelter Look-up'!$J:$J,0)))</f>
        <v>#N/A</v>
      </c>
      <c r="X245" s="67">
        <f t="shared" si="16"/>
        <v>0</v>
      </c>
      <c r="AB245" s="68" t="str">
        <f t="shared" si="17"/>
        <v/>
      </c>
    </row>
    <row r="246" spans="1:28" s="67" customFormat="1" ht="20.25">
      <c r="A246" s="197"/>
      <c r="B246" s="137" t="s">
        <v>235</v>
      </c>
      <c r="C246" s="191" t="s">
        <v>235</v>
      </c>
      <c r="D246" s="138"/>
      <c r="E246" s="137" t="s">
        <v>235</v>
      </c>
      <c r="F246" s="137" t="s">
        <v>235</v>
      </c>
      <c r="G246" s="137" t="s">
        <v>235</v>
      </c>
      <c r="H246" s="192" t="s">
        <v>235</v>
      </c>
      <c r="I246" s="193" t="s">
        <v>235</v>
      </c>
      <c r="J246" s="193" t="s">
        <v>235</v>
      </c>
      <c r="K246" s="194"/>
      <c r="L246" s="194"/>
      <c r="M246" s="194"/>
      <c r="N246" s="194"/>
      <c r="O246" s="194"/>
      <c r="P246" s="195"/>
      <c r="Q246" s="196"/>
      <c r="R246" s="137" t="s">
        <v>235</v>
      </c>
      <c r="S246" s="197" t="str">
        <f t="shared" ca="1" si="18"/>
        <v/>
      </c>
      <c r="T246" s="197" t="str">
        <f ca="1">IF(B246="","",IF(ISERROR(MATCH($J246,[3]SorP!$B$1:$B$6226,0)),"",INDIRECT("'SorP'!$A$"&amp;MATCH($S246&amp;$J246,[3]SorP!C:C,0))))</f>
        <v/>
      </c>
      <c r="U246" s="139"/>
      <c r="V246" s="140" t="e">
        <f>IF(C246="",NA(),IF(OR(C246="Smelter not listed",C246="Smelter not yet identified"),MATCH($B246&amp;$D246,'[3]Smelter Look-up'!$J:$J,0),MATCH($B246&amp;$C246,'[3]Smelter Look-up'!$J:$J,0)))</f>
        <v>#N/A</v>
      </c>
      <c r="X246" s="67">
        <f t="shared" si="16"/>
        <v>0</v>
      </c>
      <c r="AB246" s="68" t="str">
        <f t="shared" si="17"/>
        <v/>
      </c>
    </row>
    <row r="247" spans="1:28" s="67" customFormat="1" ht="20.25">
      <c r="A247" s="197"/>
      <c r="B247" s="137" t="s">
        <v>235</v>
      </c>
      <c r="C247" s="191" t="s">
        <v>235</v>
      </c>
      <c r="D247" s="138"/>
      <c r="E247" s="137" t="s">
        <v>235</v>
      </c>
      <c r="F247" s="137" t="s">
        <v>235</v>
      </c>
      <c r="G247" s="137" t="s">
        <v>235</v>
      </c>
      <c r="H247" s="192" t="s">
        <v>235</v>
      </c>
      <c r="I247" s="193" t="s">
        <v>235</v>
      </c>
      <c r="J247" s="193" t="s">
        <v>235</v>
      </c>
      <c r="K247" s="194"/>
      <c r="L247" s="194"/>
      <c r="M247" s="194"/>
      <c r="N247" s="194"/>
      <c r="O247" s="194"/>
      <c r="P247" s="195"/>
      <c r="Q247" s="196"/>
      <c r="R247" s="137" t="s">
        <v>235</v>
      </c>
      <c r="S247" s="197" t="str">
        <f t="shared" ca="1" si="18"/>
        <v/>
      </c>
      <c r="T247" s="197" t="str">
        <f ca="1">IF(B247="","",IF(ISERROR(MATCH($J247,[3]SorP!$B$1:$B$6226,0)),"",INDIRECT("'SorP'!$A$"&amp;MATCH($S247&amp;$J247,[3]SorP!C:C,0))))</f>
        <v/>
      </c>
      <c r="U247" s="139"/>
      <c r="V247" s="140" t="e">
        <f>IF(C247="",NA(),IF(OR(C247="Smelter not listed",C247="Smelter not yet identified"),MATCH($B247&amp;$D247,'[3]Smelter Look-up'!$J:$J,0),MATCH($B247&amp;$C247,'[3]Smelter Look-up'!$J:$J,0)))</f>
        <v>#N/A</v>
      </c>
      <c r="X247" s="67">
        <f t="shared" si="16"/>
        <v>0</v>
      </c>
      <c r="AB247" s="68" t="str">
        <f t="shared" si="17"/>
        <v/>
      </c>
    </row>
    <row r="248" spans="1:28" s="67" customFormat="1" ht="20.25">
      <c r="A248" s="197"/>
      <c r="B248" s="137" t="s">
        <v>235</v>
      </c>
      <c r="C248" s="191" t="s">
        <v>235</v>
      </c>
      <c r="D248" s="138"/>
      <c r="E248" s="137" t="s">
        <v>235</v>
      </c>
      <c r="F248" s="137" t="s">
        <v>235</v>
      </c>
      <c r="G248" s="137" t="s">
        <v>235</v>
      </c>
      <c r="H248" s="192" t="s">
        <v>235</v>
      </c>
      <c r="I248" s="193" t="s">
        <v>235</v>
      </c>
      <c r="J248" s="193" t="s">
        <v>235</v>
      </c>
      <c r="K248" s="194"/>
      <c r="L248" s="194"/>
      <c r="M248" s="194"/>
      <c r="N248" s="194"/>
      <c r="O248" s="194"/>
      <c r="P248" s="195"/>
      <c r="Q248" s="196"/>
      <c r="R248" s="137" t="s">
        <v>235</v>
      </c>
      <c r="S248" s="197" t="str">
        <f t="shared" ca="1" si="18"/>
        <v/>
      </c>
      <c r="T248" s="197" t="str">
        <f ca="1">IF(B248="","",IF(ISERROR(MATCH($J248,[3]SorP!$B$1:$B$6226,0)),"",INDIRECT("'SorP'!$A$"&amp;MATCH($S248&amp;$J248,[3]SorP!C:C,0))))</f>
        <v/>
      </c>
      <c r="U248" s="139"/>
      <c r="V248" s="140" t="e">
        <f>IF(C248="",NA(),IF(OR(C248="Smelter not listed",C248="Smelter not yet identified"),MATCH($B248&amp;$D248,'[3]Smelter Look-up'!$J:$J,0),MATCH($B248&amp;$C248,'[3]Smelter Look-up'!$J:$J,0)))</f>
        <v>#N/A</v>
      </c>
      <c r="X248" s="67">
        <f t="shared" si="16"/>
        <v>0</v>
      </c>
      <c r="AB248" s="68" t="str">
        <f t="shared" si="17"/>
        <v/>
      </c>
    </row>
    <row r="249" spans="1:28" s="67" customFormat="1" ht="20.25">
      <c r="A249" s="197"/>
      <c r="B249" s="137" t="s">
        <v>235</v>
      </c>
      <c r="C249" s="191" t="s">
        <v>235</v>
      </c>
      <c r="D249" s="138"/>
      <c r="E249" s="137" t="s">
        <v>235</v>
      </c>
      <c r="F249" s="137" t="s">
        <v>235</v>
      </c>
      <c r="G249" s="137" t="s">
        <v>235</v>
      </c>
      <c r="H249" s="192" t="s">
        <v>235</v>
      </c>
      <c r="I249" s="193" t="s">
        <v>235</v>
      </c>
      <c r="J249" s="193" t="s">
        <v>235</v>
      </c>
      <c r="K249" s="194"/>
      <c r="L249" s="194"/>
      <c r="M249" s="194"/>
      <c r="N249" s="194"/>
      <c r="O249" s="194"/>
      <c r="P249" s="195"/>
      <c r="Q249" s="196"/>
      <c r="R249" s="137" t="s">
        <v>235</v>
      </c>
      <c r="S249" s="197" t="str">
        <f t="shared" ca="1" si="18"/>
        <v/>
      </c>
      <c r="T249" s="197" t="str">
        <f ca="1">IF(B249="","",IF(ISERROR(MATCH($J249,[3]SorP!$B$1:$B$6226,0)),"",INDIRECT("'SorP'!$A$"&amp;MATCH($S249&amp;$J249,[3]SorP!C:C,0))))</f>
        <v/>
      </c>
      <c r="U249" s="139"/>
      <c r="V249" s="140" t="e">
        <f>IF(C249="",NA(),IF(OR(C249="Smelter not listed",C249="Smelter not yet identified"),MATCH($B249&amp;$D249,'[3]Smelter Look-up'!$J:$J,0),MATCH($B249&amp;$C249,'[3]Smelter Look-up'!$J:$J,0)))</f>
        <v>#N/A</v>
      </c>
      <c r="X249" s="67">
        <f t="shared" si="16"/>
        <v>0</v>
      </c>
      <c r="AB249" s="68" t="str">
        <f t="shared" si="17"/>
        <v/>
      </c>
    </row>
    <row r="250" spans="1:28" s="67" customFormat="1" ht="20.25">
      <c r="A250" s="197"/>
      <c r="B250" s="137" t="s">
        <v>235</v>
      </c>
      <c r="C250" s="191" t="s">
        <v>235</v>
      </c>
      <c r="D250" s="138"/>
      <c r="E250" s="137" t="s">
        <v>235</v>
      </c>
      <c r="F250" s="137" t="s">
        <v>235</v>
      </c>
      <c r="G250" s="137" t="s">
        <v>235</v>
      </c>
      <c r="H250" s="192" t="s">
        <v>235</v>
      </c>
      <c r="I250" s="193" t="s">
        <v>235</v>
      </c>
      <c r="J250" s="193" t="s">
        <v>235</v>
      </c>
      <c r="K250" s="194"/>
      <c r="L250" s="194"/>
      <c r="M250" s="194"/>
      <c r="N250" s="194"/>
      <c r="O250" s="194"/>
      <c r="P250" s="195"/>
      <c r="Q250" s="196"/>
      <c r="R250" s="137" t="s">
        <v>235</v>
      </c>
      <c r="S250" s="197" t="str">
        <f t="shared" ca="1" si="18"/>
        <v/>
      </c>
      <c r="T250" s="197" t="str">
        <f ca="1">IF(B250="","",IF(ISERROR(MATCH($J250,[3]SorP!$B$1:$B$6226,0)),"",INDIRECT("'SorP'!$A$"&amp;MATCH($S250&amp;$J250,[3]SorP!C:C,0))))</f>
        <v/>
      </c>
      <c r="U250" s="139"/>
      <c r="V250" s="140" t="e">
        <f>IF(C250="",NA(),IF(OR(C250="Smelter not listed",C250="Smelter not yet identified"),MATCH($B250&amp;$D250,'[3]Smelter Look-up'!$J:$J,0),MATCH($B250&amp;$C250,'[3]Smelter Look-up'!$J:$J,0)))</f>
        <v>#N/A</v>
      </c>
      <c r="X250" s="67">
        <f t="shared" si="16"/>
        <v>0</v>
      </c>
      <c r="AB250" s="68" t="str">
        <f t="shared" si="17"/>
        <v/>
      </c>
    </row>
    <row r="251" spans="1:28" s="67" customFormat="1" ht="20.25">
      <c r="A251" s="197"/>
      <c r="B251" s="137" t="s">
        <v>235</v>
      </c>
      <c r="C251" s="191" t="s">
        <v>235</v>
      </c>
      <c r="D251" s="138"/>
      <c r="E251" s="137" t="s">
        <v>235</v>
      </c>
      <c r="F251" s="137" t="s">
        <v>235</v>
      </c>
      <c r="G251" s="137" t="s">
        <v>235</v>
      </c>
      <c r="H251" s="192" t="s">
        <v>235</v>
      </c>
      <c r="I251" s="193" t="s">
        <v>235</v>
      </c>
      <c r="J251" s="193" t="s">
        <v>235</v>
      </c>
      <c r="K251" s="194"/>
      <c r="L251" s="194"/>
      <c r="M251" s="194"/>
      <c r="N251" s="194"/>
      <c r="O251" s="194"/>
      <c r="P251" s="195"/>
      <c r="Q251" s="196"/>
      <c r="R251" s="137" t="s">
        <v>235</v>
      </c>
      <c r="S251" s="197" t="str">
        <f t="shared" ca="1" si="18"/>
        <v/>
      </c>
      <c r="T251" s="197" t="str">
        <f ca="1">IF(B251="","",IF(ISERROR(MATCH($J251,[3]SorP!$B$1:$B$6226,0)),"",INDIRECT("'SorP'!$A$"&amp;MATCH($S251&amp;$J251,[3]SorP!C:C,0))))</f>
        <v/>
      </c>
      <c r="U251" s="139"/>
      <c r="V251" s="140" t="e">
        <f>IF(C251="",NA(),IF(OR(C251="Smelter not listed",C251="Smelter not yet identified"),MATCH($B251&amp;$D251,'[3]Smelter Look-up'!$J:$J,0),MATCH($B251&amp;$C251,'[3]Smelter Look-up'!$J:$J,0)))</f>
        <v>#N/A</v>
      </c>
      <c r="X251" s="67">
        <f t="shared" si="16"/>
        <v>0</v>
      </c>
      <c r="AB251" s="68" t="str">
        <f t="shared" si="17"/>
        <v/>
      </c>
    </row>
    <row r="252" spans="1:28" s="67" customFormat="1" ht="20.25">
      <c r="A252" s="197"/>
      <c r="B252" s="137" t="s">
        <v>235</v>
      </c>
      <c r="C252" s="191" t="s">
        <v>235</v>
      </c>
      <c r="D252" s="138"/>
      <c r="E252" s="137" t="s">
        <v>235</v>
      </c>
      <c r="F252" s="137" t="s">
        <v>235</v>
      </c>
      <c r="G252" s="137" t="s">
        <v>235</v>
      </c>
      <c r="H252" s="192" t="s">
        <v>235</v>
      </c>
      <c r="I252" s="193" t="s">
        <v>235</v>
      </c>
      <c r="J252" s="193" t="s">
        <v>235</v>
      </c>
      <c r="K252" s="194"/>
      <c r="L252" s="194"/>
      <c r="M252" s="194"/>
      <c r="N252" s="194"/>
      <c r="O252" s="194"/>
      <c r="P252" s="195"/>
      <c r="Q252" s="196"/>
      <c r="R252" s="137" t="s">
        <v>235</v>
      </c>
      <c r="S252" s="197" t="str">
        <f t="shared" ca="1" si="18"/>
        <v/>
      </c>
      <c r="T252" s="197" t="str">
        <f ca="1">IF(B252="","",IF(ISERROR(MATCH($J252,[3]SorP!$B$1:$B$6226,0)),"",INDIRECT("'SorP'!$A$"&amp;MATCH($S252&amp;$J252,[3]SorP!C:C,0))))</f>
        <v/>
      </c>
      <c r="U252" s="139"/>
      <c r="V252" s="140" t="e">
        <f>IF(C252="",NA(),IF(OR(C252="Smelter not listed",C252="Smelter not yet identified"),MATCH($B252&amp;$D252,'[3]Smelter Look-up'!$J:$J,0),MATCH($B252&amp;$C252,'[3]Smelter Look-up'!$J:$J,0)))</f>
        <v>#N/A</v>
      </c>
      <c r="X252" s="67">
        <f t="shared" si="16"/>
        <v>0</v>
      </c>
      <c r="AB252" s="68" t="str">
        <f t="shared" si="17"/>
        <v/>
      </c>
    </row>
    <row r="253" spans="1:28" s="67" customFormat="1" ht="20.25">
      <c r="A253" s="197"/>
      <c r="B253" s="137" t="s">
        <v>235</v>
      </c>
      <c r="C253" s="191" t="s">
        <v>235</v>
      </c>
      <c r="D253" s="138"/>
      <c r="E253" s="137" t="s">
        <v>235</v>
      </c>
      <c r="F253" s="137" t="s">
        <v>235</v>
      </c>
      <c r="G253" s="137" t="s">
        <v>235</v>
      </c>
      <c r="H253" s="192" t="s">
        <v>235</v>
      </c>
      <c r="I253" s="193" t="s">
        <v>235</v>
      </c>
      <c r="J253" s="193" t="s">
        <v>235</v>
      </c>
      <c r="K253" s="194"/>
      <c r="L253" s="194"/>
      <c r="M253" s="194"/>
      <c r="N253" s="194"/>
      <c r="O253" s="194"/>
      <c r="P253" s="195"/>
      <c r="Q253" s="196"/>
      <c r="R253" s="137" t="s">
        <v>235</v>
      </c>
      <c r="S253" s="197" t="str">
        <f t="shared" ca="1" si="18"/>
        <v/>
      </c>
      <c r="T253" s="197" t="str">
        <f ca="1">IF(B253="","",IF(ISERROR(MATCH($J253,[3]SorP!$B$1:$B$6226,0)),"",INDIRECT("'SorP'!$A$"&amp;MATCH($S253&amp;$J253,[3]SorP!C:C,0))))</f>
        <v/>
      </c>
      <c r="U253" s="139"/>
      <c r="V253" s="140" t="e">
        <f>IF(C253="",NA(),IF(OR(C253="Smelter not listed",C253="Smelter not yet identified"),MATCH($B253&amp;$D253,'[3]Smelter Look-up'!$J:$J,0),MATCH($B253&amp;$C253,'[3]Smelter Look-up'!$J:$J,0)))</f>
        <v>#N/A</v>
      </c>
      <c r="X253" s="67">
        <f t="shared" si="16"/>
        <v>0</v>
      </c>
      <c r="AB253" s="68" t="str">
        <f t="shared" si="17"/>
        <v/>
      </c>
    </row>
    <row r="254" spans="1:28" s="67" customFormat="1" ht="20.25">
      <c r="A254" s="197"/>
      <c r="B254" s="137" t="s">
        <v>235</v>
      </c>
      <c r="C254" s="191" t="s">
        <v>235</v>
      </c>
      <c r="D254" s="138"/>
      <c r="E254" s="137" t="s">
        <v>235</v>
      </c>
      <c r="F254" s="137" t="s">
        <v>235</v>
      </c>
      <c r="G254" s="137" t="s">
        <v>235</v>
      </c>
      <c r="H254" s="192" t="s">
        <v>235</v>
      </c>
      <c r="I254" s="193" t="s">
        <v>235</v>
      </c>
      <c r="J254" s="193" t="s">
        <v>235</v>
      </c>
      <c r="K254" s="194"/>
      <c r="L254" s="194"/>
      <c r="M254" s="194"/>
      <c r="N254" s="194"/>
      <c r="O254" s="194"/>
      <c r="P254" s="195"/>
      <c r="Q254" s="196"/>
      <c r="R254" s="137" t="s">
        <v>235</v>
      </c>
      <c r="S254" s="197" t="str">
        <f t="shared" ca="1" si="18"/>
        <v/>
      </c>
      <c r="T254" s="197" t="str">
        <f ca="1">IF(B254="","",IF(ISERROR(MATCH($J254,[3]SorP!$B$1:$B$6226,0)),"",INDIRECT("'SorP'!$A$"&amp;MATCH($S254&amp;$J254,[3]SorP!C:C,0))))</f>
        <v/>
      </c>
      <c r="U254" s="139"/>
      <c r="V254" s="140" t="e">
        <f>IF(C254="",NA(),IF(OR(C254="Smelter not listed",C254="Smelter not yet identified"),MATCH($B254&amp;$D254,'[3]Smelter Look-up'!$J:$J,0),MATCH($B254&amp;$C254,'[3]Smelter Look-up'!$J:$J,0)))</f>
        <v>#N/A</v>
      </c>
      <c r="X254" s="67">
        <f t="shared" si="16"/>
        <v>0</v>
      </c>
      <c r="AB254" s="68" t="str">
        <f t="shared" si="17"/>
        <v/>
      </c>
    </row>
    <row r="255" spans="1:28" s="67" customFormat="1" ht="20.25">
      <c r="A255" s="197"/>
      <c r="B255" s="137" t="s">
        <v>235</v>
      </c>
      <c r="C255" s="191" t="s">
        <v>235</v>
      </c>
      <c r="D255" s="138"/>
      <c r="E255" s="137" t="s">
        <v>235</v>
      </c>
      <c r="F255" s="137" t="s">
        <v>235</v>
      </c>
      <c r="G255" s="137" t="s">
        <v>235</v>
      </c>
      <c r="H255" s="192" t="s">
        <v>235</v>
      </c>
      <c r="I255" s="193" t="s">
        <v>235</v>
      </c>
      <c r="J255" s="193" t="s">
        <v>235</v>
      </c>
      <c r="K255" s="194"/>
      <c r="L255" s="194"/>
      <c r="M255" s="194"/>
      <c r="N255" s="194"/>
      <c r="O255" s="194"/>
      <c r="P255" s="195"/>
      <c r="Q255" s="196"/>
      <c r="R255" s="137" t="s">
        <v>235</v>
      </c>
      <c r="S255" s="197" t="str">
        <f t="shared" ca="1" si="18"/>
        <v/>
      </c>
      <c r="T255" s="197" t="str">
        <f ca="1">IF(B255="","",IF(ISERROR(MATCH($J255,[3]SorP!$B$1:$B$6226,0)),"",INDIRECT("'SorP'!$A$"&amp;MATCH($S255&amp;$J255,[3]SorP!C:C,0))))</f>
        <v/>
      </c>
      <c r="U255" s="139"/>
      <c r="V255" s="140" t="e">
        <f>IF(C255="",NA(),IF(OR(C255="Smelter not listed",C255="Smelter not yet identified"),MATCH($B255&amp;$D255,'[3]Smelter Look-up'!$J:$J,0),MATCH($B255&amp;$C255,'[3]Smelter Look-up'!$J:$J,0)))</f>
        <v>#N/A</v>
      </c>
      <c r="X255" s="67">
        <f t="shared" si="16"/>
        <v>0</v>
      </c>
      <c r="AB255" s="68" t="str">
        <f t="shared" si="17"/>
        <v/>
      </c>
    </row>
    <row r="256" spans="1:28" s="67" customFormat="1" ht="20.25">
      <c r="A256" s="197"/>
      <c r="B256" s="137" t="s">
        <v>235</v>
      </c>
      <c r="C256" s="191" t="s">
        <v>235</v>
      </c>
      <c r="D256" s="138"/>
      <c r="E256" s="137" t="s">
        <v>235</v>
      </c>
      <c r="F256" s="137" t="s">
        <v>235</v>
      </c>
      <c r="G256" s="137" t="s">
        <v>235</v>
      </c>
      <c r="H256" s="192" t="s">
        <v>235</v>
      </c>
      <c r="I256" s="193" t="s">
        <v>235</v>
      </c>
      <c r="J256" s="193" t="s">
        <v>235</v>
      </c>
      <c r="K256" s="194"/>
      <c r="L256" s="194"/>
      <c r="M256" s="194"/>
      <c r="N256" s="194"/>
      <c r="O256" s="194"/>
      <c r="P256" s="195"/>
      <c r="Q256" s="196"/>
      <c r="R256" s="137" t="s">
        <v>235</v>
      </c>
      <c r="S256" s="197" t="str">
        <f t="shared" ca="1" si="18"/>
        <v/>
      </c>
      <c r="T256" s="197" t="str">
        <f ca="1">IF(B256="","",IF(ISERROR(MATCH($J256,[3]SorP!$B$1:$B$6226,0)),"",INDIRECT("'SorP'!$A$"&amp;MATCH($S256&amp;$J256,[3]SorP!C:C,0))))</f>
        <v/>
      </c>
      <c r="U256" s="139"/>
      <c r="V256" s="140" t="e">
        <f>IF(C256="",NA(),IF(OR(C256="Smelter not listed",C256="Smelter not yet identified"),MATCH($B256&amp;$D256,'[3]Smelter Look-up'!$J:$J,0),MATCH($B256&amp;$C256,'[3]Smelter Look-up'!$J:$J,0)))</f>
        <v>#N/A</v>
      </c>
      <c r="X256" s="67">
        <f t="shared" si="16"/>
        <v>0</v>
      </c>
      <c r="AB256" s="68" t="str">
        <f t="shared" si="17"/>
        <v/>
      </c>
    </row>
    <row r="257" spans="1:28" s="67" customFormat="1" ht="20.25">
      <c r="A257" s="197"/>
      <c r="B257" s="137" t="s">
        <v>235</v>
      </c>
      <c r="C257" s="191" t="s">
        <v>235</v>
      </c>
      <c r="D257" s="138"/>
      <c r="E257" s="137" t="s">
        <v>235</v>
      </c>
      <c r="F257" s="137" t="s">
        <v>235</v>
      </c>
      <c r="G257" s="137" t="s">
        <v>235</v>
      </c>
      <c r="H257" s="192" t="s">
        <v>235</v>
      </c>
      <c r="I257" s="193" t="s">
        <v>235</v>
      </c>
      <c r="J257" s="193" t="s">
        <v>235</v>
      </c>
      <c r="K257" s="194"/>
      <c r="L257" s="194"/>
      <c r="M257" s="194"/>
      <c r="N257" s="194"/>
      <c r="O257" s="194"/>
      <c r="P257" s="195"/>
      <c r="Q257" s="196"/>
      <c r="R257" s="137" t="s">
        <v>235</v>
      </c>
      <c r="S257" s="197" t="str">
        <f t="shared" ca="1" si="18"/>
        <v/>
      </c>
      <c r="T257" s="197" t="str">
        <f ca="1">IF(B257="","",IF(ISERROR(MATCH($J257,[3]SorP!$B$1:$B$6226,0)),"",INDIRECT("'SorP'!$A$"&amp;MATCH($S257&amp;$J257,[3]SorP!C:C,0))))</f>
        <v/>
      </c>
      <c r="U257" s="139"/>
      <c r="V257" s="140" t="e">
        <f>IF(C257="",NA(),IF(OR(C257="Smelter not listed",C257="Smelter not yet identified"),MATCH($B257&amp;$D257,'[3]Smelter Look-up'!$J:$J,0),MATCH($B257&amp;$C257,'[3]Smelter Look-up'!$J:$J,0)))</f>
        <v>#N/A</v>
      </c>
      <c r="X257" s="67">
        <f t="shared" si="16"/>
        <v>0</v>
      </c>
      <c r="AB257" s="68" t="str">
        <f t="shared" si="17"/>
        <v/>
      </c>
    </row>
    <row r="258" spans="1:28" s="67" customFormat="1" ht="20.25">
      <c r="A258" s="197"/>
      <c r="B258" s="137" t="s">
        <v>235</v>
      </c>
      <c r="C258" s="191" t="s">
        <v>235</v>
      </c>
      <c r="D258" s="138"/>
      <c r="E258" s="137" t="s">
        <v>235</v>
      </c>
      <c r="F258" s="137" t="s">
        <v>235</v>
      </c>
      <c r="G258" s="137" t="s">
        <v>235</v>
      </c>
      <c r="H258" s="192" t="s">
        <v>235</v>
      </c>
      <c r="I258" s="193" t="s">
        <v>235</v>
      </c>
      <c r="J258" s="193" t="s">
        <v>235</v>
      </c>
      <c r="K258" s="194"/>
      <c r="L258" s="194"/>
      <c r="M258" s="194"/>
      <c r="N258" s="194"/>
      <c r="O258" s="194"/>
      <c r="P258" s="195"/>
      <c r="Q258" s="196"/>
      <c r="R258" s="137" t="s">
        <v>235</v>
      </c>
      <c r="S258" s="197" t="str">
        <f t="shared" ca="1" si="18"/>
        <v/>
      </c>
      <c r="T258" s="197" t="str">
        <f ca="1">IF(B258="","",IF(ISERROR(MATCH($J258,[3]SorP!$B$1:$B$6226,0)),"",INDIRECT("'SorP'!$A$"&amp;MATCH($S258&amp;$J258,[3]SorP!C:C,0))))</f>
        <v/>
      </c>
      <c r="U258" s="139"/>
      <c r="V258" s="140" t="e">
        <f>IF(C258="",NA(),IF(OR(C258="Smelter not listed",C258="Smelter not yet identified"),MATCH($B258&amp;$D258,'[3]Smelter Look-up'!$J:$J,0),MATCH($B258&amp;$C258,'[3]Smelter Look-up'!$J:$J,0)))</f>
        <v>#N/A</v>
      </c>
      <c r="X258" s="67">
        <f t="shared" si="16"/>
        <v>0</v>
      </c>
      <c r="AB258" s="68" t="str">
        <f t="shared" si="17"/>
        <v/>
      </c>
    </row>
    <row r="259" spans="1:28" s="67" customFormat="1" ht="20.25">
      <c r="A259" s="197"/>
      <c r="B259" s="137" t="s">
        <v>235</v>
      </c>
      <c r="C259" s="191" t="s">
        <v>235</v>
      </c>
      <c r="D259" s="138"/>
      <c r="E259" s="137" t="s">
        <v>235</v>
      </c>
      <c r="F259" s="137" t="s">
        <v>235</v>
      </c>
      <c r="G259" s="137" t="s">
        <v>235</v>
      </c>
      <c r="H259" s="192" t="s">
        <v>235</v>
      </c>
      <c r="I259" s="193" t="s">
        <v>235</v>
      </c>
      <c r="J259" s="193" t="s">
        <v>235</v>
      </c>
      <c r="K259" s="194"/>
      <c r="L259" s="194"/>
      <c r="M259" s="194"/>
      <c r="N259" s="194"/>
      <c r="O259" s="194"/>
      <c r="P259" s="195"/>
      <c r="Q259" s="196"/>
      <c r="R259" s="137" t="s">
        <v>235</v>
      </c>
      <c r="S259" s="197" t="str">
        <f t="shared" ca="1" si="18"/>
        <v/>
      </c>
      <c r="T259" s="197" t="str">
        <f ca="1">IF(B259="","",IF(ISERROR(MATCH($J259,[3]SorP!$B$1:$B$6226,0)),"",INDIRECT("'SorP'!$A$"&amp;MATCH($S259&amp;$J259,[3]SorP!C:C,0))))</f>
        <v/>
      </c>
      <c r="U259" s="139"/>
      <c r="V259" s="140" t="e">
        <f>IF(C259="",NA(),IF(OR(C259="Smelter not listed",C259="Smelter not yet identified"),MATCH($B259&amp;$D259,'[3]Smelter Look-up'!$J:$J,0),MATCH($B259&amp;$C259,'[3]Smelter Look-up'!$J:$J,0)))</f>
        <v>#N/A</v>
      </c>
      <c r="X259" s="67">
        <f t="shared" si="16"/>
        <v>0</v>
      </c>
      <c r="AB259" s="68" t="str">
        <f t="shared" si="17"/>
        <v/>
      </c>
    </row>
    <row r="260" spans="1:28" s="67" customFormat="1" ht="20.25">
      <c r="A260" s="197"/>
      <c r="B260" s="137" t="s">
        <v>235</v>
      </c>
      <c r="C260" s="191" t="s">
        <v>235</v>
      </c>
      <c r="D260" s="138"/>
      <c r="E260" s="137" t="s">
        <v>235</v>
      </c>
      <c r="F260" s="137" t="s">
        <v>235</v>
      </c>
      <c r="G260" s="137" t="s">
        <v>235</v>
      </c>
      <c r="H260" s="192" t="s">
        <v>235</v>
      </c>
      <c r="I260" s="193" t="s">
        <v>235</v>
      </c>
      <c r="J260" s="193" t="s">
        <v>235</v>
      </c>
      <c r="K260" s="194"/>
      <c r="L260" s="194"/>
      <c r="M260" s="194"/>
      <c r="N260" s="194"/>
      <c r="O260" s="194"/>
      <c r="P260" s="195"/>
      <c r="Q260" s="196"/>
      <c r="R260" s="137" t="s">
        <v>235</v>
      </c>
      <c r="S260" s="197" t="str">
        <f t="shared" ref="S260" ca="1" si="19">IF(B260="","",IF(ISERROR(MATCH($E260,CL,0)),"Unknown",INDIRECT("'C'!$A$"&amp;MATCH($E260,CL,0)+1)))</f>
        <v/>
      </c>
      <c r="T260" s="197" t="str">
        <f ca="1">IF(B260="","",IF(ISERROR(MATCH($J260,[3]SorP!$B$1:$B$6226,0)),"",INDIRECT("'SorP'!$A$"&amp;MATCH($S260&amp;$J260,[3]SorP!C:C,0))))</f>
        <v/>
      </c>
      <c r="U260" s="139"/>
      <c r="V260" s="140" t="e">
        <f>IF(C260="",NA(),IF(OR(C260="Smelter not listed",C260="Smelter not yet identified"),MATCH($B260&amp;$D260,'[3]Smelter Look-up'!$J:$J,0),MATCH($B260&amp;$C260,'[3]Smelter Look-up'!$J:$J,0)))</f>
        <v>#N/A</v>
      </c>
      <c r="X260" s="67">
        <f t="shared" si="16"/>
        <v>0</v>
      </c>
      <c r="AB260" s="68" t="str">
        <f t="shared" si="17"/>
        <v/>
      </c>
    </row>
    <row r="261" spans="1:28" s="67" customFormat="1" ht="20.25">
      <c r="A261" s="197"/>
      <c r="B261" s="137" t="s">
        <v>235</v>
      </c>
      <c r="C261" s="191" t="s">
        <v>235</v>
      </c>
      <c r="D261" s="138"/>
      <c r="E261" s="137" t="s">
        <v>235</v>
      </c>
      <c r="F261" s="137" t="s">
        <v>235</v>
      </c>
      <c r="G261" s="137" t="s">
        <v>235</v>
      </c>
      <c r="H261" s="192" t="s">
        <v>235</v>
      </c>
      <c r="I261" s="193" t="s">
        <v>235</v>
      </c>
      <c r="J261" s="193" t="s">
        <v>235</v>
      </c>
      <c r="K261" s="194"/>
      <c r="L261" s="194"/>
      <c r="M261" s="194"/>
      <c r="N261" s="194"/>
      <c r="O261" s="194"/>
      <c r="P261" s="195"/>
      <c r="Q261" s="196"/>
      <c r="R261" s="137" t="s">
        <v>235</v>
      </c>
      <c r="S261" s="197" t="str">
        <f t="shared" ref="S261:S292" ca="1" si="20">IF(B261="","",IF(ISERROR(MATCH($E261,CL,0)),"Unknown",INDIRECT("'C'!$A$"&amp;MATCH($E261,CL,0)+1)))</f>
        <v/>
      </c>
      <c r="T261" s="197" t="str">
        <f ca="1">IF(B261="","",IF(ISERROR(MATCH($J261,[3]SorP!$B$1:$B$6226,0)),"",INDIRECT("'SorP'!$A$"&amp;MATCH($S261&amp;$J261,[3]SorP!C:C,0))))</f>
        <v/>
      </c>
      <c r="U261" s="139"/>
      <c r="V261" s="140" t="e">
        <f>IF(C261="",NA(),IF(OR(C261="Smelter not listed",C261="Smelter not yet identified"),MATCH($B261&amp;$D261,'[3]Smelter Look-up'!$J:$J,0),MATCH($B261&amp;$C261,'[3]Smelter Look-up'!$J:$J,0)))</f>
        <v>#N/A</v>
      </c>
      <c r="X261" s="67">
        <f t="shared" ref="X261:X324" si="21">IF(AND(C261="Smelter not listed",OR(LEN(D261)=0,LEN(E261)=0)),1,0)</f>
        <v>0</v>
      </c>
      <c r="AB261" s="68" t="str">
        <f t="shared" ref="AB261:AB324" si="22">B261&amp;C261</f>
        <v/>
      </c>
    </row>
    <row r="262" spans="1:28" s="67" customFormat="1" ht="20.25">
      <c r="A262" s="197"/>
      <c r="B262" s="137" t="s">
        <v>235</v>
      </c>
      <c r="C262" s="191" t="s">
        <v>235</v>
      </c>
      <c r="D262" s="138"/>
      <c r="E262" s="137" t="s">
        <v>235</v>
      </c>
      <c r="F262" s="137" t="s">
        <v>235</v>
      </c>
      <c r="G262" s="137" t="s">
        <v>235</v>
      </c>
      <c r="H262" s="192" t="s">
        <v>235</v>
      </c>
      <c r="I262" s="193" t="s">
        <v>235</v>
      </c>
      <c r="J262" s="193" t="s">
        <v>235</v>
      </c>
      <c r="K262" s="194"/>
      <c r="L262" s="194"/>
      <c r="M262" s="194"/>
      <c r="N262" s="194"/>
      <c r="O262" s="194"/>
      <c r="P262" s="195"/>
      <c r="Q262" s="196"/>
      <c r="R262" s="137" t="s">
        <v>235</v>
      </c>
      <c r="S262" s="197" t="str">
        <f t="shared" ca="1" si="20"/>
        <v/>
      </c>
      <c r="T262" s="197" t="str">
        <f ca="1">IF(B262="","",IF(ISERROR(MATCH($J262,[3]SorP!$B$1:$B$6226,0)),"",INDIRECT("'SorP'!$A$"&amp;MATCH($S262&amp;$J262,[3]SorP!C:C,0))))</f>
        <v/>
      </c>
      <c r="U262" s="139"/>
      <c r="V262" s="140" t="e">
        <f>IF(C262="",NA(),IF(OR(C262="Smelter not listed",C262="Smelter not yet identified"),MATCH($B262&amp;$D262,'[3]Smelter Look-up'!$J:$J,0),MATCH($B262&amp;$C262,'[3]Smelter Look-up'!$J:$J,0)))</f>
        <v>#N/A</v>
      </c>
      <c r="X262" s="67">
        <f t="shared" si="21"/>
        <v>0</v>
      </c>
      <c r="AB262" s="68" t="str">
        <f t="shared" si="22"/>
        <v/>
      </c>
    </row>
    <row r="263" spans="1:28" s="67" customFormat="1" ht="20.25">
      <c r="A263" s="197"/>
      <c r="B263" s="137" t="s">
        <v>235</v>
      </c>
      <c r="C263" s="191" t="s">
        <v>235</v>
      </c>
      <c r="D263" s="138"/>
      <c r="E263" s="137" t="s">
        <v>235</v>
      </c>
      <c r="F263" s="137" t="s">
        <v>235</v>
      </c>
      <c r="G263" s="137" t="s">
        <v>235</v>
      </c>
      <c r="H263" s="192" t="s">
        <v>235</v>
      </c>
      <c r="I263" s="193" t="s">
        <v>235</v>
      </c>
      <c r="J263" s="193" t="s">
        <v>235</v>
      </c>
      <c r="K263" s="194"/>
      <c r="L263" s="194"/>
      <c r="M263" s="194"/>
      <c r="N263" s="194"/>
      <c r="O263" s="194"/>
      <c r="P263" s="195"/>
      <c r="Q263" s="196"/>
      <c r="R263" s="137" t="s">
        <v>235</v>
      </c>
      <c r="S263" s="197" t="str">
        <f t="shared" ca="1" si="20"/>
        <v/>
      </c>
      <c r="T263" s="197" t="str">
        <f ca="1">IF(B263="","",IF(ISERROR(MATCH($J263,[3]SorP!$B$1:$B$6226,0)),"",INDIRECT("'SorP'!$A$"&amp;MATCH($S263&amp;$J263,[3]SorP!C:C,0))))</f>
        <v/>
      </c>
      <c r="U263" s="139"/>
      <c r="V263" s="140" t="e">
        <f>IF(C263="",NA(),IF(OR(C263="Smelter not listed",C263="Smelter not yet identified"),MATCH($B263&amp;$D263,'[3]Smelter Look-up'!$J:$J,0),MATCH($B263&amp;$C263,'[3]Smelter Look-up'!$J:$J,0)))</f>
        <v>#N/A</v>
      </c>
      <c r="X263" s="67">
        <f t="shared" si="21"/>
        <v>0</v>
      </c>
      <c r="AB263" s="68" t="str">
        <f t="shared" si="22"/>
        <v/>
      </c>
    </row>
    <row r="264" spans="1:28" s="67" customFormat="1" ht="20.25">
      <c r="A264" s="197"/>
      <c r="B264" s="137" t="s">
        <v>235</v>
      </c>
      <c r="C264" s="191" t="s">
        <v>235</v>
      </c>
      <c r="D264" s="138"/>
      <c r="E264" s="137" t="s">
        <v>235</v>
      </c>
      <c r="F264" s="137" t="s">
        <v>235</v>
      </c>
      <c r="G264" s="137" t="s">
        <v>235</v>
      </c>
      <c r="H264" s="192" t="s">
        <v>235</v>
      </c>
      <c r="I264" s="193" t="s">
        <v>235</v>
      </c>
      <c r="J264" s="193" t="s">
        <v>235</v>
      </c>
      <c r="K264" s="194"/>
      <c r="L264" s="194"/>
      <c r="M264" s="194"/>
      <c r="N264" s="194"/>
      <c r="O264" s="194"/>
      <c r="P264" s="195"/>
      <c r="Q264" s="196"/>
      <c r="R264" s="137" t="s">
        <v>235</v>
      </c>
      <c r="S264" s="197" t="str">
        <f t="shared" ca="1" si="20"/>
        <v/>
      </c>
      <c r="T264" s="197" t="str">
        <f ca="1">IF(B264="","",IF(ISERROR(MATCH($J264,[3]SorP!$B$1:$B$6226,0)),"",INDIRECT("'SorP'!$A$"&amp;MATCH($S264&amp;$J264,[3]SorP!C:C,0))))</f>
        <v/>
      </c>
      <c r="U264" s="139"/>
      <c r="V264" s="140" t="e">
        <f>IF(C264="",NA(),IF(OR(C264="Smelter not listed",C264="Smelter not yet identified"),MATCH($B264&amp;$D264,'[3]Smelter Look-up'!$J:$J,0),MATCH($B264&amp;$C264,'[3]Smelter Look-up'!$J:$J,0)))</f>
        <v>#N/A</v>
      </c>
      <c r="X264" s="67">
        <f t="shared" si="21"/>
        <v>0</v>
      </c>
      <c r="AB264" s="68" t="str">
        <f t="shared" si="22"/>
        <v/>
      </c>
    </row>
    <row r="265" spans="1:28" s="67" customFormat="1" ht="20.25">
      <c r="A265" s="197"/>
      <c r="B265" s="137" t="s">
        <v>235</v>
      </c>
      <c r="C265" s="191" t="s">
        <v>235</v>
      </c>
      <c r="D265" s="138"/>
      <c r="E265" s="137" t="s">
        <v>235</v>
      </c>
      <c r="F265" s="137" t="s">
        <v>235</v>
      </c>
      <c r="G265" s="137" t="s">
        <v>235</v>
      </c>
      <c r="H265" s="192" t="s">
        <v>235</v>
      </c>
      <c r="I265" s="193" t="s">
        <v>235</v>
      </c>
      <c r="J265" s="193" t="s">
        <v>235</v>
      </c>
      <c r="K265" s="194"/>
      <c r="L265" s="194"/>
      <c r="M265" s="194"/>
      <c r="N265" s="194"/>
      <c r="O265" s="194"/>
      <c r="P265" s="195"/>
      <c r="Q265" s="196"/>
      <c r="R265" s="137" t="s">
        <v>235</v>
      </c>
      <c r="S265" s="197" t="str">
        <f t="shared" ca="1" si="20"/>
        <v/>
      </c>
      <c r="T265" s="197" t="str">
        <f ca="1">IF(B265="","",IF(ISERROR(MATCH($J265,[3]SorP!$B$1:$B$6226,0)),"",INDIRECT("'SorP'!$A$"&amp;MATCH($S265&amp;$J265,[3]SorP!C:C,0))))</f>
        <v/>
      </c>
      <c r="U265" s="139"/>
      <c r="V265" s="140" t="e">
        <f>IF(C265="",NA(),IF(OR(C265="Smelter not listed",C265="Smelter not yet identified"),MATCH($B265&amp;$D265,'[3]Smelter Look-up'!$J:$J,0),MATCH($B265&amp;$C265,'[3]Smelter Look-up'!$J:$J,0)))</f>
        <v>#N/A</v>
      </c>
      <c r="X265" s="67">
        <f t="shared" si="21"/>
        <v>0</v>
      </c>
      <c r="AB265" s="68" t="str">
        <f t="shared" si="22"/>
        <v/>
      </c>
    </row>
    <row r="266" spans="1:28" s="67" customFormat="1" ht="20.25">
      <c r="A266" s="197"/>
      <c r="B266" s="137" t="s">
        <v>235</v>
      </c>
      <c r="C266" s="191" t="s">
        <v>235</v>
      </c>
      <c r="D266" s="138"/>
      <c r="E266" s="137" t="s">
        <v>235</v>
      </c>
      <c r="F266" s="137" t="s">
        <v>235</v>
      </c>
      <c r="G266" s="137" t="s">
        <v>235</v>
      </c>
      <c r="H266" s="192" t="s">
        <v>235</v>
      </c>
      <c r="I266" s="193" t="s">
        <v>235</v>
      </c>
      <c r="J266" s="193" t="s">
        <v>235</v>
      </c>
      <c r="K266" s="194"/>
      <c r="L266" s="194"/>
      <c r="M266" s="194"/>
      <c r="N266" s="194"/>
      <c r="O266" s="194"/>
      <c r="P266" s="195"/>
      <c r="Q266" s="196"/>
      <c r="R266" s="137" t="s">
        <v>235</v>
      </c>
      <c r="S266" s="197" t="str">
        <f t="shared" ca="1" si="20"/>
        <v/>
      </c>
      <c r="T266" s="197" t="str">
        <f ca="1">IF(B266="","",IF(ISERROR(MATCH($J266,[3]SorP!$B$1:$B$6226,0)),"",INDIRECT("'SorP'!$A$"&amp;MATCH($S266&amp;$J266,[3]SorP!C:C,0))))</f>
        <v/>
      </c>
      <c r="U266" s="139"/>
      <c r="V266" s="140" t="e">
        <f>IF(C266="",NA(),IF(OR(C266="Smelter not listed",C266="Smelter not yet identified"),MATCH($B266&amp;$D266,'[3]Smelter Look-up'!$J:$J,0),MATCH($B266&amp;$C266,'[3]Smelter Look-up'!$J:$J,0)))</f>
        <v>#N/A</v>
      </c>
      <c r="X266" s="67">
        <f t="shared" si="21"/>
        <v>0</v>
      </c>
      <c r="AB266" s="68" t="str">
        <f t="shared" si="22"/>
        <v/>
      </c>
    </row>
    <row r="267" spans="1:28" s="67" customFormat="1" ht="20.25">
      <c r="A267" s="197"/>
      <c r="B267" s="137" t="s">
        <v>235</v>
      </c>
      <c r="C267" s="191" t="s">
        <v>235</v>
      </c>
      <c r="D267" s="138"/>
      <c r="E267" s="137" t="s">
        <v>235</v>
      </c>
      <c r="F267" s="137" t="s">
        <v>235</v>
      </c>
      <c r="G267" s="137" t="s">
        <v>235</v>
      </c>
      <c r="H267" s="192" t="s">
        <v>235</v>
      </c>
      <c r="I267" s="193" t="s">
        <v>235</v>
      </c>
      <c r="J267" s="193" t="s">
        <v>235</v>
      </c>
      <c r="K267" s="194"/>
      <c r="L267" s="194"/>
      <c r="M267" s="194"/>
      <c r="N267" s="194"/>
      <c r="O267" s="194"/>
      <c r="P267" s="195"/>
      <c r="Q267" s="196"/>
      <c r="R267" s="137" t="s">
        <v>235</v>
      </c>
      <c r="S267" s="197" t="str">
        <f t="shared" ca="1" si="20"/>
        <v/>
      </c>
      <c r="T267" s="197" t="str">
        <f ca="1">IF(B267="","",IF(ISERROR(MATCH($J267,[3]SorP!$B$1:$B$6226,0)),"",INDIRECT("'SorP'!$A$"&amp;MATCH($S267&amp;$J267,[3]SorP!C:C,0))))</f>
        <v/>
      </c>
      <c r="U267" s="139"/>
      <c r="V267" s="140" t="e">
        <f>IF(C267="",NA(),IF(OR(C267="Smelter not listed",C267="Smelter not yet identified"),MATCH($B267&amp;$D267,'[3]Smelter Look-up'!$J:$J,0),MATCH($B267&amp;$C267,'[3]Smelter Look-up'!$J:$J,0)))</f>
        <v>#N/A</v>
      </c>
      <c r="X267" s="67">
        <f t="shared" si="21"/>
        <v>0</v>
      </c>
      <c r="AB267" s="68" t="str">
        <f t="shared" si="22"/>
        <v/>
      </c>
    </row>
    <row r="268" spans="1:28" s="67" customFormat="1" ht="20.25">
      <c r="A268" s="197"/>
      <c r="B268" s="137" t="s">
        <v>235</v>
      </c>
      <c r="C268" s="191" t="s">
        <v>235</v>
      </c>
      <c r="D268" s="138"/>
      <c r="E268" s="137" t="s">
        <v>235</v>
      </c>
      <c r="F268" s="137" t="s">
        <v>235</v>
      </c>
      <c r="G268" s="137" t="s">
        <v>235</v>
      </c>
      <c r="H268" s="192" t="s">
        <v>235</v>
      </c>
      <c r="I268" s="193" t="s">
        <v>235</v>
      </c>
      <c r="J268" s="193" t="s">
        <v>235</v>
      </c>
      <c r="K268" s="194"/>
      <c r="L268" s="194"/>
      <c r="M268" s="194"/>
      <c r="N268" s="194"/>
      <c r="O268" s="194"/>
      <c r="P268" s="195"/>
      <c r="Q268" s="196"/>
      <c r="R268" s="137" t="s">
        <v>235</v>
      </c>
      <c r="S268" s="197" t="str">
        <f t="shared" ca="1" si="20"/>
        <v/>
      </c>
      <c r="T268" s="197" t="str">
        <f ca="1">IF(B268="","",IF(ISERROR(MATCH($J268,[3]SorP!$B$1:$B$6226,0)),"",INDIRECT("'SorP'!$A$"&amp;MATCH($S268&amp;$J268,[3]SorP!C:C,0))))</f>
        <v/>
      </c>
      <c r="U268" s="139"/>
      <c r="V268" s="140" t="e">
        <f>IF(C268="",NA(),IF(OR(C268="Smelter not listed",C268="Smelter not yet identified"),MATCH($B268&amp;$D268,'[3]Smelter Look-up'!$J:$J,0),MATCH($B268&amp;$C268,'[3]Smelter Look-up'!$J:$J,0)))</f>
        <v>#N/A</v>
      </c>
      <c r="X268" s="67">
        <f t="shared" si="21"/>
        <v>0</v>
      </c>
      <c r="AB268" s="68" t="str">
        <f t="shared" si="22"/>
        <v/>
      </c>
    </row>
    <row r="269" spans="1:28" s="67" customFormat="1" ht="20.25">
      <c r="A269" s="197"/>
      <c r="B269" s="137" t="s">
        <v>235</v>
      </c>
      <c r="C269" s="191" t="s">
        <v>235</v>
      </c>
      <c r="D269" s="138"/>
      <c r="E269" s="137" t="s">
        <v>235</v>
      </c>
      <c r="F269" s="137" t="s">
        <v>235</v>
      </c>
      <c r="G269" s="137" t="s">
        <v>235</v>
      </c>
      <c r="H269" s="192" t="s">
        <v>235</v>
      </c>
      <c r="I269" s="193" t="s">
        <v>235</v>
      </c>
      <c r="J269" s="193" t="s">
        <v>235</v>
      </c>
      <c r="K269" s="194"/>
      <c r="L269" s="194"/>
      <c r="M269" s="194"/>
      <c r="N269" s="194"/>
      <c r="O269" s="194"/>
      <c r="P269" s="195"/>
      <c r="Q269" s="196"/>
      <c r="R269" s="137" t="s">
        <v>235</v>
      </c>
      <c r="S269" s="197" t="str">
        <f t="shared" ca="1" si="20"/>
        <v/>
      </c>
      <c r="T269" s="197" t="str">
        <f ca="1">IF(B269="","",IF(ISERROR(MATCH($J269,[3]SorP!$B$1:$B$6226,0)),"",INDIRECT("'SorP'!$A$"&amp;MATCH($S269&amp;$J269,[3]SorP!C:C,0))))</f>
        <v/>
      </c>
      <c r="U269" s="139"/>
      <c r="V269" s="140" t="e">
        <f>IF(C269="",NA(),IF(OR(C269="Smelter not listed",C269="Smelter not yet identified"),MATCH($B269&amp;$D269,'[3]Smelter Look-up'!$J:$J,0),MATCH($B269&amp;$C269,'[3]Smelter Look-up'!$J:$J,0)))</f>
        <v>#N/A</v>
      </c>
      <c r="X269" s="67">
        <f t="shared" si="21"/>
        <v>0</v>
      </c>
      <c r="AB269" s="68" t="str">
        <f t="shared" si="22"/>
        <v/>
      </c>
    </row>
    <row r="270" spans="1:28" s="67" customFormat="1" ht="20.25">
      <c r="A270" s="197"/>
      <c r="B270" s="137" t="s">
        <v>235</v>
      </c>
      <c r="C270" s="191" t="s">
        <v>235</v>
      </c>
      <c r="D270" s="138"/>
      <c r="E270" s="137" t="s">
        <v>235</v>
      </c>
      <c r="F270" s="137" t="s">
        <v>235</v>
      </c>
      <c r="G270" s="137" t="s">
        <v>235</v>
      </c>
      <c r="H270" s="192" t="s">
        <v>235</v>
      </c>
      <c r="I270" s="193" t="s">
        <v>235</v>
      </c>
      <c r="J270" s="193" t="s">
        <v>235</v>
      </c>
      <c r="K270" s="194"/>
      <c r="L270" s="194"/>
      <c r="M270" s="194"/>
      <c r="N270" s="194"/>
      <c r="O270" s="194"/>
      <c r="P270" s="195"/>
      <c r="Q270" s="196"/>
      <c r="R270" s="137" t="s">
        <v>235</v>
      </c>
      <c r="S270" s="197" t="str">
        <f t="shared" ca="1" si="20"/>
        <v/>
      </c>
      <c r="T270" s="197" t="str">
        <f ca="1">IF(B270="","",IF(ISERROR(MATCH($J270,[3]SorP!$B$1:$B$6226,0)),"",INDIRECT("'SorP'!$A$"&amp;MATCH($S270&amp;$J270,[3]SorP!C:C,0))))</f>
        <v/>
      </c>
      <c r="U270" s="139"/>
      <c r="V270" s="140" t="e">
        <f>IF(C270="",NA(),IF(OR(C270="Smelter not listed",C270="Smelter not yet identified"),MATCH($B270&amp;$D270,'[3]Smelter Look-up'!$J:$J,0),MATCH($B270&amp;$C270,'[3]Smelter Look-up'!$J:$J,0)))</f>
        <v>#N/A</v>
      </c>
      <c r="X270" s="67">
        <f t="shared" si="21"/>
        <v>0</v>
      </c>
      <c r="AB270" s="68" t="str">
        <f t="shared" si="22"/>
        <v/>
      </c>
    </row>
    <row r="271" spans="1:28" s="67" customFormat="1" ht="20.25">
      <c r="A271" s="197"/>
      <c r="B271" s="137" t="s">
        <v>235</v>
      </c>
      <c r="C271" s="191" t="s">
        <v>235</v>
      </c>
      <c r="D271" s="138"/>
      <c r="E271" s="137" t="s">
        <v>235</v>
      </c>
      <c r="F271" s="137" t="s">
        <v>235</v>
      </c>
      <c r="G271" s="137" t="s">
        <v>235</v>
      </c>
      <c r="H271" s="192" t="s">
        <v>235</v>
      </c>
      <c r="I271" s="193" t="s">
        <v>235</v>
      </c>
      <c r="J271" s="193" t="s">
        <v>235</v>
      </c>
      <c r="K271" s="194"/>
      <c r="L271" s="194"/>
      <c r="M271" s="194"/>
      <c r="N271" s="194"/>
      <c r="O271" s="194"/>
      <c r="P271" s="195"/>
      <c r="Q271" s="196"/>
      <c r="R271" s="137" t="s">
        <v>235</v>
      </c>
      <c r="S271" s="197" t="str">
        <f t="shared" ca="1" si="20"/>
        <v/>
      </c>
      <c r="T271" s="197" t="str">
        <f ca="1">IF(B271="","",IF(ISERROR(MATCH($J271,[3]SorP!$B$1:$B$6226,0)),"",INDIRECT("'SorP'!$A$"&amp;MATCH($S271&amp;$J271,[3]SorP!C:C,0))))</f>
        <v/>
      </c>
      <c r="U271" s="139"/>
      <c r="V271" s="140" t="e">
        <f>IF(C271="",NA(),IF(OR(C271="Smelter not listed",C271="Smelter not yet identified"),MATCH($B271&amp;$D271,'[3]Smelter Look-up'!$J:$J,0),MATCH($B271&amp;$C271,'[3]Smelter Look-up'!$J:$J,0)))</f>
        <v>#N/A</v>
      </c>
      <c r="X271" s="67">
        <f t="shared" si="21"/>
        <v>0</v>
      </c>
      <c r="AB271" s="68" t="str">
        <f t="shared" si="22"/>
        <v/>
      </c>
    </row>
    <row r="272" spans="1:28" s="67" customFormat="1" ht="20.25">
      <c r="A272" s="197"/>
      <c r="B272" s="137" t="s">
        <v>235</v>
      </c>
      <c r="C272" s="191" t="s">
        <v>235</v>
      </c>
      <c r="D272" s="138"/>
      <c r="E272" s="137" t="s">
        <v>235</v>
      </c>
      <c r="F272" s="137" t="s">
        <v>235</v>
      </c>
      <c r="G272" s="137" t="s">
        <v>235</v>
      </c>
      <c r="H272" s="192" t="s">
        <v>235</v>
      </c>
      <c r="I272" s="193" t="s">
        <v>235</v>
      </c>
      <c r="J272" s="193" t="s">
        <v>235</v>
      </c>
      <c r="K272" s="194"/>
      <c r="L272" s="194"/>
      <c r="M272" s="194"/>
      <c r="N272" s="194"/>
      <c r="O272" s="194"/>
      <c r="P272" s="195"/>
      <c r="Q272" s="196"/>
      <c r="R272" s="137" t="s">
        <v>235</v>
      </c>
      <c r="S272" s="197" t="str">
        <f t="shared" ca="1" si="20"/>
        <v/>
      </c>
      <c r="T272" s="197" t="str">
        <f ca="1">IF(B272="","",IF(ISERROR(MATCH($J272,[3]SorP!$B$1:$B$6226,0)),"",INDIRECT("'SorP'!$A$"&amp;MATCH($S272&amp;$J272,[3]SorP!C:C,0))))</f>
        <v/>
      </c>
      <c r="U272" s="139"/>
      <c r="V272" s="140" t="e">
        <f>IF(C272="",NA(),IF(OR(C272="Smelter not listed",C272="Smelter not yet identified"),MATCH($B272&amp;$D272,'[3]Smelter Look-up'!$J:$J,0),MATCH($B272&amp;$C272,'[3]Smelter Look-up'!$J:$J,0)))</f>
        <v>#N/A</v>
      </c>
      <c r="X272" s="67">
        <f t="shared" si="21"/>
        <v>0</v>
      </c>
      <c r="AB272" s="68" t="str">
        <f t="shared" si="22"/>
        <v/>
      </c>
    </row>
    <row r="273" spans="1:28" s="67" customFormat="1" ht="20.25">
      <c r="A273" s="197"/>
      <c r="B273" s="137" t="s">
        <v>235</v>
      </c>
      <c r="C273" s="191" t="s">
        <v>235</v>
      </c>
      <c r="D273" s="138"/>
      <c r="E273" s="137" t="s">
        <v>235</v>
      </c>
      <c r="F273" s="137" t="s">
        <v>235</v>
      </c>
      <c r="G273" s="137" t="s">
        <v>235</v>
      </c>
      <c r="H273" s="192" t="s">
        <v>235</v>
      </c>
      <c r="I273" s="193" t="s">
        <v>235</v>
      </c>
      <c r="J273" s="193" t="s">
        <v>235</v>
      </c>
      <c r="K273" s="194"/>
      <c r="L273" s="194"/>
      <c r="M273" s="194"/>
      <c r="N273" s="194"/>
      <c r="O273" s="194"/>
      <c r="P273" s="195"/>
      <c r="Q273" s="196"/>
      <c r="R273" s="137" t="s">
        <v>235</v>
      </c>
      <c r="S273" s="197" t="str">
        <f t="shared" ca="1" si="20"/>
        <v/>
      </c>
      <c r="T273" s="197" t="str">
        <f ca="1">IF(B273="","",IF(ISERROR(MATCH($J273,[3]SorP!$B$1:$B$6226,0)),"",INDIRECT("'SorP'!$A$"&amp;MATCH($S273&amp;$J273,[3]SorP!C:C,0))))</f>
        <v/>
      </c>
      <c r="U273" s="139"/>
      <c r="V273" s="140" t="e">
        <f>IF(C273="",NA(),IF(OR(C273="Smelter not listed",C273="Smelter not yet identified"),MATCH($B273&amp;$D273,'[3]Smelter Look-up'!$J:$J,0),MATCH($B273&amp;$C273,'[3]Smelter Look-up'!$J:$J,0)))</f>
        <v>#N/A</v>
      </c>
      <c r="X273" s="67">
        <f t="shared" si="21"/>
        <v>0</v>
      </c>
      <c r="AB273" s="68" t="str">
        <f t="shared" si="22"/>
        <v/>
      </c>
    </row>
    <row r="274" spans="1:28" s="67" customFormat="1" ht="20.25">
      <c r="A274" s="197"/>
      <c r="B274" s="137" t="s">
        <v>235</v>
      </c>
      <c r="C274" s="191" t="s">
        <v>235</v>
      </c>
      <c r="D274" s="138"/>
      <c r="E274" s="137" t="s">
        <v>235</v>
      </c>
      <c r="F274" s="137" t="s">
        <v>235</v>
      </c>
      <c r="G274" s="137" t="s">
        <v>235</v>
      </c>
      <c r="H274" s="192" t="s">
        <v>235</v>
      </c>
      <c r="I274" s="193" t="s">
        <v>235</v>
      </c>
      <c r="J274" s="193" t="s">
        <v>235</v>
      </c>
      <c r="K274" s="194"/>
      <c r="L274" s="194"/>
      <c r="M274" s="194"/>
      <c r="N274" s="194"/>
      <c r="O274" s="194"/>
      <c r="P274" s="195"/>
      <c r="Q274" s="196"/>
      <c r="R274" s="137" t="s">
        <v>235</v>
      </c>
      <c r="S274" s="197" t="str">
        <f t="shared" ca="1" si="20"/>
        <v/>
      </c>
      <c r="T274" s="197" t="str">
        <f ca="1">IF(B274="","",IF(ISERROR(MATCH($J274,[3]SorP!$B$1:$B$6226,0)),"",INDIRECT("'SorP'!$A$"&amp;MATCH($S274&amp;$J274,[3]SorP!C:C,0))))</f>
        <v/>
      </c>
      <c r="U274" s="139"/>
      <c r="V274" s="140" t="e">
        <f>IF(C274="",NA(),IF(OR(C274="Smelter not listed",C274="Smelter not yet identified"),MATCH($B274&amp;$D274,'[3]Smelter Look-up'!$J:$J,0),MATCH($B274&amp;$C274,'[3]Smelter Look-up'!$J:$J,0)))</f>
        <v>#N/A</v>
      </c>
      <c r="X274" s="67">
        <f t="shared" si="21"/>
        <v>0</v>
      </c>
      <c r="AB274" s="68" t="str">
        <f t="shared" si="22"/>
        <v/>
      </c>
    </row>
    <row r="275" spans="1:28" s="67" customFormat="1" ht="20.25">
      <c r="A275" s="197"/>
      <c r="B275" s="137" t="s">
        <v>235</v>
      </c>
      <c r="C275" s="191" t="s">
        <v>235</v>
      </c>
      <c r="D275" s="138"/>
      <c r="E275" s="137" t="s">
        <v>235</v>
      </c>
      <c r="F275" s="137" t="s">
        <v>235</v>
      </c>
      <c r="G275" s="137" t="s">
        <v>235</v>
      </c>
      <c r="H275" s="192" t="s">
        <v>235</v>
      </c>
      <c r="I275" s="193" t="s">
        <v>235</v>
      </c>
      <c r="J275" s="193" t="s">
        <v>235</v>
      </c>
      <c r="K275" s="194"/>
      <c r="L275" s="194"/>
      <c r="M275" s="194"/>
      <c r="N275" s="194"/>
      <c r="O275" s="194"/>
      <c r="P275" s="195"/>
      <c r="Q275" s="196"/>
      <c r="R275" s="137" t="s">
        <v>235</v>
      </c>
      <c r="S275" s="197" t="str">
        <f t="shared" ca="1" si="20"/>
        <v/>
      </c>
      <c r="T275" s="197" t="str">
        <f ca="1">IF(B275="","",IF(ISERROR(MATCH($J275,[3]SorP!$B$1:$B$6226,0)),"",INDIRECT("'SorP'!$A$"&amp;MATCH($S275&amp;$J275,[3]SorP!C:C,0))))</f>
        <v/>
      </c>
      <c r="U275" s="139"/>
      <c r="V275" s="140" t="e">
        <f>IF(C275="",NA(),IF(OR(C275="Smelter not listed",C275="Smelter not yet identified"),MATCH($B275&amp;$D275,'[3]Smelter Look-up'!$J:$J,0),MATCH($B275&amp;$C275,'[3]Smelter Look-up'!$J:$J,0)))</f>
        <v>#N/A</v>
      </c>
      <c r="X275" s="67">
        <f t="shared" si="21"/>
        <v>0</v>
      </c>
      <c r="AB275" s="68" t="str">
        <f t="shared" si="22"/>
        <v/>
      </c>
    </row>
    <row r="276" spans="1:28" s="67" customFormat="1" ht="20.25">
      <c r="A276" s="197"/>
      <c r="B276" s="137" t="s">
        <v>235</v>
      </c>
      <c r="C276" s="191" t="s">
        <v>235</v>
      </c>
      <c r="D276" s="138"/>
      <c r="E276" s="137" t="s">
        <v>235</v>
      </c>
      <c r="F276" s="137" t="s">
        <v>235</v>
      </c>
      <c r="G276" s="137" t="s">
        <v>235</v>
      </c>
      <c r="H276" s="192" t="s">
        <v>235</v>
      </c>
      <c r="I276" s="193" t="s">
        <v>235</v>
      </c>
      <c r="J276" s="193" t="s">
        <v>235</v>
      </c>
      <c r="K276" s="194"/>
      <c r="L276" s="194"/>
      <c r="M276" s="194"/>
      <c r="N276" s="194"/>
      <c r="O276" s="194"/>
      <c r="P276" s="195"/>
      <c r="Q276" s="196"/>
      <c r="R276" s="137" t="s">
        <v>235</v>
      </c>
      <c r="S276" s="197" t="str">
        <f t="shared" ca="1" si="20"/>
        <v/>
      </c>
      <c r="T276" s="197" t="str">
        <f ca="1">IF(B276="","",IF(ISERROR(MATCH($J276,[3]SorP!$B$1:$B$6226,0)),"",INDIRECT("'SorP'!$A$"&amp;MATCH($S276&amp;$J276,[3]SorP!C:C,0))))</f>
        <v/>
      </c>
      <c r="U276" s="139"/>
      <c r="V276" s="140" t="e">
        <f>IF(C276="",NA(),IF(OR(C276="Smelter not listed",C276="Smelter not yet identified"),MATCH($B276&amp;$D276,'[3]Smelter Look-up'!$J:$J,0),MATCH($B276&amp;$C276,'[3]Smelter Look-up'!$J:$J,0)))</f>
        <v>#N/A</v>
      </c>
      <c r="X276" s="67">
        <f t="shared" si="21"/>
        <v>0</v>
      </c>
      <c r="AB276" s="68" t="str">
        <f t="shared" si="22"/>
        <v/>
      </c>
    </row>
    <row r="277" spans="1:28" s="67" customFormat="1" ht="20.25">
      <c r="A277" s="197"/>
      <c r="B277" s="137" t="s">
        <v>235</v>
      </c>
      <c r="C277" s="191" t="s">
        <v>235</v>
      </c>
      <c r="D277" s="138"/>
      <c r="E277" s="137" t="s">
        <v>235</v>
      </c>
      <c r="F277" s="137" t="s">
        <v>235</v>
      </c>
      <c r="G277" s="137" t="s">
        <v>235</v>
      </c>
      <c r="H277" s="192" t="s">
        <v>235</v>
      </c>
      <c r="I277" s="193" t="s">
        <v>235</v>
      </c>
      <c r="J277" s="193" t="s">
        <v>235</v>
      </c>
      <c r="K277" s="194"/>
      <c r="L277" s="194"/>
      <c r="M277" s="194"/>
      <c r="N277" s="194"/>
      <c r="O277" s="194"/>
      <c r="P277" s="195"/>
      <c r="Q277" s="196"/>
      <c r="R277" s="137" t="s">
        <v>235</v>
      </c>
      <c r="S277" s="197" t="str">
        <f t="shared" ca="1" si="20"/>
        <v/>
      </c>
      <c r="T277" s="197" t="str">
        <f ca="1">IF(B277="","",IF(ISERROR(MATCH($J277,[3]SorP!$B$1:$B$6226,0)),"",INDIRECT("'SorP'!$A$"&amp;MATCH($S277&amp;$J277,[3]SorP!C:C,0))))</f>
        <v/>
      </c>
      <c r="U277" s="139"/>
      <c r="V277" s="140" t="e">
        <f>IF(C277="",NA(),IF(OR(C277="Smelter not listed",C277="Smelter not yet identified"),MATCH($B277&amp;$D277,'[3]Smelter Look-up'!$J:$J,0),MATCH($B277&amp;$C277,'[3]Smelter Look-up'!$J:$J,0)))</f>
        <v>#N/A</v>
      </c>
      <c r="X277" s="67">
        <f t="shared" si="21"/>
        <v>0</v>
      </c>
      <c r="AB277" s="68" t="str">
        <f t="shared" si="22"/>
        <v/>
      </c>
    </row>
    <row r="278" spans="1:28" s="67" customFormat="1" ht="20.25">
      <c r="A278" s="197"/>
      <c r="B278" s="137" t="s">
        <v>235</v>
      </c>
      <c r="C278" s="191" t="s">
        <v>235</v>
      </c>
      <c r="D278" s="138"/>
      <c r="E278" s="137" t="s">
        <v>235</v>
      </c>
      <c r="F278" s="137" t="s">
        <v>235</v>
      </c>
      <c r="G278" s="137" t="s">
        <v>235</v>
      </c>
      <c r="H278" s="192" t="s">
        <v>235</v>
      </c>
      <c r="I278" s="193" t="s">
        <v>235</v>
      </c>
      <c r="J278" s="193" t="s">
        <v>235</v>
      </c>
      <c r="K278" s="194"/>
      <c r="L278" s="194"/>
      <c r="M278" s="194"/>
      <c r="N278" s="194"/>
      <c r="O278" s="194"/>
      <c r="P278" s="195"/>
      <c r="Q278" s="196"/>
      <c r="R278" s="137" t="s">
        <v>235</v>
      </c>
      <c r="S278" s="197" t="str">
        <f t="shared" ca="1" si="20"/>
        <v/>
      </c>
      <c r="T278" s="197" t="str">
        <f ca="1">IF(B278="","",IF(ISERROR(MATCH($J278,[3]SorP!$B$1:$B$6226,0)),"",INDIRECT("'SorP'!$A$"&amp;MATCH($S278&amp;$J278,[3]SorP!C:C,0))))</f>
        <v/>
      </c>
      <c r="U278" s="139"/>
      <c r="V278" s="140" t="e">
        <f>IF(C278="",NA(),IF(OR(C278="Smelter not listed",C278="Smelter not yet identified"),MATCH($B278&amp;$D278,'[3]Smelter Look-up'!$J:$J,0),MATCH($B278&amp;$C278,'[3]Smelter Look-up'!$J:$J,0)))</f>
        <v>#N/A</v>
      </c>
      <c r="X278" s="67">
        <f t="shared" si="21"/>
        <v>0</v>
      </c>
      <c r="AB278" s="68" t="str">
        <f t="shared" si="22"/>
        <v/>
      </c>
    </row>
    <row r="279" spans="1:28" s="67" customFormat="1" ht="20.25">
      <c r="A279" s="197"/>
      <c r="B279" s="137" t="s">
        <v>235</v>
      </c>
      <c r="C279" s="191" t="s">
        <v>235</v>
      </c>
      <c r="D279" s="138"/>
      <c r="E279" s="137" t="s">
        <v>235</v>
      </c>
      <c r="F279" s="137" t="s">
        <v>235</v>
      </c>
      <c r="G279" s="137" t="s">
        <v>235</v>
      </c>
      <c r="H279" s="192" t="s">
        <v>235</v>
      </c>
      <c r="I279" s="193" t="s">
        <v>235</v>
      </c>
      <c r="J279" s="193" t="s">
        <v>235</v>
      </c>
      <c r="K279" s="194"/>
      <c r="L279" s="194"/>
      <c r="M279" s="194"/>
      <c r="N279" s="194"/>
      <c r="O279" s="194"/>
      <c r="P279" s="195"/>
      <c r="Q279" s="196"/>
      <c r="R279" s="137" t="s">
        <v>235</v>
      </c>
      <c r="S279" s="197" t="str">
        <f t="shared" ca="1" si="20"/>
        <v/>
      </c>
      <c r="T279" s="197" t="str">
        <f ca="1">IF(B279="","",IF(ISERROR(MATCH($J279,[3]SorP!$B$1:$B$6226,0)),"",INDIRECT("'SorP'!$A$"&amp;MATCH($S279&amp;$J279,[3]SorP!C:C,0))))</f>
        <v/>
      </c>
      <c r="U279" s="139"/>
      <c r="V279" s="140" t="e">
        <f>IF(C279="",NA(),IF(OR(C279="Smelter not listed",C279="Smelter not yet identified"),MATCH($B279&amp;$D279,'[3]Smelter Look-up'!$J:$J,0),MATCH($B279&amp;$C279,'[3]Smelter Look-up'!$J:$J,0)))</f>
        <v>#N/A</v>
      </c>
      <c r="X279" s="67">
        <f t="shared" si="21"/>
        <v>0</v>
      </c>
      <c r="AB279" s="68" t="str">
        <f t="shared" si="22"/>
        <v/>
      </c>
    </row>
    <row r="280" spans="1:28" s="67" customFormat="1" ht="20.25">
      <c r="A280" s="197"/>
      <c r="B280" s="137" t="s">
        <v>235</v>
      </c>
      <c r="C280" s="191" t="s">
        <v>235</v>
      </c>
      <c r="D280" s="138"/>
      <c r="E280" s="137" t="s">
        <v>235</v>
      </c>
      <c r="F280" s="137" t="s">
        <v>235</v>
      </c>
      <c r="G280" s="137" t="s">
        <v>235</v>
      </c>
      <c r="H280" s="192" t="s">
        <v>235</v>
      </c>
      <c r="I280" s="193" t="s">
        <v>235</v>
      </c>
      <c r="J280" s="193" t="s">
        <v>235</v>
      </c>
      <c r="K280" s="194"/>
      <c r="L280" s="194"/>
      <c r="M280" s="194"/>
      <c r="N280" s="194"/>
      <c r="O280" s="194"/>
      <c r="P280" s="195"/>
      <c r="Q280" s="196"/>
      <c r="R280" s="137" t="s">
        <v>235</v>
      </c>
      <c r="S280" s="197" t="str">
        <f t="shared" ca="1" si="20"/>
        <v/>
      </c>
      <c r="T280" s="197" t="str">
        <f ca="1">IF(B280="","",IF(ISERROR(MATCH($J280,[3]SorP!$B$1:$B$6226,0)),"",INDIRECT("'SorP'!$A$"&amp;MATCH($S280&amp;$J280,[3]SorP!C:C,0))))</f>
        <v/>
      </c>
      <c r="U280" s="139"/>
      <c r="V280" s="140" t="e">
        <f>IF(C280="",NA(),IF(OR(C280="Smelter not listed",C280="Smelter not yet identified"),MATCH($B280&amp;$D280,'[3]Smelter Look-up'!$J:$J,0),MATCH($B280&amp;$C280,'[3]Smelter Look-up'!$J:$J,0)))</f>
        <v>#N/A</v>
      </c>
      <c r="X280" s="67">
        <f t="shared" si="21"/>
        <v>0</v>
      </c>
      <c r="AB280" s="68" t="str">
        <f t="shared" si="22"/>
        <v/>
      </c>
    </row>
    <row r="281" spans="1:28" s="67" customFormat="1" ht="20.25">
      <c r="A281" s="197"/>
      <c r="B281" s="137" t="s">
        <v>235</v>
      </c>
      <c r="C281" s="191" t="s">
        <v>235</v>
      </c>
      <c r="D281" s="138"/>
      <c r="E281" s="137" t="s">
        <v>235</v>
      </c>
      <c r="F281" s="137" t="s">
        <v>235</v>
      </c>
      <c r="G281" s="137" t="s">
        <v>235</v>
      </c>
      <c r="H281" s="192" t="s">
        <v>235</v>
      </c>
      <c r="I281" s="193" t="s">
        <v>235</v>
      </c>
      <c r="J281" s="193" t="s">
        <v>235</v>
      </c>
      <c r="K281" s="194"/>
      <c r="L281" s="194"/>
      <c r="M281" s="194"/>
      <c r="N281" s="194"/>
      <c r="O281" s="194"/>
      <c r="P281" s="195"/>
      <c r="Q281" s="196"/>
      <c r="R281" s="137" t="s">
        <v>235</v>
      </c>
      <c r="S281" s="197" t="str">
        <f t="shared" ca="1" si="20"/>
        <v/>
      </c>
      <c r="T281" s="197" t="str">
        <f ca="1">IF(B281="","",IF(ISERROR(MATCH($J281,[3]SorP!$B$1:$B$6226,0)),"",INDIRECT("'SorP'!$A$"&amp;MATCH($S281&amp;$J281,[3]SorP!C:C,0))))</f>
        <v/>
      </c>
      <c r="U281" s="139"/>
      <c r="V281" s="140" t="e">
        <f>IF(C281="",NA(),IF(OR(C281="Smelter not listed",C281="Smelter not yet identified"),MATCH($B281&amp;$D281,'[3]Smelter Look-up'!$J:$J,0),MATCH($B281&amp;$C281,'[3]Smelter Look-up'!$J:$J,0)))</f>
        <v>#N/A</v>
      </c>
      <c r="X281" s="67">
        <f t="shared" si="21"/>
        <v>0</v>
      </c>
      <c r="AB281" s="68" t="str">
        <f t="shared" si="22"/>
        <v/>
      </c>
    </row>
    <row r="282" spans="1:28" s="67" customFormat="1" ht="20.25">
      <c r="A282" s="197"/>
      <c r="B282" s="137" t="s">
        <v>235</v>
      </c>
      <c r="C282" s="191" t="s">
        <v>235</v>
      </c>
      <c r="D282" s="138"/>
      <c r="E282" s="137" t="s">
        <v>235</v>
      </c>
      <c r="F282" s="137" t="s">
        <v>235</v>
      </c>
      <c r="G282" s="137" t="s">
        <v>235</v>
      </c>
      <c r="H282" s="192" t="s">
        <v>235</v>
      </c>
      <c r="I282" s="193" t="s">
        <v>235</v>
      </c>
      <c r="J282" s="193" t="s">
        <v>235</v>
      </c>
      <c r="K282" s="194"/>
      <c r="L282" s="194"/>
      <c r="M282" s="194"/>
      <c r="N282" s="194"/>
      <c r="O282" s="194"/>
      <c r="P282" s="195"/>
      <c r="Q282" s="196"/>
      <c r="R282" s="137" t="s">
        <v>235</v>
      </c>
      <c r="S282" s="197" t="str">
        <f t="shared" ca="1" si="20"/>
        <v/>
      </c>
      <c r="T282" s="197" t="str">
        <f ca="1">IF(B282="","",IF(ISERROR(MATCH($J282,[3]SorP!$B$1:$B$6226,0)),"",INDIRECT("'SorP'!$A$"&amp;MATCH($S282&amp;$J282,[3]SorP!C:C,0))))</f>
        <v/>
      </c>
      <c r="U282" s="139"/>
      <c r="V282" s="140" t="e">
        <f>IF(C282="",NA(),IF(OR(C282="Smelter not listed",C282="Smelter not yet identified"),MATCH($B282&amp;$D282,'[3]Smelter Look-up'!$J:$J,0),MATCH($B282&amp;$C282,'[3]Smelter Look-up'!$J:$J,0)))</f>
        <v>#N/A</v>
      </c>
      <c r="X282" s="67">
        <f t="shared" si="21"/>
        <v>0</v>
      </c>
      <c r="AB282" s="68" t="str">
        <f t="shared" si="22"/>
        <v/>
      </c>
    </row>
    <row r="283" spans="1:28" s="67" customFormat="1" ht="20.25">
      <c r="A283" s="197"/>
      <c r="B283" s="137" t="s">
        <v>235</v>
      </c>
      <c r="C283" s="191" t="s">
        <v>235</v>
      </c>
      <c r="D283" s="138"/>
      <c r="E283" s="137" t="s">
        <v>235</v>
      </c>
      <c r="F283" s="137" t="s">
        <v>235</v>
      </c>
      <c r="G283" s="137" t="s">
        <v>235</v>
      </c>
      <c r="H283" s="192" t="s">
        <v>235</v>
      </c>
      <c r="I283" s="193" t="s">
        <v>235</v>
      </c>
      <c r="J283" s="193" t="s">
        <v>235</v>
      </c>
      <c r="K283" s="194"/>
      <c r="L283" s="194"/>
      <c r="M283" s="194"/>
      <c r="N283" s="194"/>
      <c r="O283" s="194"/>
      <c r="P283" s="195"/>
      <c r="Q283" s="196"/>
      <c r="R283" s="137" t="s">
        <v>235</v>
      </c>
      <c r="S283" s="197" t="str">
        <f t="shared" ca="1" si="20"/>
        <v/>
      </c>
      <c r="T283" s="197" t="str">
        <f ca="1">IF(B283="","",IF(ISERROR(MATCH($J283,[3]SorP!$B$1:$B$6226,0)),"",INDIRECT("'SorP'!$A$"&amp;MATCH($S283&amp;$J283,[3]SorP!C:C,0))))</f>
        <v/>
      </c>
      <c r="U283" s="139"/>
      <c r="V283" s="140" t="e">
        <f>IF(C283="",NA(),IF(OR(C283="Smelter not listed",C283="Smelter not yet identified"),MATCH($B283&amp;$D283,'[3]Smelter Look-up'!$J:$J,0),MATCH($B283&amp;$C283,'[3]Smelter Look-up'!$J:$J,0)))</f>
        <v>#N/A</v>
      </c>
      <c r="X283" s="67">
        <f t="shared" si="21"/>
        <v>0</v>
      </c>
      <c r="AB283" s="68" t="str">
        <f t="shared" si="22"/>
        <v/>
      </c>
    </row>
    <row r="284" spans="1:28" s="67" customFormat="1" ht="20.25">
      <c r="A284" s="197"/>
      <c r="B284" s="137" t="s">
        <v>235</v>
      </c>
      <c r="C284" s="191" t="s">
        <v>235</v>
      </c>
      <c r="D284" s="138"/>
      <c r="E284" s="137" t="s">
        <v>235</v>
      </c>
      <c r="F284" s="137" t="s">
        <v>235</v>
      </c>
      <c r="G284" s="137" t="s">
        <v>235</v>
      </c>
      <c r="H284" s="192" t="s">
        <v>235</v>
      </c>
      <c r="I284" s="193" t="s">
        <v>235</v>
      </c>
      <c r="J284" s="193" t="s">
        <v>235</v>
      </c>
      <c r="K284" s="194"/>
      <c r="L284" s="194"/>
      <c r="M284" s="194"/>
      <c r="N284" s="194"/>
      <c r="O284" s="194"/>
      <c r="P284" s="195"/>
      <c r="Q284" s="196"/>
      <c r="R284" s="137" t="s">
        <v>235</v>
      </c>
      <c r="S284" s="197" t="str">
        <f t="shared" ca="1" si="20"/>
        <v/>
      </c>
      <c r="T284" s="197" t="str">
        <f ca="1">IF(B284="","",IF(ISERROR(MATCH($J284,[3]SorP!$B$1:$B$6226,0)),"",INDIRECT("'SorP'!$A$"&amp;MATCH($S284&amp;$J284,[3]SorP!C:C,0))))</f>
        <v/>
      </c>
      <c r="U284" s="139"/>
      <c r="V284" s="140" t="e">
        <f>IF(C284="",NA(),IF(OR(C284="Smelter not listed",C284="Smelter not yet identified"),MATCH($B284&amp;$D284,'[3]Smelter Look-up'!$J:$J,0),MATCH($B284&amp;$C284,'[3]Smelter Look-up'!$J:$J,0)))</f>
        <v>#N/A</v>
      </c>
      <c r="X284" s="67">
        <f t="shared" si="21"/>
        <v>0</v>
      </c>
      <c r="AB284" s="68" t="str">
        <f t="shared" si="22"/>
        <v/>
      </c>
    </row>
    <row r="285" spans="1:28" s="67" customFormat="1" ht="20.25">
      <c r="A285" s="197"/>
      <c r="B285" s="137" t="s">
        <v>235</v>
      </c>
      <c r="C285" s="191" t="s">
        <v>235</v>
      </c>
      <c r="D285" s="138"/>
      <c r="E285" s="137" t="s">
        <v>235</v>
      </c>
      <c r="F285" s="137" t="s">
        <v>235</v>
      </c>
      <c r="G285" s="137" t="s">
        <v>235</v>
      </c>
      <c r="H285" s="192" t="s">
        <v>235</v>
      </c>
      <c r="I285" s="193" t="s">
        <v>235</v>
      </c>
      <c r="J285" s="193" t="s">
        <v>235</v>
      </c>
      <c r="K285" s="194"/>
      <c r="L285" s="194"/>
      <c r="M285" s="194"/>
      <c r="N285" s="194"/>
      <c r="O285" s="194"/>
      <c r="P285" s="195"/>
      <c r="Q285" s="196"/>
      <c r="R285" s="137" t="s">
        <v>235</v>
      </c>
      <c r="S285" s="197" t="str">
        <f t="shared" ca="1" si="20"/>
        <v/>
      </c>
      <c r="T285" s="197" t="str">
        <f ca="1">IF(B285="","",IF(ISERROR(MATCH($J285,[3]SorP!$B$1:$B$6226,0)),"",INDIRECT("'SorP'!$A$"&amp;MATCH($S285&amp;$J285,[3]SorP!C:C,0))))</f>
        <v/>
      </c>
      <c r="U285" s="139"/>
      <c r="V285" s="140" t="e">
        <f>IF(C285="",NA(),IF(OR(C285="Smelter not listed",C285="Smelter not yet identified"),MATCH($B285&amp;$D285,'[3]Smelter Look-up'!$J:$J,0),MATCH($B285&amp;$C285,'[3]Smelter Look-up'!$J:$J,0)))</f>
        <v>#N/A</v>
      </c>
      <c r="X285" s="67">
        <f t="shared" si="21"/>
        <v>0</v>
      </c>
      <c r="AB285" s="68" t="str">
        <f t="shared" si="22"/>
        <v/>
      </c>
    </row>
    <row r="286" spans="1:28" s="67" customFormat="1" ht="20.25">
      <c r="A286" s="197"/>
      <c r="B286" s="137" t="s">
        <v>235</v>
      </c>
      <c r="C286" s="191" t="s">
        <v>235</v>
      </c>
      <c r="D286" s="138"/>
      <c r="E286" s="137" t="s">
        <v>235</v>
      </c>
      <c r="F286" s="137" t="s">
        <v>235</v>
      </c>
      <c r="G286" s="137" t="s">
        <v>235</v>
      </c>
      <c r="H286" s="192" t="s">
        <v>235</v>
      </c>
      <c r="I286" s="193" t="s">
        <v>235</v>
      </c>
      <c r="J286" s="193" t="s">
        <v>235</v>
      </c>
      <c r="K286" s="194"/>
      <c r="L286" s="194"/>
      <c r="M286" s="194"/>
      <c r="N286" s="194"/>
      <c r="O286" s="194"/>
      <c r="P286" s="195"/>
      <c r="Q286" s="196"/>
      <c r="R286" s="137" t="s">
        <v>235</v>
      </c>
      <c r="S286" s="197" t="str">
        <f t="shared" ca="1" si="20"/>
        <v/>
      </c>
      <c r="T286" s="197" t="str">
        <f ca="1">IF(B286="","",IF(ISERROR(MATCH($J286,[3]SorP!$B$1:$B$6226,0)),"",INDIRECT("'SorP'!$A$"&amp;MATCH($S286&amp;$J286,[3]SorP!C:C,0))))</f>
        <v/>
      </c>
      <c r="U286" s="139"/>
      <c r="V286" s="140" t="e">
        <f>IF(C286="",NA(),IF(OR(C286="Smelter not listed",C286="Smelter not yet identified"),MATCH($B286&amp;$D286,'[3]Smelter Look-up'!$J:$J,0),MATCH($B286&amp;$C286,'[3]Smelter Look-up'!$J:$J,0)))</f>
        <v>#N/A</v>
      </c>
      <c r="X286" s="67">
        <f t="shared" si="21"/>
        <v>0</v>
      </c>
      <c r="AB286" s="68" t="str">
        <f t="shared" si="22"/>
        <v/>
      </c>
    </row>
    <row r="287" spans="1:28" s="67" customFormat="1" ht="20.25">
      <c r="A287" s="197"/>
      <c r="B287" s="137" t="s">
        <v>235</v>
      </c>
      <c r="C287" s="191" t="s">
        <v>235</v>
      </c>
      <c r="D287" s="138"/>
      <c r="E287" s="137" t="s">
        <v>235</v>
      </c>
      <c r="F287" s="137" t="s">
        <v>235</v>
      </c>
      <c r="G287" s="137" t="s">
        <v>235</v>
      </c>
      <c r="H287" s="192" t="s">
        <v>235</v>
      </c>
      <c r="I287" s="193" t="s">
        <v>235</v>
      </c>
      <c r="J287" s="193" t="s">
        <v>235</v>
      </c>
      <c r="K287" s="194"/>
      <c r="L287" s="194"/>
      <c r="M287" s="194"/>
      <c r="N287" s="194"/>
      <c r="O287" s="194"/>
      <c r="P287" s="195"/>
      <c r="Q287" s="196"/>
      <c r="R287" s="137" t="s">
        <v>235</v>
      </c>
      <c r="S287" s="197" t="str">
        <f t="shared" ca="1" si="20"/>
        <v/>
      </c>
      <c r="T287" s="197" t="str">
        <f ca="1">IF(B287="","",IF(ISERROR(MATCH($J287,[3]SorP!$B$1:$B$6226,0)),"",INDIRECT("'SorP'!$A$"&amp;MATCH($S287&amp;$J287,[3]SorP!C:C,0))))</f>
        <v/>
      </c>
      <c r="U287" s="139"/>
      <c r="V287" s="140" t="e">
        <f>IF(C287="",NA(),IF(OR(C287="Smelter not listed",C287="Smelter not yet identified"),MATCH($B287&amp;$D287,'[3]Smelter Look-up'!$J:$J,0),MATCH($B287&amp;$C287,'[3]Smelter Look-up'!$J:$J,0)))</f>
        <v>#N/A</v>
      </c>
      <c r="X287" s="67">
        <f t="shared" si="21"/>
        <v>0</v>
      </c>
      <c r="AB287" s="68" t="str">
        <f t="shared" si="22"/>
        <v/>
      </c>
    </row>
    <row r="288" spans="1:28" s="67" customFormat="1" ht="20.25">
      <c r="A288" s="197"/>
      <c r="B288" s="137" t="s">
        <v>235</v>
      </c>
      <c r="C288" s="191" t="s">
        <v>235</v>
      </c>
      <c r="D288" s="138"/>
      <c r="E288" s="137" t="s">
        <v>235</v>
      </c>
      <c r="F288" s="137" t="s">
        <v>235</v>
      </c>
      <c r="G288" s="137" t="s">
        <v>235</v>
      </c>
      <c r="H288" s="192" t="s">
        <v>235</v>
      </c>
      <c r="I288" s="193" t="s">
        <v>235</v>
      </c>
      <c r="J288" s="193" t="s">
        <v>235</v>
      </c>
      <c r="K288" s="194"/>
      <c r="L288" s="194"/>
      <c r="M288" s="194"/>
      <c r="N288" s="194"/>
      <c r="O288" s="194"/>
      <c r="P288" s="195"/>
      <c r="Q288" s="196"/>
      <c r="R288" s="137" t="s">
        <v>235</v>
      </c>
      <c r="S288" s="197" t="str">
        <f t="shared" ca="1" si="20"/>
        <v/>
      </c>
      <c r="T288" s="197" t="str">
        <f ca="1">IF(B288="","",IF(ISERROR(MATCH($J288,[3]SorP!$B$1:$B$6226,0)),"",INDIRECT("'SorP'!$A$"&amp;MATCH($S288&amp;$J288,[3]SorP!C:C,0))))</f>
        <v/>
      </c>
      <c r="U288" s="139"/>
      <c r="V288" s="140" t="e">
        <f>IF(C288="",NA(),IF(OR(C288="Smelter not listed",C288="Smelter not yet identified"),MATCH($B288&amp;$D288,'[3]Smelter Look-up'!$J:$J,0),MATCH($B288&amp;$C288,'[3]Smelter Look-up'!$J:$J,0)))</f>
        <v>#N/A</v>
      </c>
      <c r="X288" s="67">
        <f t="shared" si="21"/>
        <v>0</v>
      </c>
      <c r="AB288" s="68" t="str">
        <f t="shared" si="22"/>
        <v/>
      </c>
    </row>
    <row r="289" spans="1:28" s="67" customFormat="1" ht="20.25">
      <c r="A289" s="197"/>
      <c r="B289" s="137" t="s">
        <v>235</v>
      </c>
      <c r="C289" s="191" t="s">
        <v>235</v>
      </c>
      <c r="D289" s="138"/>
      <c r="E289" s="137" t="s">
        <v>235</v>
      </c>
      <c r="F289" s="137" t="s">
        <v>235</v>
      </c>
      <c r="G289" s="137" t="s">
        <v>235</v>
      </c>
      <c r="H289" s="192" t="s">
        <v>235</v>
      </c>
      <c r="I289" s="193" t="s">
        <v>235</v>
      </c>
      <c r="J289" s="193" t="s">
        <v>235</v>
      </c>
      <c r="K289" s="194"/>
      <c r="L289" s="194"/>
      <c r="M289" s="194"/>
      <c r="N289" s="194"/>
      <c r="O289" s="194"/>
      <c r="P289" s="195"/>
      <c r="Q289" s="196"/>
      <c r="R289" s="137" t="s">
        <v>235</v>
      </c>
      <c r="S289" s="197" t="str">
        <f t="shared" ca="1" si="20"/>
        <v/>
      </c>
      <c r="T289" s="197" t="str">
        <f ca="1">IF(B289="","",IF(ISERROR(MATCH($J289,[3]SorP!$B$1:$B$6226,0)),"",INDIRECT("'SorP'!$A$"&amp;MATCH($S289&amp;$J289,[3]SorP!C:C,0))))</f>
        <v/>
      </c>
      <c r="U289" s="139"/>
      <c r="V289" s="140" t="e">
        <f>IF(C289="",NA(),IF(OR(C289="Smelter not listed",C289="Smelter not yet identified"),MATCH($B289&amp;$D289,'[3]Smelter Look-up'!$J:$J,0),MATCH($B289&amp;$C289,'[3]Smelter Look-up'!$J:$J,0)))</f>
        <v>#N/A</v>
      </c>
      <c r="X289" s="67">
        <f t="shared" si="21"/>
        <v>0</v>
      </c>
      <c r="AB289" s="68" t="str">
        <f t="shared" si="22"/>
        <v/>
      </c>
    </row>
    <row r="290" spans="1:28" s="67" customFormat="1" ht="20.25">
      <c r="A290" s="197"/>
      <c r="B290" s="137" t="s">
        <v>235</v>
      </c>
      <c r="C290" s="191" t="s">
        <v>235</v>
      </c>
      <c r="D290" s="138"/>
      <c r="E290" s="137" t="s">
        <v>235</v>
      </c>
      <c r="F290" s="137" t="s">
        <v>235</v>
      </c>
      <c r="G290" s="137" t="s">
        <v>235</v>
      </c>
      <c r="H290" s="192" t="s">
        <v>235</v>
      </c>
      <c r="I290" s="193" t="s">
        <v>235</v>
      </c>
      <c r="J290" s="193" t="s">
        <v>235</v>
      </c>
      <c r="K290" s="194"/>
      <c r="L290" s="194"/>
      <c r="M290" s="194"/>
      <c r="N290" s="194"/>
      <c r="O290" s="194"/>
      <c r="P290" s="195"/>
      <c r="Q290" s="196"/>
      <c r="R290" s="137" t="s">
        <v>235</v>
      </c>
      <c r="S290" s="197" t="str">
        <f t="shared" ca="1" si="20"/>
        <v/>
      </c>
      <c r="T290" s="197" t="str">
        <f ca="1">IF(B290="","",IF(ISERROR(MATCH($J290,[3]SorP!$B$1:$B$6226,0)),"",INDIRECT("'SorP'!$A$"&amp;MATCH($S290&amp;$J290,[3]SorP!C:C,0))))</f>
        <v/>
      </c>
      <c r="U290" s="139"/>
      <c r="V290" s="140" t="e">
        <f>IF(C290="",NA(),IF(OR(C290="Smelter not listed",C290="Smelter not yet identified"),MATCH($B290&amp;$D290,'[3]Smelter Look-up'!$J:$J,0),MATCH($B290&amp;$C290,'[3]Smelter Look-up'!$J:$J,0)))</f>
        <v>#N/A</v>
      </c>
      <c r="X290" s="67">
        <f t="shared" si="21"/>
        <v>0</v>
      </c>
      <c r="AB290" s="68" t="str">
        <f t="shared" si="22"/>
        <v/>
      </c>
    </row>
    <row r="291" spans="1:28" s="67" customFormat="1" ht="20.25">
      <c r="A291" s="197"/>
      <c r="B291" s="137" t="s">
        <v>235</v>
      </c>
      <c r="C291" s="191" t="s">
        <v>235</v>
      </c>
      <c r="D291" s="138"/>
      <c r="E291" s="137" t="s">
        <v>235</v>
      </c>
      <c r="F291" s="137" t="s">
        <v>235</v>
      </c>
      <c r="G291" s="137" t="s">
        <v>235</v>
      </c>
      <c r="H291" s="192" t="s">
        <v>235</v>
      </c>
      <c r="I291" s="193" t="s">
        <v>235</v>
      </c>
      <c r="J291" s="193" t="s">
        <v>235</v>
      </c>
      <c r="K291" s="194"/>
      <c r="L291" s="194"/>
      <c r="M291" s="194"/>
      <c r="N291" s="194"/>
      <c r="O291" s="194"/>
      <c r="P291" s="195"/>
      <c r="Q291" s="196"/>
      <c r="R291" s="137" t="s">
        <v>235</v>
      </c>
      <c r="S291" s="197" t="str">
        <f t="shared" ca="1" si="20"/>
        <v/>
      </c>
      <c r="T291" s="197" t="str">
        <f ca="1">IF(B291="","",IF(ISERROR(MATCH($J291,[3]SorP!$B$1:$B$6226,0)),"",INDIRECT("'SorP'!$A$"&amp;MATCH($S291&amp;$J291,[3]SorP!C:C,0))))</f>
        <v/>
      </c>
      <c r="U291" s="139"/>
      <c r="V291" s="140" t="e">
        <f>IF(C291="",NA(),IF(OR(C291="Smelter not listed",C291="Smelter not yet identified"),MATCH($B291&amp;$D291,'[3]Smelter Look-up'!$J:$J,0),MATCH($B291&amp;$C291,'[3]Smelter Look-up'!$J:$J,0)))</f>
        <v>#N/A</v>
      </c>
      <c r="X291" s="67">
        <f t="shared" si="21"/>
        <v>0</v>
      </c>
      <c r="AB291" s="68" t="str">
        <f t="shared" si="22"/>
        <v/>
      </c>
    </row>
    <row r="292" spans="1:28" s="67" customFormat="1" ht="20.25">
      <c r="A292" s="197"/>
      <c r="B292" s="137" t="s">
        <v>235</v>
      </c>
      <c r="C292" s="191" t="s">
        <v>235</v>
      </c>
      <c r="D292" s="138"/>
      <c r="E292" s="137" t="s">
        <v>235</v>
      </c>
      <c r="F292" s="137" t="s">
        <v>235</v>
      </c>
      <c r="G292" s="137" t="s">
        <v>235</v>
      </c>
      <c r="H292" s="192" t="s">
        <v>235</v>
      </c>
      <c r="I292" s="193" t="s">
        <v>235</v>
      </c>
      <c r="J292" s="193" t="s">
        <v>235</v>
      </c>
      <c r="K292" s="194"/>
      <c r="L292" s="194"/>
      <c r="M292" s="194"/>
      <c r="N292" s="194"/>
      <c r="O292" s="194"/>
      <c r="P292" s="195"/>
      <c r="Q292" s="196"/>
      <c r="R292" s="137" t="s">
        <v>235</v>
      </c>
      <c r="S292" s="197" t="str">
        <f t="shared" ca="1" si="20"/>
        <v/>
      </c>
      <c r="T292" s="197" t="str">
        <f ca="1">IF(B292="","",IF(ISERROR(MATCH($J292,[3]SorP!$B$1:$B$6226,0)),"",INDIRECT("'SorP'!$A$"&amp;MATCH($S292&amp;$J292,[3]SorP!C:C,0))))</f>
        <v/>
      </c>
      <c r="U292" s="139"/>
      <c r="V292" s="140" t="e">
        <f>IF(C292="",NA(),IF(OR(C292="Smelter not listed",C292="Smelter not yet identified"),MATCH($B292&amp;$D292,'[3]Smelter Look-up'!$J:$J,0),MATCH($B292&amp;$C292,'[3]Smelter Look-up'!$J:$J,0)))</f>
        <v>#N/A</v>
      </c>
      <c r="X292" s="67">
        <f t="shared" si="21"/>
        <v>0</v>
      </c>
      <c r="AB292" s="68" t="str">
        <f t="shared" si="22"/>
        <v/>
      </c>
    </row>
    <row r="293" spans="1:28" s="67" customFormat="1" ht="20.25">
      <c r="A293" s="197"/>
      <c r="B293" s="137" t="s">
        <v>235</v>
      </c>
      <c r="C293" s="191" t="s">
        <v>235</v>
      </c>
      <c r="D293" s="138"/>
      <c r="E293" s="137" t="s">
        <v>235</v>
      </c>
      <c r="F293" s="137" t="s">
        <v>235</v>
      </c>
      <c r="G293" s="137" t="s">
        <v>235</v>
      </c>
      <c r="H293" s="192" t="s">
        <v>235</v>
      </c>
      <c r="I293" s="193" t="s">
        <v>235</v>
      </c>
      <c r="J293" s="193" t="s">
        <v>235</v>
      </c>
      <c r="K293" s="194"/>
      <c r="L293" s="194"/>
      <c r="M293" s="194"/>
      <c r="N293" s="194"/>
      <c r="O293" s="194"/>
      <c r="P293" s="195"/>
      <c r="Q293" s="196"/>
      <c r="R293" s="137" t="s">
        <v>235</v>
      </c>
      <c r="S293" s="197" t="str">
        <f t="shared" ref="S293:S323" ca="1" si="23">IF(B293="","",IF(ISERROR(MATCH($E293,CL,0)),"Unknown",INDIRECT("'C'!$A$"&amp;MATCH($E293,CL,0)+1)))</f>
        <v/>
      </c>
      <c r="T293" s="197" t="str">
        <f ca="1">IF(B293="","",IF(ISERROR(MATCH($J293,[3]SorP!$B$1:$B$6226,0)),"",INDIRECT("'SorP'!$A$"&amp;MATCH($S293&amp;$J293,[3]SorP!C:C,0))))</f>
        <v/>
      </c>
      <c r="U293" s="139"/>
      <c r="V293" s="140" t="e">
        <f>IF(C293="",NA(),IF(OR(C293="Smelter not listed",C293="Smelter not yet identified"),MATCH($B293&amp;$D293,'[3]Smelter Look-up'!$J:$J,0),MATCH($B293&amp;$C293,'[3]Smelter Look-up'!$J:$J,0)))</f>
        <v>#N/A</v>
      </c>
      <c r="X293" s="67">
        <f t="shared" si="21"/>
        <v>0</v>
      </c>
      <c r="AB293" s="68" t="str">
        <f t="shared" si="22"/>
        <v/>
      </c>
    </row>
    <row r="294" spans="1:28" s="67" customFormat="1" ht="20.25">
      <c r="A294" s="197"/>
      <c r="B294" s="137" t="s">
        <v>235</v>
      </c>
      <c r="C294" s="191" t="s">
        <v>235</v>
      </c>
      <c r="D294" s="138"/>
      <c r="E294" s="137" t="s">
        <v>235</v>
      </c>
      <c r="F294" s="137" t="s">
        <v>235</v>
      </c>
      <c r="G294" s="137" t="s">
        <v>235</v>
      </c>
      <c r="H294" s="192" t="s">
        <v>235</v>
      </c>
      <c r="I294" s="193" t="s">
        <v>235</v>
      </c>
      <c r="J294" s="193" t="s">
        <v>235</v>
      </c>
      <c r="K294" s="194"/>
      <c r="L294" s="194"/>
      <c r="M294" s="194"/>
      <c r="N294" s="194"/>
      <c r="O294" s="194"/>
      <c r="P294" s="195"/>
      <c r="Q294" s="196"/>
      <c r="R294" s="137" t="s">
        <v>235</v>
      </c>
      <c r="S294" s="197" t="str">
        <f t="shared" ca="1" si="23"/>
        <v/>
      </c>
      <c r="T294" s="197" t="str">
        <f ca="1">IF(B294="","",IF(ISERROR(MATCH($J294,[3]SorP!$B$1:$B$6226,0)),"",INDIRECT("'SorP'!$A$"&amp;MATCH($S294&amp;$J294,[3]SorP!C:C,0))))</f>
        <v/>
      </c>
      <c r="U294" s="139"/>
      <c r="V294" s="140" t="e">
        <f>IF(C294="",NA(),IF(OR(C294="Smelter not listed",C294="Smelter not yet identified"),MATCH($B294&amp;$D294,'[3]Smelter Look-up'!$J:$J,0),MATCH($B294&amp;$C294,'[3]Smelter Look-up'!$J:$J,0)))</f>
        <v>#N/A</v>
      </c>
      <c r="X294" s="67">
        <f t="shared" si="21"/>
        <v>0</v>
      </c>
      <c r="AB294" s="68" t="str">
        <f t="shared" si="22"/>
        <v/>
      </c>
    </row>
    <row r="295" spans="1:28" s="67" customFormat="1" ht="20.25">
      <c r="A295" s="197"/>
      <c r="B295" s="137" t="s">
        <v>235</v>
      </c>
      <c r="C295" s="191" t="s">
        <v>235</v>
      </c>
      <c r="D295" s="138"/>
      <c r="E295" s="137" t="s">
        <v>235</v>
      </c>
      <c r="F295" s="137" t="s">
        <v>235</v>
      </c>
      <c r="G295" s="137" t="s">
        <v>235</v>
      </c>
      <c r="H295" s="192" t="s">
        <v>235</v>
      </c>
      <c r="I295" s="193" t="s">
        <v>235</v>
      </c>
      <c r="J295" s="193" t="s">
        <v>235</v>
      </c>
      <c r="K295" s="194"/>
      <c r="L295" s="194"/>
      <c r="M295" s="194"/>
      <c r="N295" s="194"/>
      <c r="O295" s="194"/>
      <c r="P295" s="195"/>
      <c r="Q295" s="196"/>
      <c r="R295" s="137" t="s">
        <v>235</v>
      </c>
      <c r="S295" s="197" t="str">
        <f t="shared" ca="1" si="23"/>
        <v/>
      </c>
      <c r="T295" s="197" t="str">
        <f ca="1">IF(B295="","",IF(ISERROR(MATCH($J295,[3]SorP!$B$1:$B$6226,0)),"",INDIRECT("'SorP'!$A$"&amp;MATCH($S295&amp;$J295,[3]SorP!C:C,0))))</f>
        <v/>
      </c>
      <c r="U295" s="139"/>
      <c r="V295" s="140" t="e">
        <f>IF(C295="",NA(),IF(OR(C295="Smelter not listed",C295="Smelter not yet identified"),MATCH($B295&amp;$D295,'[3]Smelter Look-up'!$J:$J,0),MATCH($B295&amp;$C295,'[3]Smelter Look-up'!$J:$J,0)))</f>
        <v>#N/A</v>
      </c>
      <c r="X295" s="67">
        <f t="shared" si="21"/>
        <v>0</v>
      </c>
      <c r="AB295" s="68" t="str">
        <f t="shared" si="22"/>
        <v/>
      </c>
    </row>
    <row r="296" spans="1:28" s="67" customFormat="1" ht="20.25">
      <c r="A296" s="197"/>
      <c r="B296" s="137" t="s">
        <v>235</v>
      </c>
      <c r="C296" s="191" t="s">
        <v>235</v>
      </c>
      <c r="D296" s="138"/>
      <c r="E296" s="137" t="s">
        <v>235</v>
      </c>
      <c r="F296" s="137" t="s">
        <v>235</v>
      </c>
      <c r="G296" s="137" t="s">
        <v>235</v>
      </c>
      <c r="H296" s="192" t="s">
        <v>235</v>
      </c>
      <c r="I296" s="193" t="s">
        <v>235</v>
      </c>
      <c r="J296" s="193" t="s">
        <v>235</v>
      </c>
      <c r="K296" s="194"/>
      <c r="L296" s="194"/>
      <c r="M296" s="194"/>
      <c r="N296" s="194"/>
      <c r="O296" s="194"/>
      <c r="P296" s="195"/>
      <c r="Q296" s="196"/>
      <c r="R296" s="137" t="s">
        <v>235</v>
      </c>
      <c r="S296" s="197" t="str">
        <f t="shared" ca="1" si="23"/>
        <v/>
      </c>
      <c r="T296" s="197" t="str">
        <f ca="1">IF(B296="","",IF(ISERROR(MATCH($J296,[3]SorP!$B$1:$B$6226,0)),"",INDIRECT("'SorP'!$A$"&amp;MATCH($S296&amp;$J296,[3]SorP!C:C,0))))</f>
        <v/>
      </c>
      <c r="U296" s="139"/>
      <c r="V296" s="140" t="e">
        <f>IF(C296="",NA(),IF(OR(C296="Smelter not listed",C296="Smelter not yet identified"),MATCH($B296&amp;$D296,'[3]Smelter Look-up'!$J:$J,0),MATCH($B296&amp;$C296,'[3]Smelter Look-up'!$J:$J,0)))</f>
        <v>#N/A</v>
      </c>
      <c r="X296" s="67">
        <f t="shared" si="21"/>
        <v>0</v>
      </c>
      <c r="AB296" s="68" t="str">
        <f t="shared" si="22"/>
        <v/>
      </c>
    </row>
    <row r="297" spans="1:28" s="67" customFormat="1" ht="20.25">
      <c r="A297" s="197"/>
      <c r="B297" s="137" t="s">
        <v>235</v>
      </c>
      <c r="C297" s="191" t="s">
        <v>235</v>
      </c>
      <c r="D297" s="138"/>
      <c r="E297" s="137" t="s">
        <v>235</v>
      </c>
      <c r="F297" s="137" t="s">
        <v>235</v>
      </c>
      <c r="G297" s="137" t="s">
        <v>235</v>
      </c>
      <c r="H297" s="192" t="s">
        <v>235</v>
      </c>
      <c r="I297" s="193" t="s">
        <v>235</v>
      </c>
      <c r="J297" s="193" t="s">
        <v>235</v>
      </c>
      <c r="K297" s="194"/>
      <c r="L297" s="194"/>
      <c r="M297" s="194"/>
      <c r="N297" s="194"/>
      <c r="O297" s="194"/>
      <c r="P297" s="195"/>
      <c r="Q297" s="196"/>
      <c r="R297" s="137" t="s">
        <v>235</v>
      </c>
      <c r="S297" s="197" t="str">
        <f t="shared" ca="1" si="23"/>
        <v/>
      </c>
      <c r="T297" s="197" t="str">
        <f ca="1">IF(B297="","",IF(ISERROR(MATCH($J297,[3]SorP!$B$1:$B$6226,0)),"",INDIRECT("'SorP'!$A$"&amp;MATCH($S297&amp;$J297,[3]SorP!C:C,0))))</f>
        <v/>
      </c>
      <c r="U297" s="139"/>
      <c r="V297" s="140" t="e">
        <f>IF(C297="",NA(),IF(OR(C297="Smelter not listed",C297="Smelter not yet identified"),MATCH($B297&amp;$D297,'[3]Smelter Look-up'!$J:$J,0),MATCH($B297&amp;$C297,'[3]Smelter Look-up'!$J:$J,0)))</f>
        <v>#N/A</v>
      </c>
      <c r="X297" s="67">
        <f t="shared" si="21"/>
        <v>0</v>
      </c>
      <c r="AB297" s="68" t="str">
        <f t="shared" si="22"/>
        <v/>
      </c>
    </row>
    <row r="298" spans="1:28" s="67" customFormat="1" ht="20.25">
      <c r="A298" s="197"/>
      <c r="B298" s="137" t="s">
        <v>235</v>
      </c>
      <c r="C298" s="191" t="s">
        <v>235</v>
      </c>
      <c r="D298" s="138"/>
      <c r="E298" s="137" t="s">
        <v>235</v>
      </c>
      <c r="F298" s="137" t="s">
        <v>235</v>
      </c>
      <c r="G298" s="137" t="s">
        <v>235</v>
      </c>
      <c r="H298" s="192" t="s">
        <v>235</v>
      </c>
      <c r="I298" s="193" t="s">
        <v>235</v>
      </c>
      <c r="J298" s="193" t="s">
        <v>235</v>
      </c>
      <c r="K298" s="194"/>
      <c r="L298" s="194"/>
      <c r="M298" s="194"/>
      <c r="N298" s="194"/>
      <c r="O298" s="194"/>
      <c r="P298" s="195"/>
      <c r="Q298" s="196"/>
      <c r="R298" s="137" t="s">
        <v>235</v>
      </c>
      <c r="S298" s="197" t="str">
        <f t="shared" ca="1" si="23"/>
        <v/>
      </c>
      <c r="T298" s="197" t="str">
        <f ca="1">IF(B298="","",IF(ISERROR(MATCH($J298,[3]SorP!$B$1:$B$6226,0)),"",INDIRECT("'SorP'!$A$"&amp;MATCH($S298&amp;$J298,[3]SorP!C:C,0))))</f>
        <v/>
      </c>
      <c r="U298" s="139"/>
      <c r="V298" s="140" t="e">
        <f>IF(C298="",NA(),IF(OR(C298="Smelter not listed",C298="Smelter not yet identified"),MATCH($B298&amp;$D298,'[3]Smelter Look-up'!$J:$J,0),MATCH($B298&amp;$C298,'[3]Smelter Look-up'!$J:$J,0)))</f>
        <v>#N/A</v>
      </c>
      <c r="X298" s="67">
        <f t="shared" si="21"/>
        <v>0</v>
      </c>
      <c r="AB298" s="68" t="str">
        <f t="shared" si="22"/>
        <v/>
      </c>
    </row>
    <row r="299" spans="1:28" s="67" customFormat="1" ht="20.25">
      <c r="A299" s="197"/>
      <c r="B299" s="137" t="s">
        <v>235</v>
      </c>
      <c r="C299" s="191" t="s">
        <v>235</v>
      </c>
      <c r="D299" s="138"/>
      <c r="E299" s="137" t="s">
        <v>235</v>
      </c>
      <c r="F299" s="137" t="s">
        <v>235</v>
      </c>
      <c r="G299" s="137" t="s">
        <v>235</v>
      </c>
      <c r="H299" s="192" t="s">
        <v>235</v>
      </c>
      <c r="I299" s="193" t="s">
        <v>235</v>
      </c>
      <c r="J299" s="193" t="s">
        <v>235</v>
      </c>
      <c r="K299" s="194"/>
      <c r="L299" s="194"/>
      <c r="M299" s="194"/>
      <c r="N299" s="194"/>
      <c r="O299" s="194"/>
      <c r="P299" s="195"/>
      <c r="Q299" s="196"/>
      <c r="R299" s="137" t="s">
        <v>235</v>
      </c>
      <c r="S299" s="197" t="str">
        <f t="shared" ca="1" si="23"/>
        <v/>
      </c>
      <c r="T299" s="197" t="str">
        <f ca="1">IF(B299="","",IF(ISERROR(MATCH($J299,[3]SorP!$B$1:$B$6226,0)),"",INDIRECT("'SorP'!$A$"&amp;MATCH($S299&amp;$J299,[3]SorP!C:C,0))))</f>
        <v/>
      </c>
      <c r="U299" s="139"/>
      <c r="V299" s="140" t="e">
        <f>IF(C299="",NA(),IF(OR(C299="Smelter not listed",C299="Smelter not yet identified"),MATCH($B299&amp;$D299,'[3]Smelter Look-up'!$J:$J,0),MATCH($B299&amp;$C299,'[3]Smelter Look-up'!$J:$J,0)))</f>
        <v>#N/A</v>
      </c>
      <c r="X299" s="67">
        <f t="shared" si="21"/>
        <v>0</v>
      </c>
      <c r="AB299" s="68" t="str">
        <f t="shared" si="22"/>
        <v/>
      </c>
    </row>
    <row r="300" spans="1:28" s="67" customFormat="1" ht="20.25">
      <c r="A300" s="197"/>
      <c r="B300" s="137" t="s">
        <v>235</v>
      </c>
      <c r="C300" s="191" t="s">
        <v>235</v>
      </c>
      <c r="D300" s="138"/>
      <c r="E300" s="137" t="s">
        <v>235</v>
      </c>
      <c r="F300" s="137" t="s">
        <v>235</v>
      </c>
      <c r="G300" s="137" t="s">
        <v>235</v>
      </c>
      <c r="H300" s="192" t="s">
        <v>235</v>
      </c>
      <c r="I300" s="193" t="s">
        <v>235</v>
      </c>
      <c r="J300" s="193" t="s">
        <v>235</v>
      </c>
      <c r="K300" s="194"/>
      <c r="L300" s="194"/>
      <c r="M300" s="194"/>
      <c r="N300" s="194"/>
      <c r="O300" s="194"/>
      <c r="P300" s="195"/>
      <c r="Q300" s="196"/>
      <c r="R300" s="137" t="s">
        <v>235</v>
      </c>
      <c r="S300" s="197" t="str">
        <f t="shared" ca="1" si="23"/>
        <v/>
      </c>
      <c r="T300" s="197" t="str">
        <f ca="1">IF(B300="","",IF(ISERROR(MATCH($J300,[3]SorP!$B$1:$B$6226,0)),"",INDIRECT("'SorP'!$A$"&amp;MATCH($S300&amp;$J300,[3]SorP!C:C,0))))</f>
        <v/>
      </c>
      <c r="U300" s="139"/>
      <c r="V300" s="140" t="e">
        <f>IF(C300="",NA(),IF(OR(C300="Smelter not listed",C300="Smelter not yet identified"),MATCH($B300&amp;$D300,'[3]Smelter Look-up'!$J:$J,0),MATCH($B300&amp;$C300,'[3]Smelter Look-up'!$J:$J,0)))</f>
        <v>#N/A</v>
      </c>
      <c r="X300" s="67">
        <f t="shared" si="21"/>
        <v>0</v>
      </c>
      <c r="AB300" s="68" t="str">
        <f t="shared" si="22"/>
        <v/>
      </c>
    </row>
    <row r="301" spans="1:28" s="67" customFormat="1" ht="20.25">
      <c r="A301" s="197"/>
      <c r="B301" s="137" t="s">
        <v>235</v>
      </c>
      <c r="C301" s="191" t="s">
        <v>235</v>
      </c>
      <c r="D301" s="138"/>
      <c r="E301" s="137" t="s">
        <v>235</v>
      </c>
      <c r="F301" s="137" t="s">
        <v>235</v>
      </c>
      <c r="G301" s="137" t="s">
        <v>235</v>
      </c>
      <c r="H301" s="192" t="s">
        <v>235</v>
      </c>
      <c r="I301" s="193" t="s">
        <v>235</v>
      </c>
      <c r="J301" s="193" t="s">
        <v>235</v>
      </c>
      <c r="K301" s="194"/>
      <c r="L301" s="194"/>
      <c r="M301" s="194"/>
      <c r="N301" s="194"/>
      <c r="O301" s="194"/>
      <c r="P301" s="195"/>
      <c r="Q301" s="196"/>
      <c r="R301" s="137" t="s">
        <v>235</v>
      </c>
      <c r="S301" s="197" t="str">
        <f t="shared" ca="1" si="23"/>
        <v/>
      </c>
      <c r="T301" s="197" t="str">
        <f ca="1">IF(B301="","",IF(ISERROR(MATCH($J301,[3]SorP!$B$1:$B$6226,0)),"",INDIRECT("'SorP'!$A$"&amp;MATCH($S301&amp;$J301,[3]SorP!C:C,0))))</f>
        <v/>
      </c>
      <c r="U301" s="139"/>
      <c r="V301" s="140" t="e">
        <f>IF(C301="",NA(),IF(OR(C301="Smelter not listed",C301="Smelter not yet identified"),MATCH($B301&amp;$D301,'[3]Smelter Look-up'!$J:$J,0),MATCH($B301&amp;$C301,'[3]Smelter Look-up'!$J:$J,0)))</f>
        <v>#N/A</v>
      </c>
      <c r="X301" s="67">
        <f t="shared" si="21"/>
        <v>0</v>
      </c>
      <c r="AB301" s="68" t="str">
        <f t="shared" si="22"/>
        <v/>
      </c>
    </row>
    <row r="302" spans="1:28" s="67" customFormat="1" ht="20.25">
      <c r="A302" s="197"/>
      <c r="B302" s="137" t="s">
        <v>235</v>
      </c>
      <c r="C302" s="191" t="s">
        <v>235</v>
      </c>
      <c r="D302" s="138"/>
      <c r="E302" s="137" t="s">
        <v>235</v>
      </c>
      <c r="F302" s="137" t="s">
        <v>235</v>
      </c>
      <c r="G302" s="137" t="s">
        <v>235</v>
      </c>
      <c r="H302" s="192" t="s">
        <v>235</v>
      </c>
      <c r="I302" s="193" t="s">
        <v>235</v>
      </c>
      <c r="J302" s="193" t="s">
        <v>235</v>
      </c>
      <c r="K302" s="194"/>
      <c r="L302" s="194"/>
      <c r="M302" s="194"/>
      <c r="N302" s="194"/>
      <c r="O302" s="194"/>
      <c r="P302" s="195"/>
      <c r="Q302" s="196"/>
      <c r="R302" s="137" t="s">
        <v>235</v>
      </c>
      <c r="S302" s="197" t="str">
        <f t="shared" ca="1" si="23"/>
        <v/>
      </c>
      <c r="T302" s="197" t="str">
        <f ca="1">IF(B302="","",IF(ISERROR(MATCH($J302,[3]SorP!$B$1:$B$6226,0)),"",INDIRECT("'SorP'!$A$"&amp;MATCH($S302&amp;$J302,[3]SorP!C:C,0))))</f>
        <v/>
      </c>
      <c r="U302" s="139"/>
      <c r="V302" s="140" t="e">
        <f>IF(C302="",NA(),IF(OR(C302="Smelter not listed",C302="Smelter not yet identified"),MATCH($B302&amp;$D302,'[3]Smelter Look-up'!$J:$J,0),MATCH($B302&amp;$C302,'[3]Smelter Look-up'!$J:$J,0)))</f>
        <v>#N/A</v>
      </c>
      <c r="X302" s="67">
        <f t="shared" si="21"/>
        <v>0</v>
      </c>
      <c r="AB302" s="68" t="str">
        <f t="shared" si="22"/>
        <v/>
      </c>
    </row>
    <row r="303" spans="1:28" s="67" customFormat="1" ht="20.25">
      <c r="A303" s="197"/>
      <c r="B303" s="137" t="s">
        <v>235</v>
      </c>
      <c r="C303" s="191" t="s">
        <v>235</v>
      </c>
      <c r="D303" s="138"/>
      <c r="E303" s="137" t="s">
        <v>235</v>
      </c>
      <c r="F303" s="137" t="s">
        <v>235</v>
      </c>
      <c r="G303" s="137" t="s">
        <v>235</v>
      </c>
      <c r="H303" s="192" t="s">
        <v>235</v>
      </c>
      <c r="I303" s="193" t="s">
        <v>235</v>
      </c>
      <c r="J303" s="193" t="s">
        <v>235</v>
      </c>
      <c r="K303" s="194"/>
      <c r="L303" s="194"/>
      <c r="M303" s="194"/>
      <c r="N303" s="194"/>
      <c r="O303" s="194"/>
      <c r="P303" s="195"/>
      <c r="Q303" s="196"/>
      <c r="R303" s="137" t="s">
        <v>235</v>
      </c>
      <c r="S303" s="197" t="str">
        <f t="shared" ca="1" si="23"/>
        <v/>
      </c>
      <c r="T303" s="197" t="str">
        <f ca="1">IF(B303="","",IF(ISERROR(MATCH($J303,[3]SorP!$B$1:$B$6226,0)),"",INDIRECT("'SorP'!$A$"&amp;MATCH($S303&amp;$J303,[3]SorP!C:C,0))))</f>
        <v/>
      </c>
      <c r="U303" s="139"/>
      <c r="V303" s="140" t="e">
        <f>IF(C303="",NA(),IF(OR(C303="Smelter not listed",C303="Smelter not yet identified"),MATCH($B303&amp;$D303,'[3]Smelter Look-up'!$J:$J,0),MATCH($B303&amp;$C303,'[3]Smelter Look-up'!$J:$J,0)))</f>
        <v>#N/A</v>
      </c>
      <c r="X303" s="67">
        <f t="shared" si="21"/>
        <v>0</v>
      </c>
      <c r="AB303" s="68" t="str">
        <f t="shared" si="22"/>
        <v/>
      </c>
    </row>
    <row r="304" spans="1:28" s="67" customFormat="1" ht="20.25">
      <c r="A304" s="197"/>
      <c r="B304" s="137" t="s">
        <v>235</v>
      </c>
      <c r="C304" s="191" t="s">
        <v>235</v>
      </c>
      <c r="D304" s="138"/>
      <c r="E304" s="137" t="s">
        <v>235</v>
      </c>
      <c r="F304" s="137" t="s">
        <v>235</v>
      </c>
      <c r="G304" s="137" t="s">
        <v>235</v>
      </c>
      <c r="H304" s="192" t="s">
        <v>235</v>
      </c>
      <c r="I304" s="193" t="s">
        <v>235</v>
      </c>
      <c r="J304" s="193" t="s">
        <v>235</v>
      </c>
      <c r="K304" s="194"/>
      <c r="L304" s="194"/>
      <c r="M304" s="194"/>
      <c r="N304" s="194"/>
      <c r="O304" s="194"/>
      <c r="P304" s="195"/>
      <c r="Q304" s="196"/>
      <c r="R304" s="137" t="s">
        <v>235</v>
      </c>
      <c r="S304" s="197" t="str">
        <f t="shared" ca="1" si="23"/>
        <v/>
      </c>
      <c r="T304" s="197" t="str">
        <f ca="1">IF(B304="","",IF(ISERROR(MATCH($J304,[3]SorP!$B$1:$B$6226,0)),"",INDIRECT("'SorP'!$A$"&amp;MATCH($S304&amp;$J304,[3]SorP!C:C,0))))</f>
        <v/>
      </c>
      <c r="U304" s="139"/>
      <c r="V304" s="140" t="e">
        <f>IF(C304="",NA(),IF(OR(C304="Smelter not listed",C304="Smelter not yet identified"),MATCH($B304&amp;$D304,'[3]Smelter Look-up'!$J:$J,0),MATCH($B304&amp;$C304,'[3]Smelter Look-up'!$J:$J,0)))</f>
        <v>#N/A</v>
      </c>
      <c r="X304" s="67">
        <f t="shared" si="21"/>
        <v>0</v>
      </c>
      <c r="AB304" s="68" t="str">
        <f t="shared" si="22"/>
        <v/>
      </c>
    </row>
    <row r="305" spans="1:28" s="67" customFormat="1" ht="20.25">
      <c r="A305" s="197"/>
      <c r="B305" s="137" t="s">
        <v>235</v>
      </c>
      <c r="C305" s="191" t="s">
        <v>235</v>
      </c>
      <c r="D305" s="138"/>
      <c r="E305" s="137" t="s">
        <v>235</v>
      </c>
      <c r="F305" s="137" t="s">
        <v>235</v>
      </c>
      <c r="G305" s="137" t="s">
        <v>235</v>
      </c>
      <c r="H305" s="192" t="s">
        <v>235</v>
      </c>
      <c r="I305" s="193" t="s">
        <v>235</v>
      </c>
      <c r="J305" s="193" t="s">
        <v>235</v>
      </c>
      <c r="K305" s="194"/>
      <c r="L305" s="194"/>
      <c r="M305" s="194"/>
      <c r="N305" s="194"/>
      <c r="O305" s="194"/>
      <c r="P305" s="195"/>
      <c r="Q305" s="196"/>
      <c r="R305" s="137" t="s">
        <v>235</v>
      </c>
      <c r="S305" s="197" t="str">
        <f t="shared" ca="1" si="23"/>
        <v/>
      </c>
      <c r="T305" s="197" t="str">
        <f ca="1">IF(B305="","",IF(ISERROR(MATCH($J305,[3]SorP!$B$1:$B$6226,0)),"",INDIRECT("'SorP'!$A$"&amp;MATCH($S305&amp;$J305,[3]SorP!C:C,0))))</f>
        <v/>
      </c>
      <c r="U305" s="139"/>
      <c r="V305" s="140" t="e">
        <f>IF(C305="",NA(),IF(OR(C305="Smelter not listed",C305="Smelter not yet identified"),MATCH($B305&amp;$D305,'[3]Smelter Look-up'!$J:$J,0),MATCH($B305&amp;$C305,'[3]Smelter Look-up'!$J:$J,0)))</f>
        <v>#N/A</v>
      </c>
      <c r="X305" s="67">
        <f t="shared" si="21"/>
        <v>0</v>
      </c>
      <c r="AB305" s="68" t="str">
        <f t="shared" si="22"/>
        <v/>
      </c>
    </row>
    <row r="306" spans="1:28" s="67" customFormat="1" ht="20.25">
      <c r="A306" s="197"/>
      <c r="B306" s="137" t="s">
        <v>235</v>
      </c>
      <c r="C306" s="191" t="s">
        <v>235</v>
      </c>
      <c r="D306" s="138"/>
      <c r="E306" s="137" t="s">
        <v>235</v>
      </c>
      <c r="F306" s="137" t="s">
        <v>235</v>
      </c>
      <c r="G306" s="137" t="s">
        <v>235</v>
      </c>
      <c r="H306" s="192" t="s">
        <v>235</v>
      </c>
      <c r="I306" s="193" t="s">
        <v>235</v>
      </c>
      <c r="J306" s="193" t="s">
        <v>235</v>
      </c>
      <c r="K306" s="194"/>
      <c r="L306" s="194"/>
      <c r="M306" s="194"/>
      <c r="N306" s="194"/>
      <c r="O306" s="194"/>
      <c r="P306" s="195"/>
      <c r="Q306" s="196"/>
      <c r="R306" s="137" t="s">
        <v>235</v>
      </c>
      <c r="S306" s="197" t="str">
        <f t="shared" ca="1" si="23"/>
        <v/>
      </c>
      <c r="T306" s="197" t="str">
        <f ca="1">IF(B306="","",IF(ISERROR(MATCH($J306,[3]SorP!$B$1:$B$6226,0)),"",INDIRECT("'SorP'!$A$"&amp;MATCH($S306&amp;$J306,[3]SorP!C:C,0))))</f>
        <v/>
      </c>
      <c r="U306" s="139"/>
      <c r="V306" s="140" t="e">
        <f>IF(C306="",NA(),IF(OR(C306="Smelter not listed",C306="Smelter not yet identified"),MATCH($B306&amp;$D306,'[3]Smelter Look-up'!$J:$J,0),MATCH($B306&amp;$C306,'[3]Smelter Look-up'!$J:$J,0)))</f>
        <v>#N/A</v>
      </c>
      <c r="X306" s="67">
        <f t="shared" si="21"/>
        <v>0</v>
      </c>
      <c r="AB306" s="68" t="str">
        <f t="shared" si="22"/>
        <v/>
      </c>
    </row>
    <row r="307" spans="1:28" s="67" customFormat="1" ht="20.25">
      <c r="A307" s="197"/>
      <c r="B307" s="137" t="s">
        <v>235</v>
      </c>
      <c r="C307" s="191" t="s">
        <v>235</v>
      </c>
      <c r="D307" s="138"/>
      <c r="E307" s="137" t="s">
        <v>235</v>
      </c>
      <c r="F307" s="137" t="s">
        <v>235</v>
      </c>
      <c r="G307" s="137" t="s">
        <v>235</v>
      </c>
      <c r="H307" s="192" t="s">
        <v>235</v>
      </c>
      <c r="I307" s="193" t="s">
        <v>235</v>
      </c>
      <c r="J307" s="193" t="s">
        <v>235</v>
      </c>
      <c r="K307" s="194"/>
      <c r="L307" s="194"/>
      <c r="M307" s="194"/>
      <c r="N307" s="194"/>
      <c r="O307" s="194"/>
      <c r="P307" s="195"/>
      <c r="Q307" s="196"/>
      <c r="R307" s="137" t="s">
        <v>235</v>
      </c>
      <c r="S307" s="197" t="str">
        <f t="shared" ca="1" si="23"/>
        <v/>
      </c>
      <c r="T307" s="197" t="str">
        <f ca="1">IF(B307="","",IF(ISERROR(MATCH($J307,[3]SorP!$B$1:$B$6226,0)),"",INDIRECT("'SorP'!$A$"&amp;MATCH($S307&amp;$J307,[3]SorP!C:C,0))))</f>
        <v/>
      </c>
      <c r="U307" s="139"/>
      <c r="V307" s="140" t="e">
        <f>IF(C307="",NA(),IF(OR(C307="Smelter not listed",C307="Smelter not yet identified"),MATCH($B307&amp;$D307,'[3]Smelter Look-up'!$J:$J,0),MATCH($B307&amp;$C307,'[3]Smelter Look-up'!$J:$J,0)))</f>
        <v>#N/A</v>
      </c>
      <c r="X307" s="67">
        <f t="shared" si="21"/>
        <v>0</v>
      </c>
      <c r="AB307" s="68" t="str">
        <f t="shared" si="22"/>
        <v/>
      </c>
    </row>
    <row r="308" spans="1:28" s="67" customFormat="1" ht="20.25">
      <c r="A308" s="197"/>
      <c r="B308" s="137" t="s">
        <v>235</v>
      </c>
      <c r="C308" s="191" t="s">
        <v>235</v>
      </c>
      <c r="D308" s="138"/>
      <c r="E308" s="137" t="s">
        <v>235</v>
      </c>
      <c r="F308" s="137" t="s">
        <v>235</v>
      </c>
      <c r="G308" s="137" t="s">
        <v>235</v>
      </c>
      <c r="H308" s="192" t="s">
        <v>235</v>
      </c>
      <c r="I308" s="193" t="s">
        <v>235</v>
      </c>
      <c r="J308" s="193" t="s">
        <v>235</v>
      </c>
      <c r="K308" s="194"/>
      <c r="L308" s="194"/>
      <c r="M308" s="194"/>
      <c r="N308" s="194"/>
      <c r="O308" s="194"/>
      <c r="P308" s="195"/>
      <c r="Q308" s="196"/>
      <c r="R308" s="137" t="s">
        <v>235</v>
      </c>
      <c r="S308" s="197" t="str">
        <f t="shared" ca="1" si="23"/>
        <v/>
      </c>
      <c r="T308" s="197" t="str">
        <f ca="1">IF(B308="","",IF(ISERROR(MATCH($J308,[3]SorP!$B$1:$B$6226,0)),"",INDIRECT("'SorP'!$A$"&amp;MATCH($S308&amp;$J308,[3]SorP!C:C,0))))</f>
        <v/>
      </c>
      <c r="U308" s="139"/>
      <c r="V308" s="140" t="e">
        <f>IF(C308="",NA(),IF(OR(C308="Smelter not listed",C308="Smelter not yet identified"),MATCH($B308&amp;$D308,'[3]Smelter Look-up'!$J:$J,0),MATCH($B308&amp;$C308,'[3]Smelter Look-up'!$J:$J,0)))</f>
        <v>#N/A</v>
      </c>
      <c r="X308" s="67">
        <f t="shared" si="21"/>
        <v>0</v>
      </c>
      <c r="AB308" s="68" t="str">
        <f t="shared" si="22"/>
        <v/>
      </c>
    </row>
    <row r="309" spans="1:28" s="67" customFormat="1" ht="20.25">
      <c r="A309" s="197"/>
      <c r="B309" s="137" t="s">
        <v>235</v>
      </c>
      <c r="C309" s="191" t="s">
        <v>235</v>
      </c>
      <c r="D309" s="138"/>
      <c r="E309" s="137" t="s">
        <v>235</v>
      </c>
      <c r="F309" s="137" t="s">
        <v>235</v>
      </c>
      <c r="G309" s="137" t="s">
        <v>235</v>
      </c>
      <c r="H309" s="192" t="s">
        <v>235</v>
      </c>
      <c r="I309" s="193" t="s">
        <v>235</v>
      </c>
      <c r="J309" s="193" t="s">
        <v>235</v>
      </c>
      <c r="K309" s="194"/>
      <c r="L309" s="194"/>
      <c r="M309" s="194"/>
      <c r="N309" s="194"/>
      <c r="O309" s="194"/>
      <c r="P309" s="195"/>
      <c r="Q309" s="196"/>
      <c r="R309" s="137" t="s">
        <v>235</v>
      </c>
      <c r="S309" s="197" t="str">
        <f t="shared" ca="1" si="23"/>
        <v/>
      </c>
      <c r="T309" s="197" t="str">
        <f ca="1">IF(B309="","",IF(ISERROR(MATCH($J309,[3]SorP!$B$1:$B$6226,0)),"",INDIRECT("'SorP'!$A$"&amp;MATCH($S309&amp;$J309,[3]SorP!C:C,0))))</f>
        <v/>
      </c>
      <c r="U309" s="139"/>
      <c r="V309" s="140" t="e">
        <f>IF(C309="",NA(),IF(OR(C309="Smelter not listed",C309="Smelter not yet identified"),MATCH($B309&amp;$D309,'[3]Smelter Look-up'!$J:$J,0),MATCH($B309&amp;$C309,'[3]Smelter Look-up'!$J:$J,0)))</f>
        <v>#N/A</v>
      </c>
      <c r="X309" s="67">
        <f t="shared" si="21"/>
        <v>0</v>
      </c>
      <c r="AB309" s="68" t="str">
        <f t="shared" si="22"/>
        <v/>
      </c>
    </row>
    <row r="310" spans="1:28" s="67" customFormat="1" ht="20.25">
      <c r="A310" s="197"/>
      <c r="B310" s="137" t="s">
        <v>235</v>
      </c>
      <c r="C310" s="191" t="s">
        <v>235</v>
      </c>
      <c r="D310" s="138"/>
      <c r="E310" s="137" t="s">
        <v>235</v>
      </c>
      <c r="F310" s="137" t="s">
        <v>235</v>
      </c>
      <c r="G310" s="137" t="s">
        <v>235</v>
      </c>
      <c r="H310" s="192" t="s">
        <v>235</v>
      </c>
      <c r="I310" s="193" t="s">
        <v>235</v>
      </c>
      <c r="J310" s="193" t="s">
        <v>235</v>
      </c>
      <c r="K310" s="194"/>
      <c r="L310" s="194"/>
      <c r="M310" s="194"/>
      <c r="N310" s="194"/>
      <c r="O310" s="194"/>
      <c r="P310" s="195"/>
      <c r="Q310" s="196"/>
      <c r="R310" s="137" t="s">
        <v>235</v>
      </c>
      <c r="S310" s="197" t="str">
        <f t="shared" ca="1" si="23"/>
        <v/>
      </c>
      <c r="T310" s="197" t="str">
        <f ca="1">IF(B310="","",IF(ISERROR(MATCH($J310,[3]SorP!$B$1:$B$6226,0)),"",INDIRECT("'SorP'!$A$"&amp;MATCH($S310&amp;$J310,[3]SorP!C:C,0))))</f>
        <v/>
      </c>
      <c r="U310" s="139"/>
      <c r="V310" s="140" t="e">
        <f>IF(C310="",NA(),IF(OR(C310="Smelter not listed",C310="Smelter not yet identified"),MATCH($B310&amp;$D310,'[3]Smelter Look-up'!$J:$J,0),MATCH($B310&amp;$C310,'[3]Smelter Look-up'!$J:$J,0)))</f>
        <v>#N/A</v>
      </c>
      <c r="X310" s="67">
        <f t="shared" si="21"/>
        <v>0</v>
      </c>
      <c r="AB310" s="68" t="str">
        <f t="shared" si="22"/>
        <v/>
      </c>
    </row>
    <row r="311" spans="1:28" s="67" customFormat="1" ht="20.25">
      <c r="A311" s="197"/>
      <c r="B311" s="137" t="s">
        <v>235</v>
      </c>
      <c r="C311" s="191" t="s">
        <v>235</v>
      </c>
      <c r="D311" s="138"/>
      <c r="E311" s="137" t="s">
        <v>235</v>
      </c>
      <c r="F311" s="137" t="s">
        <v>235</v>
      </c>
      <c r="G311" s="137" t="s">
        <v>235</v>
      </c>
      <c r="H311" s="192" t="s">
        <v>235</v>
      </c>
      <c r="I311" s="193" t="s">
        <v>235</v>
      </c>
      <c r="J311" s="193" t="s">
        <v>235</v>
      </c>
      <c r="K311" s="194"/>
      <c r="L311" s="194"/>
      <c r="M311" s="194"/>
      <c r="N311" s="194"/>
      <c r="O311" s="194"/>
      <c r="P311" s="195"/>
      <c r="Q311" s="196"/>
      <c r="R311" s="137" t="s">
        <v>235</v>
      </c>
      <c r="S311" s="197" t="str">
        <f t="shared" ca="1" si="23"/>
        <v/>
      </c>
      <c r="T311" s="197" t="str">
        <f ca="1">IF(B311="","",IF(ISERROR(MATCH($J311,[3]SorP!$B$1:$B$6226,0)),"",INDIRECT("'SorP'!$A$"&amp;MATCH($S311&amp;$J311,[3]SorP!C:C,0))))</f>
        <v/>
      </c>
      <c r="U311" s="139"/>
      <c r="V311" s="140" t="e">
        <f>IF(C311="",NA(),IF(OR(C311="Smelter not listed",C311="Smelter not yet identified"),MATCH($B311&amp;$D311,'[3]Smelter Look-up'!$J:$J,0),MATCH($B311&amp;$C311,'[3]Smelter Look-up'!$J:$J,0)))</f>
        <v>#N/A</v>
      </c>
      <c r="X311" s="67">
        <f t="shared" si="21"/>
        <v>0</v>
      </c>
      <c r="AB311" s="68" t="str">
        <f t="shared" si="22"/>
        <v/>
      </c>
    </row>
    <row r="312" spans="1:28" s="67" customFormat="1" ht="20.25">
      <c r="A312" s="197"/>
      <c r="B312" s="137" t="s">
        <v>235</v>
      </c>
      <c r="C312" s="191" t="s">
        <v>235</v>
      </c>
      <c r="D312" s="138"/>
      <c r="E312" s="137" t="s">
        <v>235</v>
      </c>
      <c r="F312" s="137" t="s">
        <v>235</v>
      </c>
      <c r="G312" s="137" t="s">
        <v>235</v>
      </c>
      <c r="H312" s="192" t="s">
        <v>235</v>
      </c>
      <c r="I312" s="193" t="s">
        <v>235</v>
      </c>
      <c r="J312" s="193" t="s">
        <v>235</v>
      </c>
      <c r="K312" s="194"/>
      <c r="L312" s="194"/>
      <c r="M312" s="194"/>
      <c r="N312" s="194"/>
      <c r="O312" s="194"/>
      <c r="P312" s="195"/>
      <c r="Q312" s="196"/>
      <c r="R312" s="137" t="s">
        <v>235</v>
      </c>
      <c r="S312" s="197" t="str">
        <f t="shared" ca="1" si="23"/>
        <v/>
      </c>
      <c r="T312" s="197" t="str">
        <f ca="1">IF(B312="","",IF(ISERROR(MATCH($J312,[3]SorP!$B$1:$B$6226,0)),"",INDIRECT("'SorP'!$A$"&amp;MATCH($S312&amp;$J312,[3]SorP!C:C,0))))</f>
        <v/>
      </c>
      <c r="U312" s="139"/>
      <c r="V312" s="140" t="e">
        <f>IF(C312="",NA(),IF(OR(C312="Smelter not listed",C312="Smelter not yet identified"),MATCH($B312&amp;$D312,'[3]Smelter Look-up'!$J:$J,0),MATCH($B312&amp;$C312,'[3]Smelter Look-up'!$J:$J,0)))</f>
        <v>#N/A</v>
      </c>
      <c r="X312" s="67">
        <f t="shared" si="21"/>
        <v>0</v>
      </c>
      <c r="AB312" s="68" t="str">
        <f t="shared" si="22"/>
        <v/>
      </c>
    </row>
    <row r="313" spans="1:28" s="67" customFormat="1" ht="20.25">
      <c r="A313" s="197"/>
      <c r="B313" s="137" t="s">
        <v>235</v>
      </c>
      <c r="C313" s="191" t="s">
        <v>235</v>
      </c>
      <c r="D313" s="138"/>
      <c r="E313" s="137" t="s">
        <v>235</v>
      </c>
      <c r="F313" s="137" t="s">
        <v>235</v>
      </c>
      <c r="G313" s="137" t="s">
        <v>235</v>
      </c>
      <c r="H313" s="192" t="s">
        <v>235</v>
      </c>
      <c r="I313" s="193" t="s">
        <v>235</v>
      </c>
      <c r="J313" s="193" t="s">
        <v>235</v>
      </c>
      <c r="K313" s="194"/>
      <c r="L313" s="194"/>
      <c r="M313" s="194"/>
      <c r="N313" s="194"/>
      <c r="O313" s="194"/>
      <c r="P313" s="195"/>
      <c r="Q313" s="196"/>
      <c r="R313" s="137" t="s">
        <v>235</v>
      </c>
      <c r="S313" s="197" t="str">
        <f t="shared" ca="1" si="23"/>
        <v/>
      </c>
      <c r="T313" s="197" t="str">
        <f ca="1">IF(B313="","",IF(ISERROR(MATCH($J313,[3]SorP!$B$1:$B$6226,0)),"",INDIRECT("'SorP'!$A$"&amp;MATCH($S313&amp;$J313,[3]SorP!C:C,0))))</f>
        <v/>
      </c>
      <c r="U313" s="139"/>
      <c r="V313" s="140" t="e">
        <f>IF(C313="",NA(),IF(OR(C313="Smelter not listed",C313="Smelter not yet identified"),MATCH($B313&amp;$D313,'[3]Smelter Look-up'!$J:$J,0),MATCH($B313&amp;$C313,'[3]Smelter Look-up'!$J:$J,0)))</f>
        <v>#N/A</v>
      </c>
      <c r="X313" s="67">
        <f t="shared" si="21"/>
        <v>0</v>
      </c>
      <c r="AB313" s="68" t="str">
        <f t="shared" si="22"/>
        <v/>
      </c>
    </row>
    <row r="314" spans="1:28" s="67" customFormat="1" ht="20.25">
      <c r="A314" s="197"/>
      <c r="B314" s="137" t="s">
        <v>235</v>
      </c>
      <c r="C314" s="191" t="s">
        <v>235</v>
      </c>
      <c r="D314" s="138"/>
      <c r="E314" s="137" t="s">
        <v>235</v>
      </c>
      <c r="F314" s="137" t="s">
        <v>235</v>
      </c>
      <c r="G314" s="137" t="s">
        <v>235</v>
      </c>
      <c r="H314" s="192" t="s">
        <v>235</v>
      </c>
      <c r="I314" s="193" t="s">
        <v>235</v>
      </c>
      <c r="J314" s="193" t="s">
        <v>235</v>
      </c>
      <c r="K314" s="194"/>
      <c r="L314" s="194"/>
      <c r="M314" s="194"/>
      <c r="N314" s="194"/>
      <c r="O314" s="194"/>
      <c r="P314" s="195"/>
      <c r="Q314" s="196"/>
      <c r="R314" s="137" t="s">
        <v>235</v>
      </c>
      <c r="S314" s="197" t="str">
        <f t="shared" ca="1" si="23"/>
        <v/>
      </c>
      <c r="T314" s="197" t="str">
        <f ca="1">IF(B314="","",IF(ISERROR(MATCH($J314,[3]SorP!$B$1:$B$6226,0)),"",INDIRECT("'SorP'!$A$"&amp;MATCH($S314&amp;$J314,[3]SorP!C:C,0))))</f>
        <v/>
      </c>
      <c r="U314" s="139"/>
      <c r="V314" s="140" t="e">
        <f>IF(C314="",NA(),IF(OR(C314="Smelter not listed",C314="Smelter not yet identified"),MATCH($B314&amp;$D314,'[3]Smelter Look-up'!$J:$J,0),MATCH($B314&amp;$C314,'[3]Smelter Look-up'!$J:$J,0)))</f>
        <v>#N/A</v>
      </c>
      <c r="X314" s="67">
        <f t="shared" si="21"/>
        <v>0</v>
      </c>
      <c r="AB314" s="68" t="str">
        <f t="shared" si="22"/>
        <v/>
      </c>
    </row>
    <row r="315" spans="1:28" s="67" customFormat="1" ht="20.25">
      <c r="A315" s="197"/>
      <c r="B315" s="137" t="s">
        <v>235</v>
      </c>
      <c r="C315" s="191" t="s">
        <v>235</v>
      </c>
      <c r="D315" s="138"/>
      <c r="E315" s="137" t="s">
        <v>235</v>
      </c>
      <c r="F315" s="137" t="s">
        <v>235</v>
      </c>
      <c r="G315" s="137" t="s">
        <v>235</v>
      </c>
      <c r="H315" s="192" t="s">
        <v>235</v>
      </c>
      <c r="I315" s="193" t="s">
        <v>235</v>
      </c>
      <c r="J315" s="193" t="s">
        <v>235</v>
      </c>
      <c r="K315" s="194"/>
      <c r="L315" s="194"/>
      <c r="M315" s="194"/>
      <c r="N315" s="194"/>
      <c r="O315" s="194"/>
      <c r="P315" s="195"/>
      <c r="Q315" s="196"/>
      <c r="R315" s="137" t="s">
        <v>235</v>
      </c>
      <c r="S315" s="197" t="str">
        <f t="shared" ca="1" si="23"/>
        <v/>
      </c>
      <c r="T315" s="197" t="str">
        <f ca="1">IF(B315="","",IF(ISERROR(MATCH($J315,[3]SorP!$B$1:$B$6226,0)),"",INDIRECT("'SorP'!$A$"&amp;MATCH($S315&amp;$J315,[3]SorP!C:C,0))))</f>
        <v/>
      </c>
      <c r="U315" s="139"/>
      <c r="V315" s="140" t="e">
        <f>IF(C315="",NA(),IF(OR(C315="Smelter not listed",C315="Smelter not yet identified"),MATCH($B315&amp;$D315,'[3]Smelter Look-up'!$J:$J,0),MATCH($B315&amp;$C315,'[3]Smelter Look-up'!$J:$J,0)))</f>
        <v>#N/A</v>
      </c>
      <c r="X315" s="67">
        <f t="shared" si="21"/>
        <v>0</v>
      </c>
      <c r="AB315" s="68" t="str">
        <f t="shared" si="22"/>
        <v/>
      </c>
    </row>
    <row r="316" spans="1:28" s="67" customFormat="1" ht="20.25">
      <c r="A316" s="197"/>
      <c r="B316" s="137" t="s">
        <v>235</v>
      </c>
      <c r="C316" s="191" t="s">
        <v>235</v>
      </c>
      <c r="D316" s="138"/>
      <c r="E316" s="137" t="s">
        <v>235</v>
      </c>
      <c r="F316" s="137" t="s">
        <v>235</v>
      </c>
      <c r="G316" s="137" t="s">
        <v>235</v>
      </c>
      <c r="H316" s="192" t="s">
        <v>235</v>
      </c>
      <c r="I316" s="193" t="s">
        <v>235</v>
      </c>
      <c r="J316" s="193" t="s">
        <v>235</v>
      </c>
      <c r="K316" s="194"/>
      <c r="L316" s="194"/>
      <c r="M316" s="194"/>
      <c r="N316" s="194"/>
      <c r="O316" s="194"/>
      <c r="P316" s="195"/>
      <c r="Q316" s="196"/>
      <c r="R316" s="137" t="s">
        <v>235</v>
      </c>
      <c r="S316" s="197" t="str">
        <f t="shared" ca="1" si="23"/>
        <v/>
      </c>
      <c r="T316" s="197" t="str">
        <f ca="1">IF(B316="","",IF(ISERROR(MATCH($J316,[3]SorP!$B$1:$B$6226,0)),"",INDIRECT("'SorP'!$A$"&amp;MATCH($S316&amp;$J316,[3]SorP!C:C,0))))</f>
        <v/>
      </c>
      <c r="U316" s="139"/>
      <c r="V316" s="140" t="e">
        <f>IF(C316="",NA(),IF(OR(C316="Smelter not listed",C316="Smelter not yet identified"),MATCH($B316&amp;$D316,'[3]Smelter Look-up'!$J:$J,0),MATCH($B316&amp;$C316,'[3]Smelter Look-up'!$J:$J,0)))</f>
        <v>#N/A</v>
      </c>
      <c r="X316" s="67">
        <f t="shared" si="21"/>
        <v>0</v>
      </c>
      <c r="AB316" s="68" t="str">
        <f t="shared" si="22"/>
        <v/>
      </c>
    </row>
    <row r="317" spans="1:28" s="67" customFormat="1" ht="20.25">
      <c r="A317" s="197"/>
      <c r="B317" s="137" t="s">
        <v>235</v>
      </c>
      <c r="C317" s="191" t="s">
        <v>235</v>
      </c>
      <c r="D317" s="138"/>
      <c r="E317" s="137" t="s">
        <v>235</v>
      </c>
      <c r="F317" s="137" t="s">
        <v>235</v>
      </c>
      <c r="G317" s="137" t="s">
        <v>235</v>
      </c>
      <c r="H317" s="192" t="s">
        <v>235</v>
      </c>
      <c r="I317" s="193" t="s">
        <v>235</v>
      </c>
      <c r="J317" s="193" t="s">
        <v>235</v>
      </c>
      <c r="K317" s="194"/>
      <c r="L317" s="194"/>
      <c r="M317" s="194"/>
      <c r="N317" s="194"/>
      <c r="O317" s="194"/>
      <c r="P317" s="195"/>
      <c r="Q317" s="196"/>
      <c r="R317" s="137" t="s">
        <v>235</v>
      </c>
      <c r="S317" s="197" t="str">
        <f t="shared" ca="1" si="23"/>
        <v/>
      </c>
      <c r="T317" s="197" t="str">
        <f ca="1">IF(B317="","",IF(ISERROR(MATCH($J317,[3]SorP!$B$1:$B$6226,0)),"",INDIRECT("'SorP'!$A$"&amp;MATCH($S317&amp;$J317,[3]SorP!C:C,0))))</f>
        <v/>
      </c>
      <c r="U317" s="139"/>
      <c r="V317" s="140" t="e">
        <f>IF(C317="",NA(),IF(OR(C317="Smelter not listed",C317="Smelter not yet identified"),MATCH($B317&amp;$D317,'[3]Smelter Look-up'!$J:$J,0),MATCH($B317&amp;$C317,'[3]Smelter Look-up'!$J:$J,0)))</f>
        <v>#N/A</v>
      </c>
      <c r="X317" s="67">
        <f t="shared" si="21"/>
        <v>0</v>
      </c>
      <c r="AB317" s="68" t="str">
        <f t="shared" si="22"/>
        <v/>
      </c>
    </row>
    <row r="318" spans="1:28" s="67" customFormat="1" ht="20.25">
      <c r="A318" s="197"/>
      <c r="B318" s="137" t="s">
        <v>235</v>
      </c>
      <c r="C318" s="191" t="s">
        <v>235</v>
      </c>
      <c r="D318" s="138"/>
      <c r="E318" s="137" t="s">
        <v>235</v>
      </c>
      <c r="F318" s="137" t="s">
        <v>235</v>
      </c>
      <c r="G318" s="137" t="s">
        <v>235</v>
      </c>
      <c r="H318" s="192" t="s">
        <v>235</v>
      </c>
      <c r="I318" s="193" t="s">
        <v>235</v>
      </c>
      <c r="J318" s="193" t="s">
        <v>235</v>
      </c>
      <c r="K318" s="194"/>
      <c r="L318" s="194"/>
      <c r="M318" s="194"/>
      <c r="N318" s="194"/>
      <c r="O318" s="194"/>
      <c r="P318" s="195"/>
      <c r="Q318" s="196"/>
      <c r="R318" s="137" t="s">
        <v>235</v>
      </c>
      <c r="S318" s="197" t="str">
        <f t="shared" ca="1" si="23"/>
        <v/>
      </c>
      <c r="T318" s="197" t="str">
        <f ca="1">IF(B318="","",IF(ISERROR(MATCH($J318,[3]SorP!$B$1:$B$6226,0)),"",INDIRECT("'SorP'!$A$"&amp;MATCH($S318&amp;$J318,[3]SorP!C:C,0))))</f>
        <v/>
      </c>
      <c r="U318" s="139"/>
      <c r="V318" s="140" t="e">
        <f>IF(C318="",NA(),IF(OR(C318="Smelter not listed",C318="Smelter not yet identified"),MATCH($B318&amp;$D318,'[3]Smelter Look-up'!$J:$J,0),MATCH($B318&amp;$C318,'[3]Smelter Look-up'!$J:$J,0)))</f>
        <v>#N/A</v>
      </c>
      <c r="X318" s="67">
        <f t="shared" si="21"/>
        <v>0</v>
      </c>
      <c r="AB318" s="68" t="str">
        <f t="shared" si="22"/>
        <v/>
      </c>
    </row>
    <row r="319" spans="1:28" s="67" customFormat="1" ht="20.25">
      <c r="A319" s="197"/>
      <c r="B319" s="137" t="s">
        <v>235</v>
      </c>
      <c r="C319" s="191" t="s">
        <v>235</v>
      </c>
      <c r="D319" s="138"/>
      <c r="E319" s="137" t="s">
        <v>235</v>
      </c>
      <c r="F319" s="137" t="s">
        <v>235</v>
      </c>
      <c r="G319" s="137" t="s">
        <v>235</v>
      </c>
      <c r="H319" s="192" t="s">
        <v>235</v>
      </c>
      <c r="I319" s="193" t="s">
        <v>235</v>
      </c>
      <c r="J319" s="193" t="s">
        <v>235</v>
      </c>
      <c r="K319" s="194"/>
      <c r="L319" s="194"/>
      <c r="M319" s="194"/>
      <c r="N319" s="194"/>
      <c r="O319" s="194"/>
      <c r="P319" s="195"/>
      <c r="Q319" s="196"/>
      <c r="R319" s="137" t="s">
        <v>235</v>
      </c>
      <c r="S319" s="197" t="str">
        <f t="shared" ca="1" si="23"/>
        <v/>
      </c>
      <c r="T319" s="197" t="str">
        <f ca="1">IF(B319="","",IF(ISERROR(MATCH($J319,[3]SorP!$B$1:$B$6226,0)),"",INDIRECT("'SorP'!$A$"&amp;MATCH($S319&amp;$J319,[3]SorP!C:C,0))))</f>
        <v/>
      </c>
      <c r="U319" s="139"/>
      <c r="V319" s="140" t="e">
        <f>IF(C319="",NA(),IF(OR(C319="Smelter not listed",C319="Smelter not yet identified"),MATCH($B319&amp;$D319,'[3]Smelter Look-up'!$J:$J,0),MATCH($B319&amp;$C319,'[3]Smelter Look-up'!$J:$J,0)))</f>
        <v>#N/A</v>
      </c>
      <c r="X319" s="67">
        <f t="shared" si="21"/>
        <v>0</v>
      </c>
      <c r="AB319" s="68" t="str">
        <f t="shared" si="22"/>
        <v/>
      </c>
    </row>
    <row r="320" spans="1:28" s="67" customFormat="1" ht="20.25">
      <c r="A320" s="197"/>
      <c r="B320" s="137" t="s">
        <v>235</v>
      </c>
      <c r="C320" s="191" t="s">
        <v>235</v>
      </c>
      <c r="D320" s="138"/>
      <c r="E320" s="137" t="s">
        <v>235</v>
      </c>
      <c r="F320" s="137" t="s">
        <v>235</v>
      </c>
      <c r="G320" s="137" t="s">
        <v>235</v>
      </c>
      <c r="H320" s="192" t="s">
        <v>235</v>
      </c>
      <c r="I320" s="193" t="s">
        <v>235</v>
      </c>
      <c r="J320" s="193" t="s">
        <v>235</v>
      </c>
      <c r="K320" s="194"/>
      <c r="L320" s="194"/>
      <c r="M320" s="194"/>
      <c r="N320" s="194"/>
      <c r="O320" s="194"/>
      <c r="P320" s="195"/>
      <c r="Q320" s="196"/>
      <c r="R320" s="137" t="s">
        <v>235</v>
      </c>
      <c r="S320" s="197" t="str">
        <f t="shared" ca="1" si="23"/>
        <v/>
      </c>
      <c r="T320" s="197" t="str">
        <f ca="1">IF(B320="","",IF(ISERROR(MATCH($J320,[3]SorP!$B$1:$B$6226,0)),"",INDIRECT("'SorP'!$A$"&amp;MATCH($S320&amp;$J320,[3]SorP!C:C,0))))</f>
        <v/>
      </c>
      <c r="U320" s="139"/>
      <c r="V320" s="140" t="e">
        <f>IF(C320="",NA(),IF(OR(C320="Smelter not listed",C320="Smelter not yet identified"),MATCH($B320&amp;$D320,'[3]Smelter Look-up'!$J:$J,0),MATCH($B320&amp;$C320,'[3]Smelter Look-up'!$J:$J,0)))</f>
        <v>#N/A</v>
      </c>
      <c r="X320" s="67">
        <f t="shared" si="21"/>
        <v>0</v>
      </c>
      <c r="AB320" s="68" t="str">
        <f t="shared" si="22"/>
        <v/>
      </c>
    </row>
    <row r="321" spans="1:28" s="67" customFormat="1" ht="20.25">
      <c r="A321" s="197"/>
      <c r="B321" s="137" t="s">
        <v>235</v>
      </c>
      <c r="C321" s="191" t="s">
        <v>235</v>
      </c>
      <c r="D321" s="138"/>
      <c r="E321" s="137" t="s">
        <v>235</v>
      </c>
      <c r="F321" s="137" t="s">
        <v>235</v>
      </c>
      <c r="G321" s="137" t="s">
        <v>235</v>
      </c>
      <c r="H321" s="192" t="s">
        <v>235</v>
      </c>
      <c r="I321" s="193" t="s">
        <v>235</v>
      </c>
      <c r="J321" s="193" t="s">
        <v>235</v>
      </c>
      <c r="K321" s="194"/>
      <c r="L321" s="194"/>
      <c r="M321" s="194"/>
      <c r="N321" s="194"/>
      <c r="O321" s="194"/>
      <c r="P321" s="195"/>
      <c r="Q321" s="196"/>
      <c r="R321" s="137" t="s">
        <v>235</v>
      </c>
      <c r="S321" s="197" t="str">
        <f t="shared" ca="1" si="23"/>
        <v/>
      </c>
      <c r="T321" s="197" t="str">
        <f ca="1">IF(B321="","",IF(ISERROR(MATCH($J321,[3]SorP!$B$1:$B$6226,0)),"",INDIRECT("'SorP'!$A$"&amp;MATCH($S321&amp;$J321,[3]SorP!C:C,0))))</f>
        <v/>
      </c>
      <c r="U321" s="139"/>
      <c r="V321" s="140" t="e">
        <f>IF(C321="",NA(),IF(OR(C321="Smelter not listed",C321="Smelter not yet identified"),MATCH($B321&amp;$D321,'[3]Smelter Look-up'!$J:$J,0),MATCH($B321&amp;$C321,'[3]Smelter Look-up'!$J:$J,0)))</f>
        <v>#N/A</v>
      </c>
      <c r="X321" s="67">
        <f t="shared" si="21"/>
        <v>0</v>
      </c>
      <c r="AB321" s="68" t="str">
        <f t="shared" si="22"/>
        <v/>
      </c>
    </row>
    <row r="322" spans="1:28" s="67" customFormat="1" ht="20.25">
      <c r="A322" s="197"/>
      <c r="B322" s="137" t="s">
        <v>235</v>
      </c>
      <c r="C322" s="191" t="s">
        <v>235</v>
      </c>
      <c r="D322" s="138"/>
      <c r="E322" s="137" t="s">
        <v>235</v>
      </c>
      <c r="F322" s="137" t="s">
        <v>235</v>
      </c>
      <c r="G322" s="137" t="s">
        <v>235</v>
      </c>
      <c r="H322" s="192" t="s">
        <v>235</v>
      </c>
      <c r="I322" s="193" t="s">
        <v>235</v>
      </c>
      <c r="J322" s="193" t="s">
        <v>235</v>
      </c>
      <c r="K322" s="194"/>
      <c r="L322" s="194"/>
      <c r="M322" s="194"/>
      <c r="N322" s="194"/>
      <c r="O322" s="194"/>
      <c r="P322" s="195"/>
      <c r="Q322" s="196"/>
      <c r="R322" s="137" t="s">
        <v>235</v>
      </c>
      <c r="S322" s="197" t="str">
        <f t="shared" ca="1" si="23"/>
        <v/>
      </c>
      <c r="T322" s="197" t="str">
        <f ca="1">IF(B322="","",IF(ISERROR(MATCH($J322,[3]SorP!$B$1:$B$6226,0)),"",INDIRECT("'SorP'!$A$"&amp;MATCH($S322&amp;$J322,[3]SorP!C:C,0))))</f>
        <v/>
      </c>
      <c r="U322" s="139"/>
      <c r="V322" s="140" t="e">
        <f>IF(C322="",NA(),IF(OR(C322="Smelter not listed",C322="Smelter not yet identified"),MATCH($B322&amp;$D322,'[3]Smelter Look-up'!$J:$J,0),MATCH($B322&amp;$C322,'[3]Smelter Look-up'!$J:$J,0)))</f>
        <v>#N/A</v>
      </c>
      <c r="X322" s="67">
        <f t="shared" si="21"/>
        <v>0</v>
      </c>
      <c r="AB322" s="68" t="str">
        <f t="shared" si="22"/>
        <v/>
      </c>
    </row>
    <row r="323" spans="1:28" s="67" customFormat="1" ht="20.25">
      <c r="A323" s="197"/>
      <c r="B323" s="137" t="s">
        <v>235</v>
      </c>
      <c r="C323" s="191" t="s">
        <v>235</v>
      </c>
      <c r="D323" s="138"/>
      <c r="E323" s="137" t="s">
        <v>235</v>
      </c>
      <c r="F323" s="137" t="s">
        <v>235</v>
      </c>
      <c r="G323" s="137" t="s">
        <v>235</v>
      </c>
      <c r="H323" s="192" t="s">
        <v>235</v>
      </c>
      <c r="I323" s="193" t="s">
        <v>235</v>
      </c>
      <c r="J323" s="193" t="s">
        <v>235</v>
      </c>
      <c r="K323" s="194"/>
      <c r="L323" s="194"/>
      <c r="M323" s="194"/>
      <c r="N323" s="194"/>
      <c r="O323" s="194"/>
      <c r="P323" s="195"/>
      <c r="Q323" s="196"/>
      <c r="R323" s="137" t="s">
        <v>235</v>
      </c>
      <c r="S323" s="197" t="str">
        <f t="shared" ca="1" si="23"/>
        <v/>
      </c>
      <c r="T323" s="197" t="str">
        <f ca="1">IF(B323="","",IF(ISERROR(MATCH($J323,[3]SorP!$B$1:$B$6226,0)),"",INDIRECT("'SorP'!$A$"&amp;MATCH($S323&amp;$J323,[3]SorP!C:C,0))))</f>
        <v/>
      </c>
      <c r="U323" s="139"/>
      <c r="V323" s="140" t="e">
        <f>IF(C323="",NA(),IF(OR(C323="Smelter not listed",C323="Smelter not yet identified"),MATCH($B323&amp;$D323,'[3]Smelter Look-up'!$J:$J,0),MATCH($B323&amp;$C323,'[3]Smelter Look-up'!$J:$J,0)))</f>
        <v>#N/A</v>
      </c>
      <c r="X323" s="67">
        <f t="shared" si="21"/>
        <v>0</v>
      </c>
      <c r="AB323" s="68" t="str">
        <f t="shared" si="22"/>
        <v/>
      </c>
    </row>
    <row r="324" spans="1:28" s="67" customFormat="1" ht="20.25">
      <c r="A324" s="197"/>
      <c r="B324" s="137" t="s">
        <v>235</v>
      </c>
      <c r="C324" s="191" t="s">
        <v>235</v>
      </c>
      <c r="D324" s="138"/>
      <c r="E324" s="137" t="s">
        <v>235</v>
      </c>
      <c r="F324" s="137" t="s">
        <v>235</v>
      </c>
      <c r="G324" s="137" t="s">
        <v>235</v>
      </c>
      <c r="H324" s="192" t="s">
        <v>235</v>
      </c>
      <c r="I324" s="193" t="s">
        <v>235</v>
      </c>
      <c r="J324" s="193" t="s">
        <v>235</v>
      </c>
      <c r="K324" s="194"/>
      <c r="L324" s="194"/>
      <c r="M324" s="194"/>
      <c r="N324" s="194"/>
      <c r="O324" s="194"/>
      <c r="P324" s="195"/>
      <c r="Q324" s="196"/>
      <c r="R324" s="137" t="s">
        <v>235</v>
      </c>
      <c r="S324" s="197" t="str">
        <f t="shared" ref="S324" ca="1" si="24">IF(B324="","",IF(ISERROR(MATCH($E324,CL,0)),"Unknown",INDIRECT("'C'!$A$"&amp;MATCH($E324,CL,0)+1)))</f>
        <v/>
      </c>
      <c r="T324" s="197" t="str">
        <f ca="1">IF(B324="","",IF(ISERROR(MATCH($J324,[3]SorP!$B$1:$B$6226,0)),"",INDIRECT("'SorP'!$A$"&amp;MATCH($S324&amp;$J324,[3]SorP!C:C,0))))</f>
        <v/>
      </c>
      <c r="U324" s="139"/>
      <c r="V324" s="140" t="e">
        <f>IF(C324="",NA(),IF(OR(C324="Smelter not listed",C324="Smelter not yet identified"),MATCH($B324&amp;$D324,'[3]Smelter Look-up'!$J:$J,0),MATCH($B324&amp;$C324,'[3]Smelter Look-up'!$J:$J,0)))</f>
        <v>#N/A</v>
      </c>
      <c r="X324" s="67">
        <f t="shared" si="21"/>
        <v>0</v>
      </c>
      <c r="AB324" s="68" t="str">
        <f t="shared" si="22"/>
        <v/>
      </c>
    </row>
    <row r="325" spans="1:28" s="67" customFormat="1" ht="20.25">
      <c r="A325" s="197"/>
      <c r="B325" s="137" t="s">
        <v>235</v>
      </c>
      <c r="C325" s="191" t="s">
        <v>235</v>
      </c>
      <c r="D325" s="138"/>
      <c r="E325" s="137" t="s">
        <v>235</v>
      </c>
      <c r="F325" s="137" t="s">
        <v>235</v>
      </c>
      <c r="G325" s="137" t="s">
        <v>235</v>
      </c>
      <c r="H325" s="192" t="s">
        <v>235</v>
      </c>
      <c r="I325" s="193" t="s">
        <v>235</v>
      </c>
      <c r="J325" s="193" t="s">
        <v>235</v>
      </c>
      <c r="K325" s="194"/>
      <c r="L325" s="194"/>
      <c r="M325" s="194"/>
      <c r="N325" s="194"/>
      <c r="O325" s="194"/>
      <c r="P325" s="195"/>
      <c r="Q325" s="196"/>
      <c r="R325" s="137" t="s">
        <v>235</v>
      </c>
      <c r="S325" s="197" t="str">
        <f t="shared" ref="S325:S356" ca="1" si="25">IF(B325="","",IF(ISERROR(MATCH($E325,CL,0)),"Unknown",INDIRECT("'C'!$A$"&amp;MATCH($E325,CL,0)+1)))</f>
        <v/>
      </c>
      <c r="T325" s="197" t="str">
        <f ca="1">IF(B325="","",IF(ISERROR(MATCH($J325,[3]SorP!$B$1:$B$6226,0)),"",INDIRECT("'SorP'!$A$"&amp;MATCH($S325&amp;$J325,[3]SorP!C:C,0))))</f>
        <v/>
      </c>
      <c r="U325" s="139"/>
      <c r="V325" s="140" t="e">
        <f>IF(C325="",NA(),IF(OR(C325="Smelter not listed",C325="Smelter not yet identified"),MATCH($B325&amp;$D325,'[3]Smelter Look-up'!$J:$J,0),MATCH($B325&amp;$C325,'[3]Smelter Look-up'!$J:$J,0)))</f>
        <v>#N/A</v>
      </c>
      <c r="X325" s="67">
        <f t="shared" ref="X325:X388" si="26">IF(AND(C325="Smelter not listed",OR(LEN(D325)=0,LEN(E325)=0)),1,0)</f>
        <v>0</v>
      </c>
      <c r="AB325" s="68" t="str">
        <f t="shared" ref="AB325:AB388" si="27">B325&amp;C325</f>
        <v/>
      </c>
    </row>
    <row r="326" spans="1:28" s="67" customFormat="1" ht="20.25">
      <c r="A326" s="197"/>
      <c r="B326" s="137" t="s">
        <v>235</v>
      </c>
      <c r="C326" s="191" t="s">
        <v>235</v>
      </c>
      <c r="D326" s="138"/>
      <c r="E326" s="137" t="s">
        <v>235</v>
      </c>
      <c r="F326" s="137" t="s">
        <v>235</v>
      </c>
      <c r="G326" s="137" t="s">
        <v>235</v>
      </c>
      <c r="H326" s="192" t="s">
        <v>235</v>
      </c>
      <c r="I326" s="193" t="s">
        <v>235</v>
      </c>
      <c r="J326" s="193" t="s">
        <v>235</v>
      </c>
      <c r="K326" s="194"/>
      <c r="L326" s="194"/>
      <c r="M326" s="194"/>
      <c r="N326" s="194"/>
      <c r="O326" s="194"/>
      <c r="P326" s="195"/>
      <c r="Q326" s="196"/>
      <c r="R326" s="137" t="s">
        <v>235</v>
      </c>
      <c r="S326" s="197" t="str">
        <f t="shared" ca="1" si="25"/>
        <v/>
      </c>
      <c r="T326" s="197" t="str">
        <f ca="1">IF(B326="","",IF(ISERROR(MATCH($J326,[3]SorP!$B$1:$B$6226,0)),"",INDIRECT("'SorP'!$A$"&amp;MATCH($S326&amp;$J326,[3]SorP!C:C,0))))</f>
        <v/>
      </c>
      <c r="U326" s="139"/>
      <c r="V326" s="140" t="e">
        <f>IF(C326="",NA(),IF(OR(C326="Smelter not listed",C326="Smelter not yet identified"),MATCH($B326&amp;$D326,'[3]Smelter Look-up'!$J:$J,0),MATCH($B326&amp;$C326,'[3]Smelter Look-up'!$J:$J,0)))</f>
        <v>#N/A</v>
      </c>
      <c r="X326" s="67">
        <f t="shared" si="26"/>
        <v>0</v>
      </c>
      <c r="AB326" s="68" t="str">
        <f t="shared" si="27"/>
        <v/>
      </c>
    </row>
    <row r="327" spans="1:28" s="67" customFormat="1" ht="20.25">
      <c r="A327" s="197"/>
      <c r="B327" s="137" t="s">
        <v>235</v>
      </c>
      <c r="C327" s="191" t="s">
        <v>235</v>
      </c>
      <c r="D327" s="138"/>
      <c r="E327" s="137" t="s">
        <v>235</v>
      </c>
      <c r="F327" s="137" t="s">
        <v>235</v>
      </c>
      <c r="G327" s="137" t="s">
        <v>235</v>
      </c>
      <c r="H327" s="192" t="s">
        <v>235</v>
      </c>
      <c r="I327" s="193" t="s">
        <v>235</v>
      </c>
      <c r="J327" s="193" t="s">
        <v>235</v>
      </c>
      <c r="K327" s="194"/>
      <c r="L327" s="194"/>
      <c r="M327" s="194"/>
      <c r="N327" s="194"/>
      <c r="O327" s="194"/>
      <c r="P327" s="195"/>
      <c r="Q327" s="196"/>
      <c r="R327" s="137" t="s">
        <v>235</v>
      </c>
      <c r="S327" s="197" t="str">
        <f t="shared" ca="1" si="25"/>
        <v/>
      </c>
      <c r="T327" s="197" t="str">
        <f ca="1">IF(B327="","",IF(ISERROR(MATCH($J327,[3]SorP!$B$1:$B$6226,0)),"",INDIRECT("'SorP'!$A$"&amp;MATCH($S327&amp;$J327,[3]SorP!C:C,0))))</f>
        <v/>
      </c>
      <c r="U327" s="139"/>
      <c r="V327" s="140" t="e">
        <f>IF(C327="",NA(),IF(OR(C327="Smelter not listed",C327="Smelter not yet identified"),MATCH($B327&amp;$D327,'[3]Smelter Look-up'!$J:$J,0),MATCH($B327&amp;$C327,'[3]Smelter Look-up'!$J:$J,0)))</f>
        <v>#N/A</v>
      </c>
      <c r="X327" s="67">
        <f t="shared" si="26"/>
        <v>0</v>
      </c>
      <c r="AB327" s="68" t="str">
        <f t="shared" si="27"/>
        <v/>
      </c>
    </row>
    <row r="328" spans="1:28" s="67" customFormat="1" ht="20.25">
      <c r="A328" s="197"/>
      <c r="B328" s="137" t="s">
        <v>235</v>
      </c>
      <c r="C328" s="191" t="s">
        <v>235</v>
      </c>
      <c r="D328" s="138"/>
      <c r="E328" s="137" t="s">
        <v>235</v>
      </c>
      <c r="F328" s="137" t="s">
        <v>235</v>
      </c>
      <c r="G328" s="137" t="s">
        <v>235</v>
      </c>
      <c r="H328" s="192" t="s">
        <v>235</v>
      </c>
      <c r="I328" s="193" t="s">
        <v>235</v>
      </c>
      <c r="J328" s="193" t="s">
        <v>235</v>
      </c>
      <c r="K328" s="194"/>
      <c r="L328" s="194"/>
      <c r="M328" s="194"/>
      <c r="N328" s="194"/>
      <c r="O328" s="194"/>
      <c r="P328" s="195"/>
      <c r="Q328" s="196"/>
      <c r="R328" s="137" t="s">
        <v>235</v>
      </c>
      <c r="S328" s="197" t="str">
        <f t="shared" ca="1" si="25"/>
        <v/>
      </c>
      <c r="T328" s="197" t="str">
        <f ca="1">IF(B328="","",IF(ISERROR(MATCH($J328,[3]SorP!$B$1:$B$6226,0)),"",INDIRECT("'SorP'!$A$"&amp;MATCH($S328&amp;$J328,[3]SorP!C:C,0))))</f>
        <v/>
      </c>
      <c r="U328" s="139"/>
      <c r="V328" s="140" t="e">
        <f>IF(C328="",NA(),IF(OR(C328="Smelter not listed",C328="Smelter not yet identified"),MATCH($B328&amp;$D328,'[3]Smelter Look-up'!$J:$J,0),MATCH($B328&amp;$C328,'[3]Smelter Look-up'!$J:$J,0)))</f>
        <v>#N/A</v>
      </c>
      <c r="X328" s="67">
        <f t="shared" si="26"/>
        <v>0</v>
      </c>
      <c r="AB328" s="68" t="str">
        <f t="shared" si="27"/>
        <v/>
      </c>
    </row>
    <row r="329" spans="1:28" s="67" customFormat="1" ht="20.25">
      <c r="A329" s="197"/>
      <c r="B329" s="137" t="s">
        <v>235</v>
      </c>
      <c r="C329" s="191" t="s">
        <v>235</v>
      </c>
      <c r="D329" s="138"/>
      <c r="E329" s="137" t="s">
        <v>235</v>
      </c>
      <c r="F329" s="137" t="s">
        <v>235</v>
      </c>
      <c r="G329" s="137" t="s">
        <v>235</v>
      </c>
      <c r="H329" s="192" t="s">
        <v>235</v>
      </c>
      <c r="I329" s="193" t="s">
        <v>235</v>
      </c>
      <c r="J329" s="193" t="s">
        <v>235</v>
      </c>
      <c r="K329" s="194"/>
      <c r="L329" s="194"/>
      <c r="M329" s="194"/>
      <c r="N329" s="194"/>
      <c r="O329" s="194"/>
      <c r="P329" s="195"/>
      <c r="Q329" s="196"/>
      <c r="R329" s="137" t="s">
        <v>235</v>
      </c>
      <c r="S329" s="197" t="str">
        <f t="shared" ca="1" si="25"/>
        <v/>
      </c>
      <c r="T329" s="197" t="str">
        <f ca="1">IF(B329="","",IF(ISERROR(MATCH($J329,[3]SorP!$B$1:$B$6226,0)),"",INDIRECT("'SorP'!$A$"&amp;MATCH($S329&amp;$J329,[3]SorP!C:C,0))))</f>
        <v/>
      </c>
      <c r="U329" s="139"/>
      <c r="V329" s="140" t="e">
        <f>IF(C329="",NA(),IF(OR(C329="Smelter not listed",C329="Smelter not yet identified"),MATCH($B329&amp;$D329,'[3]Smelter Look-up'!$J:$J,0),MATCH($B329&amp;$C329,'[3]Smelter Look-up'!$J:$J,0)))</f>
        <v>#N/A</v>
      </c>
      <c r="X329" s="67">
        <f t="shared" si="26"/>
        <v>0</v>
      </c>
      <c r="AB329" s="68" t="str">
        <f t="shared" si="27"/>
        <v/>
      </c>
    </row>
    <row r="330" spans="1:28" s="67" customFormat="1" ht="20.25">
      <c r="A330" s="197"/>
      <c r="B330" s="137" t="s">
        <v>235</v>
      </c>
      <c r="C330" s="191" t="s">
        <v>235</v>
      </c>
      <c r="D330" s="138"/>
      <c r="E330" s="137" t="s">
        <v>235</v>
      </c>
      <c r="F330" s="137" t="s">
        <v>235</v>
      </c>
      <c r="G330" s="137" t="s">
        <v>235</v>
      </c>
      <c r="H330" s="192" t="s">
        <v>235</v>
      </c>
      <c r="I330" s="193" t="s">
        <v>235</v>
      </c>
      <c r="J330" s="193" t="s">
        <v>235</v>
      </c>
      <c r="K330" s="194"/>
      <c r="L330" s="194"/>
      <c r="M330" s="194"/>
      <c r="N330" s="194"/>
      <c r="O330" s="194"/>
      <c r="P330" s="195"/>
      <c r="Q330" s="196"/>
      <c r="R330" s="137" t="s">
        <v>235</v>
      </c>
      <c r="S330" s="197" t="str">
        <f t="shared" ca="1" si="25"/>
        <v/>
      </c>
      <c r="T330" s="197" t="str">
        <f ca="1">IF(B330="","",IF(ISERROR(MATCH($J330,[3]SorP!$B$1:$B$6226,0)),"",INDIRECT("'SorP'!$A$"&amp;MATCH($S330&amp;$J330,[3]SorP!C:C,0))))</f>
        <v/>
      </c>
      <c r="U330" s="139"/>
      <c r="V330" s="140" t="e">
        <f>IF(C330="",NA(),IF(OR(C330="Smelter not listed",C330="Smelter not yet identified"),MATCH($B330&amp;$D330,'[3]Smelter Look-up'!$J:$J,0),MATCH($B330&amp;$C330,'[3]Smelter Look-up'!$J:$J,0)))</f>
        <v>#N/A</v>
      </c>
      <c r="X330" s="67">
        <f t="shared" si="26"/>
        <v>0</v>
      </c>
      <c r="AB330" s="68" t="str">
        <f t="shared" si="27"/>
        <v/>
      </c>
    </row>
    <row r="331" spans="1:28" s="67" customFormat="1" ht="20.25">
      <c r="A331" s="197"/>
      <c r="B331" s="137" t="s">
        <v>235</v>
      </c>
      <c r="C331" s="191" t="s">
        <v>235</v>
      </c>
      <c r="D331" s="138"/>
      <c r="E331" s="137" t="s">
        <v>235</v>
      </c>
      <c r="F331" s="137" t="s">
        <v>235</v>
      </c>
      <c r="G331" s="137" t="s">
        <v>235</v>
      </c>
      <c r="H331" s="192" t="s">
        <v>235</v>
      </c>
      <c r="I331" s="193" t="s">
        <v>235</v>
      </c>
      <c r="J331" s="193" t="s">
        <v>235</v>
      </c>
      <c r="K331" s="194"/>
      <c r="L331" s="194"/>
      <c r="M331" s="194"/>
      <c r="N331" s="194"/>
      <c r="O331" s="194"/>
      <c r="P331" s="195"/>
      <c r="Q331" s="196"/>
      <c r="R331" s="137" t="s">
        <v>235</v>
      </c>
      <c r="S331" s="197" t="str">
        <f t="shared" ca="1" si="25"/>
        <v/>
      </c>
      <c r="T331" s="197" t="str">
        <f ca="1">IF(B331="","",IF(ISERROR(MATCH($J331,[3]SorP!$B$1:$B$6226,0)),"",INDIRECT("'SorP'!$A$"&amp;MATCH($S331&amp;$J331,[3]SorP!C:C,0))))</f>
        <v/>
      </c>
      <c r="U331" s="139"/>
      <c r="V331" s="140" t="e">
        <f>IF(C331="",NA(),IF(OR(C331="Smelter not listed",C331="Smelter not yet identified"),MATCH($B331&amp;$D331,'[3]Smelter Look-up'!$J:$J,0),MATCH($B331&amp;$C331,'[3]Smelter Look-up'!$J:$J,0)))</f>
        <v>#N/A</v>
      </c>
      <c r="X331" s="67">
        <f t="shared" si="26"/>
        <v>0</v>
      </c>
      <c r="AB331" s="68" t="str">
        <f t="shared" si="27"/>
        <v/>
      </c>
    </row>
    <row r="332" spans="1:28" s="67" customFormat="1" ht="20.25">
      <c r="A332" s="197"/>
      <c r="B332" s="137" t="s">
        <v>235</v>
      </c>
      <c r="C332" s="191" t="s">
        <v>235</v>
      </c>
      <c r="D332" s="138"/>
      <c r="E332" s="137" t="s">
        <v>235</v>
      </c>
      <c r="F332" s="137" t="s">
        <v>235</v>
      </c>
      <c r="G332" s="137" t="s">
        <v>235</v>
      </c>
      <c r="H332" s="192" t="s">
        <v>235</v>
      </c>
      <c r="I332" s="193" t="s">
        <v>235</v>
      </c>
      <c r="J332" s="193" t="s">
        <v>235</v>
      </c>
      <c r="K332" s="194"/>
      <c r="L332" s="194"/>
      <c r="M332" s="194"/>
      <c r="N332" s="194"/>
      <c r="O332" s="194"/>
      <c r="P332" s="195"/>
      <c r="Q332" s="196"/>
      <c r="R332" s="137" t="s">
        <v>235</v>
      </c>
      <c r="S332" s="197" t="str">
        <f t="shared" ca="1" si="25"/>
        <v/>
      </c>
      <c r="T332" s="197" t="str">
        <f ca="1">IF(B332="","",IF(ISERROR(MATCH($J332,[3]SorP!$B$1:$B$6226,0)),"",INDIRECT("'SorP'!$A$"&amp;MATCH($S332&amp;$J332,[3]SorP!C:C,0))))</f>
        <v/>
      </c>
      <c r="U332" s="139"/>
      <c r="V332" s="140" t="e">
        <f>IF(C332="",NA(),IF(OR(C332="Smelter not listed",C332="Smelter not yet identified"),MATCH($B332&amp;$D332,'[3]Smelter Look-up'!$J:$J,0),MATCH($B332&amp;$C332,'[3]Smelter Look-up'!$J:$J,0)))</f>
        <v>#N/A</v>
      </c>
      <c r="X332" s="67">
        <f t="shared" si="26"/>
        <v>0</v>
      </c>
      <c r="AB332" s="68" t="str">
        <f t="shared" si="27"/>
        <v/>
      </c>
    </row>
    <row r="333" spans="1:28" s="67" customFormat="1" ht="20.25">
      <c r="A333" s="197"/>
      <c r="B333" s="137" t="s">
        <v>235</v>
      </c>
      <c r="C333" s="191" t="s">
        <v>235</v>
      </c>
      <c r="D333" s="138"/>
      <c r="E333" s="137" t="s">
        <v>235</v>
      </c>
      <c r="F333" s="137" t="s">
        <v>235</v>
      </c>
      <c r="G333" s="137" t="s">
        <v>235</v>
      </c>
      <c r="H333" s="192" t="s">
        <v>235</v>
      </c>
      <c r="I333" s="193" t="s">
        <v>235</v>
      </c>
      <c r="J333" s="193" t="s">
        <v>235</v>
      </c>
      <c r="K333" s="194"/>
      <c r="L333" s="194"/>
      <c r="M333" s="194"/>
      <c r="N333" s="194"/>
      <c r="O333" s="194"/>
      <c r="P333" s="195"/>
      <c r="Q333" s="196"/>
      <c r="R333" s="137" t="s">
        <v>235</v>
      </c>
      <c r="S333" s="197" t="str">
        <f t="shared" ca="1" si="25"/>
        <v/>
      </c>
      <c r="T333" s="197" t="str">
        <f ca="1">IF(B333="","",IF(ISERROR(MATCH($J333,[3]SorP!$B$1:$B$6226,0)),"",INDIRECT("'SorP'!$A$"&amp;MATCH($S333&amp;$J333,[3]SorP!C:C,0))))</f>
        <v/>
      </c>
      <c r="U333" s="139"/>
      <c r="V333" s="140" t="e">
        <f>IF(C333="",NA(),IF(OR(C333="Smelter not listed",C333="Smelter not yet identified"),MATCH($B333&amp;$D333,'[3]Smelter Look-up'!$J:$J,0),MATCH($B333&amp;$C333,'[3]Smelter Look-up'!$J:$J,0)))</f>
        <v>#N/A</v>
      </c>
      <c r="X333" s="67">
        <f t="shared" si="26"/>
        <v>0</v>
      </c>
      <c r="AB333" s="68" t="str">
        <f t="shared" si="27"/>
        <v/>
      </c>
    </row>
    <row r="334" spans="1:28" s="67" customFormat="1" ht="20.25">
      <c r="A334" s="197"/>
      <c r="B334" s="137" t="s">
        <v>235</v>
      </c>
      <c r="C334" s="191" t="s">
        <v>235</v>
      </c>
      <c r="D334" s="138"/>
      <c r="E334" s="137" t="s">
        <v>235</v>
      </c>
      <c r="F334" s="137" t="s">
        <v>235</v>
      </c>
      <c r="G334" s="137" t="s">
        <v>235</v>
      </c>
      <c r="H334" s="192" t="s">
        <v>235</v>
      </c>
      <c r="I334" s="193" t="s">
        <v>235</v>
      </c>
      <c r="J334" s="193" t="s">
        <v>235</v>
      </c>
      <c r="K334" s="194"/>
      <c r="L334" s="194"/>
      <c r="M334" s="194"/>
      <c r="N334" s="194"/>
      <c r="O334" s="194"/>
      <c r="P334" s="195"/>
      <c r="Q334" s="196"/>
      <c r="R334" s="137" t="s">
        <v>235</v>
      </c>
      <c r="S334" s="197" t="str">
        <f t="shared" ca="1" si="25"/>
        <v/>
      </c>
      <c r="T334" s="197" t="str">
        <f ca="1">IF(B334="","",IF(ISERROR(MATCH($J334,[3]SorP!$B$1:$B$6226,0)),"",INDIRECT("'SorP'!$A$"&amp;MATCH($S334&amp;$J334,[3]SorP!C:C,0))))</f>
        <v/>
      </c>
      <c r="U334" s="139"/>
      <c r="V334" s="140" t="e">
        <f>IF(C334="",NA(),IF(OR(C334="Smelter not listed",C334="Smelter not yet identified"),MATCH($B334&amp;$D334,'[3]Smelter Look-up'!$J:$J,0),MATCH($B334&amp;$C334,'[3]Smelter Look-up'!$J:$J,0)))</f>
        <v>#N/A</v>
      </c>
      <c r="X334" s="67">
        <f t="shared" si="26"/>
        <v>0</v>
      </c>
      <c r="AB334" s="68" t="str">
        <f t="shared" si="27"/>
        <v/>
      </c>
    </row>
    <row r="335" spans="1:28" s="67" customFormat="1" ht="20.25">
      <c r="A335" s="197"/>
      <c r="B335" s="137" t="s">
        <v>235</v>
      </c>
      <c r="C335" s="191" t="s">
        <v>235</v>
      </c>
      <c r="D335" s="138"/>
      <c r="E335" s="137" t="s">
        <v>235</v>
      </c>
      <c r="F335" s="137" t="s">
        <v>235</v>
      </c>
      <c r="G335" s="137" t="s">
        <v>235</v>
      </c>
      <c r="H335" s="192" t="s">
        <v>235</v>
      </c>
      <c r="I335" s="193" t="s">
        <v>235</v>
      </c>
      <c r="J335" s="193" t="s">
        <v>235</v>
      </c>
      <c r="K335" s="194"/>
      <c r="L335" s="194"/>
      <c r="M335" s="194"/>
      <c r="N335" s="194"/>
      <c r="O335" s="194"/>
      <c r="P335" s="195"/>
      <c r="Q335" s="196"/>
      <c r="R335" s="137" t="s">
        <v>235</v>
      </c>
      <c r="S335" s="197" t="str">
        <f t="shared" ca="1" si="25"/>
        <v/>
      </c>
      <c r="T335" s="197" t="str">
        <f ca="1">IF(B335="","",IF(ISERROR(MATCH($J335,[3]SorP!$B$1:$B$6226,0)),"",INDIRECT("'SorP'!$A$"&amp;MATCH($S335&amp;$J335,[3]SorP!C:C,0))))</f>
        <v/>
      </c>
      <c r="U335" s="139"/>
      <c r="V335" s="140" t="e">
        <f>IF(C335="",NA(),IF(OR(C335="Smelter not listed",C335="Smelter not yet identified"),MATCH($B335&amp;$D335,'[3]Smelter Look-up'!$J:$J,0),MATCH($B335&amp;$C335,'[3]Smelter Look-up'!$J:$J,0)))</f>
        <v>#N/A</v>
      </c>
      <c r="X335" s="67">
        <f t="shared" si="26"/>
        <v>0</v>
      </c>
      <c r="AB335" s="68" t="str">
        <f t="shared" si="27"/>
        <v/>
      </c>
    </row>
    <row r="336" spans="1:28" s="67" customFormat="1" ht="20.25">
      <c r="A336" s="197"/>
      <c r="B336" s="137" t="s">
        <v>235</v>
      </c>
      <c r="C336" s="191" t="s">
        <v>235</v>
      </c>
      <c r="D336" s="138"/>
      <c r="E336" s="137" t="s">
        <v>235</v>
      </c>
      <c r="F336" s="137" t="s">
        <v>235</v>
      </c>
      <c r="G336" s="137" t="s">
        <v>235</v>
      </c>
      <c r="H336" s="192" t="s">
        <v>235</v>
      </c>
      <c r="I336" s="193" t="s">
        <v>235</v>
      </c>
      <c r="J336" s="193" t="s">
        <v>235</v>
      </c>
      <c r="K336" s="194"/>
      <c r="L336" s="194"/>
      <c r="M336" s="194"/>
      <c r="N336" s="194"/>
      <c r="O336" s="194"/>
      <c r="P336" s="195"/>
      <c r="Q336" s="196"/>
      <c r="R336" s="137" t="s">
        <v>235</v>
      </c>
      <c r="S336" s="197" t="str">
        <f t="shared" ca="1" si="25"/>
        <v/>
      </c>
      <c r="T336" s="197" t="str">
        <f ca="1">IF(B336="","",IF(ISERROR(MATCH($J336,[3]SorP!$B$1:$B$6226,0)),"",INDIRECT("'SorP'!$A$"&amp;MATCH($S336&amp;$J336,[3]SorP!C:C,0))))</f>
        <v/>
      </c>
      <c r="U336" s="139"/>
      <c r="V336" s="140" t="e">
        <f>IF(C336="",NA(),IF(OR(C336="Smelter not listed",C336="Smelter not yet identified"),MATCH($B336&amp;$D336,'[3]Smelter Look-up'!$J:$J,0),MATCH($B336&amp;$C336,'[3]Smelter Look-up'!$J:$J,0)))</f>
        <v>#N/A</v>
      </c>
      <c r="X336" s="67">
        <f t="shared" si="26"/>
        <v>0</v>
      </c>
      <c r="AB336" s="68" t="str">
        <f t="shared" si="27"/>
        <v/>
      </c>
    </row>
    <row r="337" spans="1:28" s="67" customFormat="1" ht="20.25">
      <c r="A337" s="197"/>
      <c r="B337" s="137" t="s">
        <v>235</v>
      </c>
      <c r="C337" s="191" t="s">
        <v>235</v>
      </c>
      <c r="D337" s="138"/>
      <c r="E337" s="137" t="s">
        <v>235</v>
      </c>
      <c r="F337" s="137" t="s">
        <v>235</v>
      </c>
      <c r="G337" s="137" t="s">
        <v>235</v>
      </c>
      <c r="H337" s="192" t="s">
        <v>235</v>
      </c>
      <c r="I337" s="193" t="s">
        <v>235</v>
      </c>
      <c r="J337" s="193" t="s">
        <v>235</v>
      </c>
      <c r="K337" s="194"/>
      <c r="L337" s="194"/>
      <c r="M337" s="194"/>
      <c r="N337" s="194"/>
      <c r="O337" s="194"/>
      <c r="P337" s="195"/>
      <c r="Q337" s="196"/>
      <c r="R337" s="137" t="s">
        <v>235</v>
      </c>
      <c r="S337" s="197" t="str">
        <f t="shared" ca="1" si="25"/>
        <v/>
      </c>
      <c r="T337" s="197" t="str">
        <f ca="1">IF(B337="","",IF(ISERROR(MATCH($J337,[3]SorP!$B$1:$B$6226,0)),"",INDIRECT("'SorP'!$A$"&amp;MATCH($S337&amp;$J337,[3]SorP!C:C,0))))</f>
        <v/>
      </c>
      <c r="U337" s="139"/>
      <c r="V337" s="140" t="e">
        <f>IF(C337="",NA(),IF(OR(C337="Smelter not listed",C337="Smelter not yet identified"),MATCH($B337&amp;$D337,'[3]Smelter Look-up'!$J:$J,0),MATCH($B337&amp;$C337,'[3]Smelter Look-up'!$J:$J,0)))</f>
        <v>#N/A</v>
      </c>
      <c r="X337" s="67">
        <f t="shared" si="26"/>
        <v>0</v>
      </c>
      <c r="AB337" s="68" t="str">
        <f t="shared" si="27"/>
        <v/>
      </c>
    </row>
    <row r="338" spans="1:28" s="67" customFormat="1" ht="20.25">
      <c r="A338" s="197"/>
      <c r="B338" s="137" t="s">
        <v>235</v>
      </c>
      <c r="C338" s="191" t="s">
        <v>235</v>
      </c>
      <c r="D338" s="138"/>
      <c r="E338" s="137" t="s">
        <v>235</v>
      </c>
      <c r="F338" s="137" t="s">
        <v>235</v>
      </c>
      <c r="G338" s="137" t="s">
        <v>235</v>
      </c>
      <c r="H338" s="192" t="s">
        <v>235</v>
      </c>
      <c r="I338" s="193" t="s">
        <v>235</v>
      </c>
      <c r="J338" s="193" t="s">
        <v>235</v>
      </c>
      <c r="K338" s="194"/>
      <c r="L338" s="194"/>
      <c r="M338" s="194"/>
      <c r="N338" s="194"/>
      <c r="O338" s="194"/>
      <c r="P338" s="195"/>
      <c r="Q338" s="196"/>
      <c r="R338" s="137" t="s">
        <v>235</v>
      </c>
      <c r="S338" s="197" t="str">
        <f t="shared" ca="1" si="25"/>
        <v/>
      </c>
      <c r="T338" s="197" t="str">
        <f ca="1">IF(B338="","",IF(ISERROR(MATCH($J338,[3]SorP!$B$1:$B$6226,0)),"",INDIRECT("'SorP'!$A$"&amp;MATCH($S338&amp;$J338,[3]SorP!C:C,0))))</f>
        <v/>
      </c>
      <c r="U338" s="139"/>
      <c r="V338" s="140" t="e">
        <f>IF(C338="",NA(),IF(OR(C338="Smelter not listed",C338="Smelter not yet identified"),MATCH($B338&amp;$D338,'[3]Smelter Look-up'!$J:$J,0),MATCH($B338&amp;$C338,'[3]Smelter Look-up'!$J:$J,0)))</f>
        <v>#N/A</v>
      </c>
      <c r="X338" s="67">
        <f t="shared" si="26"/>
        <v>0</v>
      </c>
      <c r="AB338" s="68" t="str">
        <f t="shared" si="27"/>
        <v/>
      </c>
    </row>
    <row r="339" spans="1:28" s="67" customFormat="1" ht="20.25">
      <c r="A339" s="197"/>
      <c r="B339" s="137" t="s">
        <v>235</v>
      </c>
      <c r="C339" s="191" t="s">
        <v>235</v>
      </c>
      <c r="D339" s="138"/>
      <c r="E339" s="137" t="s">
        <v>235</v>
      </c>
      <c r="F339" s="137" t="s">
        <v>235</v>
      </c>
      <c r="G339" s="137" t="s">
        <v>235</v>
      </c>
      <c r="H339" s="192" t="s">
        <v>235</v>
      </c>
      <c r="I339" s="193" t="s">
        <v>235</v>
      </c>
      <c r="J339" s="193" t="s">
        <v>235</v>
      </c>
      <c r="K339" s="194"/>
      <c r="L339" s="194"/>
      <c r="M339" s="194"/>
      <c r="N339" s="194"/>
      <c r="O339" s="194"/>
      <c r="P339" s="195"/>
      <c r="Q339" s="196"/>
      <c r="R339" s="137" t="s">
        <v>235</v>
      </c>
      <c r="S339" s="197" t="str">
        <f t="shared" ca="1" si="25"/>
        <v/>
      </c>
      <c r="T339" s="197" t="str">
        <f ca="1">IF(B339="","",IF(ISERROR(MATCH($J339,[3]SorP!$B$1:$B$6226,0)),"",INDIRECT("'SorP'!$A$"&amp;MATCH($S339&amp;$J339,[3]SorP!C:C,0))))</f>
        <v/>
      </c>
      <c r="U339" s="139"/>
      <c r="V339" s="140" t="e">
        <f>IF(C339="",NA(),IF(OR(C339="Smelter not listed",C339="Smelter not yet identified"),MATCH($B339&amp;$D339,'[3]Smelter Look-up'!$J:$J,0),MATCH($B339&amp;$C339,'[3]Smelter Look-up'!$J:$J,0)))</f>
        <v>#N/A</v>
      </c>
      <c r="X339" s="67">
        <f t="shared" si="26"/>
        <v>0</v>
      </c>
      <c r="AB339" s="68" t="str">
        <f t="shared" si="27"/>
        <v/>
      </c>
    </row>
    <row r="340" spans="1:28" s="67" customFormat="1" ht="20.25">
      <c r="A340" s="197"/>
      <c r="B340" s="137" t="s">
        <v>235</v>
      </c>
      <c r="C340" s="191" t="s">
        <v>235</v>
      </c>
      <c r="D340" s="138"/>
      <c r="E340" s="137" t="s">
        <v>235</v>
      </c>
      <c r="F340" s="137" t="s">
        <v>235</v>
      </c>
      <c r="G340" s="137" t="s">
        <v>235</v>
      </c>
      <c r="H340" s="192" t="s">
        <v>235</v>
      </c>
      <c r="I340" s="193" t="s">
        <v>235</v>
      </c>
      <c r="J340" s="193" t="s">
        <v>235</v>
      </c>
      <c r="K340" s="194"/>
      <c r="L340" s="194"/>
      <c r="M340" s="194"/>
      <c r="N340" s="194"/>
      <c r="O340" s="194"/>
      <c r="P340" s="195"/>
      <c r="Q340" s="196"/>
      <c r="R340" s="137" t="s">
        <v>235</v>
      </c>
      <c r="S340" s="197" t="str">
        <f t="shared" ca="1" si="25"/>
        <v/>
      </c>
      <c r="T340" s="197" t="str">
        <f ca="1">IF(B340="","",IF(ISERROR(MATCH($J340,[3]SorP!$B$1:$B$6226,0)),"",INDIRECT("'SorP'!$A$"&amp;MATCH($S340&amp;$J340,[3]SorP!C:C,0))))</f>
        <v/>
      </c>
      <c r="U340" s="139"/>
      <c r="V340" s="140" t="e">
        <f>IF(C340="",NA(),IF(OR(C340="Smelter not listed",C340="Smelter not yet identified"),MATCH($B340&amp;$D340,'[3]Smelter Look-up'!$J:$J,0),MATCH($B340&amp;$C340,'[3]Smelter Look-up'!$J:$J,0)))</f>
        <v>#N/A</v>
      </c>
      <c r="X340" s="67">
        <f t="shared" si="26"/>
        <v>0</v>
      </c>
      <c r="AB340" s="68" t="str">
        <f t="shared" si="27"/>
        <v/>
      </c>
    </row>
    <row r="341" spans="1:28" s="67" customFormat="1" ht="20.25">
      <c r="A341" s="197"/>
      <c r="B341" s="137" t="s">
        <v>235</v>
      </c>
      <c r="C341" s="191" t="s">
        <v>235</v>
      </c>
      <c r="D341" s="138"/>
      <c r="E341" s="137" t="s">
        <v>235</v>
      </c>
      <c r="F341" s="137" t="s">
        <v>235</v>
      </c>
      <c r="G341" s="137" t="s">
        <v>235</v>
      </c>
      <c r="H341" s="192" t="s">
        <v>235</v>
      </c>
      <c r="I341" s="193" t="s">
        <v>235</v>
      </c>
      <c r="J341" s="193" t="s">
        <v>235</v>
      </c>
      <c r="K341" s="194"/>
      <c r="L341" s="194"/>
      <c r="M341" s="194"/>
      <c r="N341" s="194"/>
      <c r="O341" s="194"/>
      <c r="P341" s="195"/>
      <c r="Q341" s="196"/>
      <c r="R341" s="137" t="s">
        <v>235</v>
      </c>
      <c r="S341" s="197" t="str">
        <f t="shared" ca="1" si="25"/>
        <v/>
      </c>
      <c r="T341" s="197" t="str">
        <f ca="1">IF(B341="","",IF(ISERROR(MATCH($J341,[3]SorP!$B$1:$B$6226,0)),"",INDIRECT("'SorP'!$A$"&amp;MATCH($S341&amp;$J341,[3]SorP!C:C,0))))</f>
        <v/>
      </c>
      <c r="U341" s="139"/>
      <c r="V341" s="140" t="e">
        <f>IF(C341="",NA(),IF(OR(C341="Smelter not listed",C341="Smelter not yet identified"),MATCH($B341&amp;$D341,'[3]Smelter Look-up'!$J:$J,0),MATCH($B341&amp;$C341,'[3]Smelter Look-up'!$J:$J,0)))</f>
        <v>#N/A</v>
      </c>
      <c r="X341" s="67">
        <f t="shared" si="26"/>
        <v>0</v>
      </c>
      <c r="AB341" s="68" t="str">
        <f t="shared" si="27"/>
        <v/>
      </c>
    </row>
    <row r="342" spans="1:28" s="67" customFormat="1" ht="20.25">
      <c r="A342" s="197"/>
      <c r="B342" s="137" t="s">
        <v>235</v>
      </c>
      <c r="C342" s="191" t="s">
        <v>235</v>
      </c>
      <c r="D342" s="138"/>
      <c r="E342" s="137" t="s">
        <v>235</v>
      </c>
      <c r="F342" s="137" t="s">
        <v>235</v>
      </c>
      <c r="G342" s="137" t="s">
        <v>235</v>
      </c>
      <c r="H342" s="192" t="s">
        <v>235</v>
      </c>
      <c r="I342" s="193" t="s">
        <v>235</v>
      </c>
      <c r="J342" s="193" t="s">
        <v>235</v>
      </c>
      <c r="K342" s="194"/>
      <c r="L342" s="194"/>
      <c r="M342" s="194"/>
      <c r="N342" s="194"/>
      <c r="O342" s="194"/>
      <c r="P342" s="195"/>
      <c r="Q342" s="196"/>
      <c r="R342" s="137" t="s">
        <v>235</v>
      </c>
      <c r="S342" s="197" t="str">
        <f t="shared" ca="1" si="25"/>
        <v/>
      </c>
      <c r="T342" s="197" t="str">
        <f ca="1">IF(B342="","",IF(ISERROR(MATCH($J342,[3]SorP!$B$1:$B$6226,0)),"",INDIRECT("'SorP'!$A$"&amp;MATCH($S342&amp;$J342,[3]SorP!C:C,0))))</f>
        <v/>
      </c>
      <c r="U342" s="139"/>
      <c r="V342" s="140" t="e">
        <f>IF(C342="",NA(),IF(OR(C342="Smelter not listed",C342="Smelter not yet identified"),MATCH($B342&amp;$D342,'[3]Smelter Look-up'!$J:$J,0),MATCH($B342&amp;$C342,'[3]Smelter Look-up'!$J:$J,0)))</f>
        <v>#N/A</v>
      </c>
      <c r="X342" s="67">
        <f t="shared" si="26"/>
        <v>0</v>
      </c>
      <c r="AB342" s="68" t="str">
        <f t="shared" si="27"/>
        <v/>
      </c>
    </row>
    <row r="343" spans="1:28" s="67" customFormat="1" ht="20.25">
      <c r="A343" s="197"/>
      <c r="B343" s="137" t="s">
        <v>235</v>
      </c>
      <c r="C343" s="191" t="s">
        <v>235</v>
      </c>
      <c r="D343" s="138"/>
      <c r="E343" s="137" t="s">
        <v>235</v>
      </c>
      <c r="F343" s="137" t="s">
        <v>235</v>
      </c>
      <c r="G343" s="137" t="s">
        <v>235</v>
      </c>
      <c r="H343" s="192" t="s">
        <v>235</v>
      </c>
      <c r="I343" s="193" t="s">
        <v>235</v>
      </c>
      <c r="J343" s="193" t="s">
        <v>235</v>
      </c>
      <c r="K343" s="194"/>
      <c r="L343" s="194"/>
      <c r="M343" s="194"/>
      <c r="N343" s="194"/>
      <c r="O343" s="194"/>
      <c r="P343" s="195"/>
      <c r="Q343" s="196"/>
      <c r="R343" s="137" t="s">
        <v>235</v>
      </c>
      <c r="S343" s="197" t="str">
        <f t="shared" ca="1" si="25"/>
        <v/>
      </c>
      <c r="T343" s="197" t="str">
        <f ca="1">IF(B343="","",IF(ISERROR(MATCH($J343,[3]SorP!$B$1:$B$6226,0)),"",INDIRECT("'SorP'!$A$"&amp;MATCH($S343&amp;$J343,[3]SorP!C:C,0))))</f>
        <v/>
      </c>
      <c r="U343" s="139"/>
      <c r="V343" s="140" t="e">
        <f>IF(C343="",NA(),IF(OR(C343="Smelter not listed",C343="Smelter not yet identified"),MATCH($B343&amp;$D343,'[3]Smelter Look-up'!$J:$J,0),MATCH($B343&amp;$C343,'[3]Smelter Look-up'!$J:$J,0)))</f>
        <v>#N/A</v>
      </c>
      <c r="X343" s="67">
        <f t="shared" si="26"/>
        <v>0</v>
      </c>
      <c r="AB343" s="68" t="str">
        <f t="shared" si="27"/>
        <v/>
      </c>
    </row>
    <row r="344" spans="1:28" s="67" customFormat="1" ht="20.25">
      <c r="A344" s="197"/>
      <c r="B344" s="137" t="s">
        <v>235</v>
      </c>
      <c r="C344" s="191" t="s">
        <v>235</v>
      </c>
      <c r="D344" s="138"/>
      <c r="E344" s="137" t="s">
        <v>235</v>
      </c>
      <c r="F344" s="137" t="s">
        <v>235</v>
      </c>
      <c r="G344" s="137" t="s">
        <v>235</v>
      </c>
      <c r="H344" s="192" t="s">
        <v>235</v>
      </c>
      <c r="I344" s="193" t="s">
        <v>235</v>
      </c>
      <c r="J344" s="193" t="s">
        <v>235</v>
      </c>
      <c r="K344" s="194"/>
      <c r="L344" s="194"/>
      <c r="M344" s="194"/>
      <c r="N344" s="194"/>
      <c r="O344" s="194"/>
      <c r="P344" s="195"/>
      <c r="Q344" s="196"/>
      <c r="R344" s="137" t="s">
        <v>235</v>
      </c>
      <c r="S344" s="197" t="str">
        <f t="shared" ca="1" si="25"/>
        <v/>
      </c>
      <c r="T344" s="197" t="str">
        <f ca="1">IF(B344="","",IF(ISERROR(MATCH($J344,[3]SorP!$B$1:$B$6226,0)),"",INDIRECT("'SorP'!$A$"&amp;MATCH($S344&amp;$J344,[3]SorP!C:C,0))))</f>
        <v/>
      </c>
      <c r="U344" s="139"/>
      <c r="V344" s="140" t="e">
        <f>IF(C344="",NA(),IF(OR(C344="Smelter not listed",C344="Smelter not yet identified"),MATCH($B344&amp;$D344,'[3]Smelter Look-up'!$J:$J,0),MATCH($B344&amp;$C344,'[3]Smelter Look-up'!$J:$J,0)))</f>
        <v>#N/A</v>
      </c>
      <c r="X344" s="67">
        <f t="shared" si="26"/>
        <v>0</v>
      </c>
      <c r="AB344" s="68" t="str">
        <f t="shared" si="27"/>
        <v/>
      </c>
    </row>
    <row r="345" spans="1:28" s="67" customFormat="1" ht="20.25">
      <c r="A345" s="197"/>
      <c r="B345" s="137" t="s">
        <v>235</v>
      </c>
      <c r="C345" s="191" t="s">
        <v>235</v>
      </c>
      <c r="D345" s="138"/>
      <c r="E345" s="137" t="s">
        <v>235</v>
      </c>
      <c r="F345" s="137" t="s">
        <v>235</v>
      </c>
      <c r="G345" s="137" t="s">
        <v>235</v>
      </c>
      <c r="H345" s="192" t="s">
        <v>235</v>
      </c>
      <c r="I345" s="193" t="s">
        <v>235</v>
      </c>
      <c r="J345" s="193" t="s">
        <v>235</v>
      </c>
      <c r="K345" s="194"/>
      <c r="L345" s="194"/>
      <c r="M345" s="194"/>
      <c r="N345" s="194"/>
      <c r="O345" s="194"/>
      <c r="P345" s="195"/>
      <c r="Q345" s="196"/>
      <c r="R345" s="137" t="s">
        <v>235</v>
      </c>
      <c r="S345" s="197" t="str">
        <f t="shared" ca="1" si="25"/>
        <v/>
      </c>
      <c r="T345" s="197" t="str">
        <f ca="1">IF(B345="","",IF(ISERROR(MATCH($J345,[3]SorP!$B$1:$B$6226,0)),"",INDIRECT("'SorP'!$A$"&amp;MATCH($S345&amp;$J345,[3]SorP!C:C,0))))</f>
        <v/>
      </c>
      <c r="U345" s="139"/>
      <c r="V345" s="140" t="e">
        <f>IF(C345="",NA(),IF(OR(C345="Smelter not listed",C345="Smelter not yet identified"),MATCH($B345&amp;$D345,'[3]Smelter Look-up'!$J:$J,0),MATCH($B345&amp;$C345,'[3]Smelter Look-up'!$J:$J,0)))</f>
        <v>#N/A</v>
      </c>
      <c r="X345" s="67">
        <f t="shared" si="26"/>
        <v>0</v>
      </c>
      <c r="AB345" s="68" t="str">
        <f t="shared" si="27"/>
        <v/>
      </c>
    </row>
    <row r="346" spans="1:28" s="67" customFormat="1" ht="20.25">
      <c r="A346" s="197"/>
      <c r="B346" s="137" t="s">
        <v>235</v>
      </c>
      <c r="C346" s="191" t="s">
        <v>235</v>
      </c>
      <c r="D346" s="138"/>
      <c r="E346" s="137" t="s">
        <v>235</v>
      </c>
      <c r="F346" s="137" t="s">
        <v>235</v>
      </c>
      <c r="G346" s="137" t="s">
        <v>235</v>
      </c>
      <c r="H346" s="192" t="s">
        <v>235</v>
      </c>
      <c r="I346" s="193" t="s">
        <v>235</v>
      </c>
      <c r="J346" s="193" t="s">
        <v>235</v>
      </c>
      <c r="K346" s="194"/>
      <c r="L346" s="194"/>
      <c r="M346" s="194"/>
      <c r="N346" s="194"/>
      <c r="O346" s="194"/>
      <c r="P346" s="195"/>
      <c r="Q346" s="196"/>
      <c r="R346" s="137" t="s">
        <v>235</v>
      </c>
      <c r="S346" s="197" t="str">
        <f t="shared" ca="1" si="25"/>
        <v/>
      </c>
      <c r="T346" s="197" t="str">
        <f ca="1">IF(B346="","",IF(ISERROR(MATCH($J346,[3]SorP!$B$1:$B$6226,0)),"",INDIRECT("'SorP'!$A$"&amp;MATCH($S346&amp;$J346,[3]SorP!C:C,0))))</f>
        <v/>
      </c>
      <c r="U346" s="139"/>
      <c r="V346" s="140" t="e">
        <f>IF(C346="",NA(),IF(OR(C346="Smelter not listed",C346="Smelter not yet identified"),MATCH($B346&amp;$D346,'[3]Smelter Look-up'!$J:$J,0),MATCH($B346&amp;$C346,'[3]Smelter Look-up'!$J:$J,0)))</f>
        <v>#N/A</v>
      </c>
      <c r="X346" s="67">
        <f t="shared" si="26"/>
        <v>0</v>
      </c>
      <c r="AB346" s="68" t="str">
        <f t="shared" si="27"/>
        <v/>
      </c>
    </row>
    <row r="347" spans="1:28" s="67" customFormat="1" ht="20.25">
      <c r="A347" s="197"/>
      <c r="B347" s="137" t="s">
        <v>235</v>
      </c>
      <c r="C347" s="191" t="s">
        <v>235</v>
      </c>
      <c r="D347" s="138"/>
      <c r="E347" s="137" t="s">
        <v>235</v>
      </c>
      <c r="F347" s="137" t="s">
        <v>235</v>
      </c>
      <c r="G347" s="137" t="s">
        <v>235</v>
      </c>
      <c r="H347" s="192" t="s">
        <v>235</v>
      </c>
      <c r="I347" s="193" t="s">
        <v>235</v>
      </c>
      <c r="J347" s="193" t="s">
        <v>235</v>
      </c>
      <c r="K347" s="194"/>
      <c r="L347" s="194"/>
      <c r="M347" s="194"/>
      <c r="N347" s="194"/>
      <c r="O347" s="194"/>
      <c r="P347" s="195"/>
      <c r="Q347" s="196"/>
      <c r="R347" s="137" t="s">
        <v>235</v>
      </c>
      <c r="S347" s="197" t="str">
        <f t="shared" ca="1" si="25"/>
        <v/>
      </c>
      <c r="T347" s="197" t="str">
        <f ca="1">IF(B347="","",IF(ISERROR(MATCH($J347,[3]SorP!$B$1:$B$6226,0)),"",INDIRECT("'SorP'!$A$"&amp;MATCH($S347&amp;$J347,[3]SorP!C:C,0))))</f>
        <v/>
      </c>
      <c r="U347" s="139"/>
      <c r="V347" s="140" t="e">
        <f>IF(C347="",NA(),IF(OR(C347="Smelter not listed",C347="Smelter not yet identified"),MATCH($B347&amp;$D347,'[3]Smelter Look-up'!$J:$J,0),MATCH($B347&amp;$C347,'[3]Smelter Look-up'!$J:$J,0)))</f>
        <v>#N/A</v>
      </c>
      <c r="X347" s="67">
        <f t="shared" si="26"/>
        <v>0</v>
      </c>
      <c r="AB347" s="68" t="str">
        <f t="shared" si="27"/>
        <v/>
      </c>
    </row>
    <row r="348" spans="1:28" s="67" customFormat="1" ht="20.25">
      <c r="A348" s="197"/>
      <c r="B348" s="137" t="s">
        <v>235</v>
      </c>
      <c r="C348" s="191" t="s">
        <v>235</v>
      </c>
      <c r="D348" s="138"/>
      <c r="E348" s="137" t="s">
        <v>235</v>
      </c>
      <c r="F348" s="137" t="s">
        <v>235</v>
      </c>
      <c r="G348" s="137" t="s">
        <v>235</v>
      </c>
      <c r="H348" s="192" t="s">
        <v>235</v>
      </c>
      <c r="I348" s="193" t="s">
        <v>235</v>
      </c>
      <c r="J348" s="193" t="s">
        <v>235</v>
      </c>
      <c r="K348" s="194"/>
      <c r="L348" s="194"/>
      <c r="M348" s="194"/>
      <c r="N348" s="194"/>
      <c r="O348" s="194"/>
      <c r="P348" s="195"/>
      <c r="Q348" s="196"/>
      <c r="R348" s="137" t="s">
        <v>235</v>
      </c>
      <c r="S348" s="197" t="str">
        <f t="shared" ca="1" si="25"/>
        <v/>
      </c>
      <c r="T348" s="197" t="str">
        <f ca="1">IF(B348="","",IF(ISERROR(MATCH($J348,[3]SorP!$B$1:$B$6226,0)),"",INDIRECT("'SorP'!$A$"&amp;MATCH($S348&amp;$J348,[3]SorP!C:C,0))))</f>
        <v/>
      </c>
      <c r="U348" s="139"/>
      <c r="V348" s="140" t="e">
        <f>IF(C348="",NA(),IF(OR(C348="Smelter not listed",C348="Smelter not yet identified"),MATCH($B348&amp;$D348,'[3]Smelter Look-up'!$J:$J,0),MATCH($B348&amp;$C348,'[3]Smelter Look-up'!$J:$J,0)))</f>
        <v>#N/A</v>
      </c>
      <c r="X348" s="67">
        <f t="shared" si="26"/>
        <v>0</v>
      </c>
      <c r="AB348" s="68" t="str">
        <f t="shared" si="27"/>
        <v/>
      </c>
    </row>
    <row r="349" spans="1:28" s="67" customFormat="1" ht="20.25">
      <c r="A349" s="197"/>
      <c r="B349" s="137" t="s">
        <v>235</v>
      </c>
      <c r="C349" s="191" t="s">
        <v>235</v>
      </c>
      <c r="D349" s="138"/>
      <c r="E349" s="137" t="s">
        <v>235</v>
      </c>
      <c r="F349" s="137" t="s">
        <v>235</v>
      </c>
      <c r="G349" s="137" t="s">
        <v>235</v>
      </c>
      <c r="H349" s="192" t="s">
        <v>235</v>
      </c>
      <c r="I349" s="193" t="s">
        <v>235</v>
      </c>
      <c r="J349" s="193" t="s">
        <v>235</v>
      </c>
      <c r="K349" s="194"/>
      <c r="L349" s="194"/>
      <c r="M349" s="194"/>
      <c r="N349" s="194"/>
      <c r="O349" s="194"/>
      <c r="P349" s="195"/>
      <c r="Q349" s="196"/>
      <c r="R349" s="137" t="s">
        <v>235</v>
      </c>
      <c r="S349" s="197" t="str">
        <f t="shared" ca="1" si="25"/>
        <v/>
      </c>
      <c r="T349" s="197" t="str">
        <f ca="1">IF(B349="","",IF(ISERROR(MATCH($J349,[3]SorP!$B$1:$B$6226,0)),"",INDIRECT("'SorP'!$A$"&amp;MATCH($S349&amp;$J349,[3]SorP!C:C,0))))</f>
        <v/>
      </c>
      <c r="U349" s="139"/>
      <c r="V349" s="140" t="e">
        <f>IF(C349="",NA(),IF(OR(C349="Smelter not listed",C349="Smelter not yet identified"),MATCH($B349&amp;$D349,'[3]Smelter Look-up'!$J:$J,0),MATCH($B349&amp;$C349,'[3]Smelter Look-up'!$J:$J,0)))</f>
        <v>#N/A</v>
      </c>
      <c r="X349" s="67">
        <f t="shared" si="26"/>
        <v>0</v>
      </c>
      <c r="AB349" s="68" t="str">
        <f t="shared" si="27"/>
        <v/>
      </c>
    </row>
    <row r="350" spans="1:28" s="67" customFormat="1" ht="20.25">
      <c r="A350" s="197"/>
      <c r="B350" s="137" t="s">
        <v>235</v>
      </c>
      <c r="C350" s="191" t="s">
        <v>235</v>
      </c>
      <c r="D350" s="138"/>
      <c r="E350" s="137" t="s">
        <v>235</v>
      </c>
      <c r="F350" s="137" t="s">
        <v>235</v>
      </c>
      <c r="G350" s="137" t="s">
        <v>235</v>
      </c>
      <c r="H350" s="192" t="s">
        <v>235</v>
      </c>
      <c r="I350" s="193" t="s">
        <v>235</v>
      </c>
      <c r="J350" s="193" t="s">
        <v>235</v>
      </c>
      <c r="K350" s="194"/>
      <c r="L350" s="194"/>
      <c r="M350" s="194"/>
      <c r="N350" s="194"/>
      <c r="O350" s="194"/>
      <c r="P350" s="195"/>
      <c r="Q350" s="196"/>
      <c r="R350" s="137" t="s">
        <v>235</v>
      </c>
      <c r="S350" s="197" t="str">
        <f t="shared" ca="1" si="25"/>
        <v/>
      </c>
      <c r="T350" s="197" t="str">
        <f ca="1">IF(B350="","",IF(ISERROR(MATCH($J350,[3]SorP!$B$1:$B$6226,0)),"",INDIRECT("'SorP'!$A$"&amp;MATCH($S350&amp;$J350,[3]SorP!C:C,0))))</f>
        <v/>
      </c>
      <c r="U350" s="139"/>
      <c r="V350" s="140" t="e">
        <f>IF(C350="",NA(),IF(OR(C350="Smelter not listed",C350="Smelter not yet identified"),MATCH($B350&amp;$D350,'[3]Smelter Look-up'!$J:$J,0),MATCH($B350&amp;$C350,'[3]Smelter Look-up'!$J:$J,0)))</f>
        <v>#N/A</v>
      </c>
      <c r="X350" s="67">
        <f t="shared" si="26"/>
        <v>0</v>
      </c>
      <c r="AB350" s="68" t="str">
        <f t="shared" si="27"/>
        <v/>
      </c>
    </row>
    <row r="351" spans="1:28" s="67" customFormat="1" ht="20.25">
      <c r="A351" s="197"/>
      <c r="B351" s="137" t="s">
        <v>235</v>
      </c>
      <c r="C351" s="191" t="s">
        <v>235</v>
      </c>
      <c r="D351" s="138"/>
      <c r="E351" s="137" t="s">
        <v>235</v>
      </c>
      <c r="F351" s="137" t="s">
        <v>235</v>
      </c>
      <c r="G351" s="137" t="s">
        <v>235</v>
      </c>
      <c r="H351" s="192" t="s">
        <v>235</v>
      </c>
      <c r="I351" s="193" t="s">
        <v>235</v>
      </c>
      <c r="J351" s="193" t="s">
        <v>235</v>
      </c>
      <c r="K351" s="194"/>
      <c r="L351" s="194"/>
      <c r="M351" s="194"/>
      <c r="N351" s="194"/>
      <c r="O351" s="194"/>
      <c r="P351" s="195"/>
      <c r="Q351" s="196"/>
      <c r="R351" s="137" t="s">
        <v>235</v>
      </c>
      <c r="S351" s="197" t="str">
        <f t="shared" ca="1" si="25"/>
        <v/>
      </c>
      <c r="T351" s="197" t="str">
        <f ca="1">IF(B351="","",IF(ISERROR(MATCH($J351,[3]SorP!$B$1:$B$6226,0)),"",INDIRECT("'SorP'!$A$"&amp;MATCH($S351&amp;$J351,[3]SorP!C:C,0))))</f>
        <v/>
      </c>
      <c r="U351" s="139"/>
      <c r="V351" s="140" t="e">
        <f>IF(C351="",NA(),IF(OR(C351="Smelter not listed",C351="Smelter not yet identified"),MATCH($B351&amp;$D351,'[3]Smelter Look-up'!$J:$J,0),MATCH($B351&amp;$C351,'[3]Smelter Look-up'!$J:$J,0)))</f>
        <v>#N/A</v>
      </c>
      <c r="X351" s="67">
        <f t="shared" si="26"/>
        <v>0</v>
      </c>
      <c r="AB351" s="68" t="str">
        <f t="shared" si="27"/>
        <v/>
      </c>
    </row>
    <row r="352" spans="1:28" s="67" customFormat="1" ht="20.25">
      <c r="A352" s="197"/>
      <c r="B352" s="137" t="s">
        <v>235</v>
      </c>
      <c r="C352" s="191" t="s">
        <v>235</v>
      </c>
      <c r="D352" s="138"/>
      <c r="E352" s="137" t="s">
        <v>235</v>
      </c>
      <c r="F352" s="137" t="s">
        <v>235</v>
      </c>
      <c r="G352" s="137" t="s">
        <v>235</v>
      </c>
      <c r="H352" s="192" t="s">
        <v>235</v>
      </c>
      <c r="I352" s="193" t="s">
        <v>235</v>
      </c>
      <c r="J352" s="193" t="s">
        <v>235</v>
      </c>
      <c r="K352" s="194"/>
      <c r="L352" s="194"/>
      <c r="M352" s="194"/>
      <c r="N352" s="194"/>
      <c r="O352" s="194"/>
      <c r="P352" s="195"/>
      <c r="Q352" s="196"/>
      <c r="R352" s="137" t="s">
        <v>235</v>
      </c>
      <c r="S352" s="197" t="str">
        <f t="shared" ca="1" si="25"/>
        <v/>
      </c>
      <c r="T352" s="197" t="str">
        <f ca="1">IF(B352="","",IF(ISERROR(MATCH($J352,[3]SorP!$B$1:$B$6226,0)),"",INDIRECT("'SorP'!$A$"&amp;MATCH($S352&amp;$J352,[3]SorP!C:C,0))))</f>
        <v/>
      </c>
      <c r="U352" s="139"/>
      <c r="V352" s="140" t="e">
        <f>IF(C352="",NA(),IF(OR(C352="Smelter not listed",C352="Smelter not yet identified"),MATCH($B352&amp;$D352,'[3]Smelter Look-up'!$J:$J,0),MATCH($B352&amp;$C352,'[3]Smelter Look-up'!$J:$J,0)))</f>
        <v>#N/A</v>
      </c>
      <c r="X352" s="67">
        <f t="shared" si="26"/>
        <v>0</v>
      </c>
      <c r="AB352" s="68" t="str">
        <f t="shared" si="27"/>
        <v/>
      </c>
    </row>
    <row r="353" spans="1:28" s="67" customFormat="1" ht="20.25">
      <c r="A353" s="197"/>
      <c r="B353" s="137" t="s">
        <v>235</v>
      </c>
      <c r="C353" s="191" t="s">
        <v>235</v>
      </c>
      <c r="D353" s="138"/>
      <c r="E353" s="137" t="s">
        <v>235</v>
      </c>
      <c r="F353" s="137" t="s">
        <v>235</v>
      </c>
      <c r="G353" s="137" t="s">
        <v>235</v>
      </c>
      <c r="H353" s="192" t="s">
        <v>235</v>
      </c>
      <c r="I353" s="193" t="s">
        <v>235</v>
      </c>
      <c r="J353" s="193" t="s">
        <v>235</v>
      </c>
      <c r="K353" s="194"/>
      <c r="L353" s="194"/>
      <c r="M353" s="194"/>
      <c r="N353" s="194"/>
      <c r="O353" s="194"/>
      <c r="P353" s="195"/>
      <c r="Q353" s="196"/>
      <c r="R353" s="137" t="s">
        <v>235</v>
      </c>
      <c r="S353" s="197" t="str">
        <f t="shared" ca="1" si="25"/>
        <v/>
      </c>
      <c r="T353" s="197" t="str">
        <f ca="1">IF(B353="","",IF(ISERROR(MATCH($J353,[3]SorP!$B$1:$B$6226,0)),"",INDIRECT("'SorP'!$A$"&amp;MATCH($S353&amp;$J353,[3]SorP!C:C,0))))</f>
        <v/>
      </c>
      <c r="U353" s="139"/>
      <c r="V353" s="140" t="e">
        <f>IF(C353="",NA(),IF(OR(C353="Smelter not listed",C353="Smelter not yet identified"),MATCH($B353&amp;$D353,'[3]Smelter Look-up'!$J:$J,0),MATCH($B353&amp;$C353,'[3]Smelter Look-up'!$J:$J,0)))</f>
        <v>#N/A</v>
      </c>
      <c r="X353" s="67">
        <f t="shared" si="26"/>
        <v>0</v>
      </c>
      <c r="AB353" s="68" t="str">
        <f t="shared" si="27"/>
        <v/>
      </c>
    </row>
    <row r="354" spans="1:28" s="67" customFormat="1" ht="20.25">
      <c r="A354" s="197"/>
      <c r="B354" s="137" t="s">
        <v>235</v>
      </c>
      <c r="C354" s="191" t="s">
        <v>235</v>
      </c>
      <c r="D354" s="138"/>
      <c r="E354" s="137" t="s">
        <v>235</v>
      </c>
      <c r="F354" s="137" t="s">
        <v>235</v>
      </c>
      <c r="G354" s="137" t="s">
        <v>235</v>
      </c>
      <c r="H354" s="192" t="s">
        <v>235</v>
      </c>
      <c r="I354" s="193" t="s">
        <v>235</v>
      </c>
      <c r="J354" s="193" t="s">
        <v>235</v>
      </c>
      <c r="K354" s="194"/>
      <c r="L354" s="194"/>
      <c r="M354" s="194"/>
      <c r="N354" s="194"/>
      <c r="O354" s="194"/>
      <c r="P354" s="195"/>
      <c r="Q354" s="196"/>
      <c r="R354" s="137" t="s">
        <v>235</v>
      </c>
      <c r="S354" s="197" t="str">
        <f t="shared" ca="1" si="25"/>
        <v/>
      </c>
      <c r="T354" s="197" t="str">
        <f ca="1">IF(B354="","",IF(ISERROR(MATCH($J354,[3]SorP!$B$1:$B$6226,0)),"",INDIRECT("'SorP'!$A$"&amp;MATCH($S354&amp;$J354,[3]SorP!C:C,0))))</f>
        <v/>
      </c>
      <c r="U354" s="139"/>
      <c r="V354" s="140" t="e">
        <f>IF(C354="",NA(),IF(OR(C354="Smelter not listed",C354="Smelter not yet identified"),MATCH($B354&amp;$D354,'[3]Smelter Look-up'!$J:$J,0),MATCH($B354&amp;$C354,'[3]Smelter Look-up'!$J:$J,0)))</f>
        <v>#N/A</v>
      </c>
      <c r="X354" s="67">
        <f t="shared" si="26"/>
        <v>0</v>
      </c>
      <c r="AB354" s="68" t="str">
        <f t="shared" si="27"/>
        <v/>
      </c>
    </row>
    <row r="355" spans="1:28" s="67" customFormat="1" ht="20.25">
      <c r="A355" s="197"/>
      <c r="B355" s="137" t="s">
        <v>235</v>
      </c>
      <c r="C355" s="191" t="s">
        <v>235</v>
      </c>
      <c r="D355" s="138"/>
      <c r="E355" s="137" t="s">
        <v>235</v>
      </c>
      <c r="F355" s="137" t="s">
        <v>235</v>
      </c>
      <c r="G355" s="137" t="s">
        <v>235</v>
      </c>
      <c r="H355" s="192" t="s">
        <v>235</v>
      </c>
      <c r="I355" s="193" t="s">
        <v>235</v>
      </c>
      <c r="J355" s="193" t="s">
        <v>235</v>
      </c>
      <c r="K355" s="194"/>
      <c r="L355" s="194"/>
      <c r="M355" s="194"/>
      <c r="N355" s="194"/>
      <c r="O355" s="194"/>
      <c r="P355" s="195"/>
      <c r="Q355" s="196"/>
      <c r="R355" s="137" t="s">
        <v>235</v>
      </c>
      <c r="S355" s="197" t="str">
        <f t="shared" ca="1" si="25"/>
        <v/>
      </c>
      <c r="T355" s="197" t="str">
        <f ca="1">IF(B355="","",IF(ISERROR(MATCH($J355,[3]SorP!$B$1:$B$6226,0)),"",INDIRECT("'SorP'!$A$"&amp;MATCH($S355&amp;$J355,[3]SorP!C:C,0))))</f>
        <v/>
      </c>
      <c r="U355" s="139"/>
      <c r="V355" s="140" t="e">
        <f>IF(C355="",NA(),IF(OR(C355="Smelter not listed",C355="Smelter not yet identified"),MATCH($B355&amp;$D355,'[3]Smelter Look-up'!$J:$J,0),MATCH($B355&amp;$C355,'[3]Smelter Look-up'!$J:$J,0)))</f>
        <v>#N/A</v>
      </c>
      <c r="X355" s="67">
        <f t="shared" si="26"/>
        <v>0</v>
      </c>
      <c r="AB355" s="68" t="str">
        <f t="shared" si="27"/>
        <v/>
      </c>
    </row>
    <row r="356" spans="1:28" s="67" customFormat="1" ht="20.25">
      <c r="A356" s="197"/>
      <c r="B356" s="137" t="s">
        <v>235</v>
      </c>
      <c r="C356" s="191" t="s">
        <v>235</v>
      </c>
      <c r="D356" s="138"/>
      <c r="E356" s="137" t="s">
        <v>235</v>
      </c>
      <c r="F356" s="137" t="s">
        <v>235</v>
      </c>
      <c r="G356" s="137" t="s">
        <v>235</v>
      </c>
      <c r="H356" s="192" t="s">
        <v>235</v>
      </c>
      <c r="I356" s="193" t="s">
        <v>235</v>
      </c>
      <c r="J356" s="193" t="s">
        <v>235</v>
      </c>
      <c r="K356" s="194"/>
      <c r="L356" s="194"/>
      <c r="M356" s="194"/>
      <c r="N356" s="194"/>
      <c r="O356" s="194"/>
      <c r="P356" s="195"/>
      <c r="Q356" s="196"/>
      <c r="R356" s="137" t="s">
        <v>235</v>
      </c>
      <c r="S356" s="197" t="str">
        <f t="shared" ca="1" si="25"/>
        <v/>
      </c>
      <c r="T356" s="197" t="str">
        <f ca="1">IF(B356="","",IF(ISERROR(MATCH($J356,[3]SorP!$B$1:$B$6226,0)),"",INDIRECT("'SorP'!$A$"&amp;MATCH($S356&amp;$J356,[3]SorP!C:C,0))))</f>
        <v/>
      </c>
      <c r="U356" s="139"/>
      <c r="V356" s="140" t="e">
        <f>IF(C356="",NA(),IF(OR(C356="Smelter not listed",C356="Smelter not yet identified"),MATCH($B356&amp;$D356,'[3]Smelter Look-up'!$J:$J,0),MATCH($B356&amp;$C356,'[3]Smelter Look-up'!$J:$J,0)))</f>
        <v>#N/A</v>
      </c>
      <c r="X356" s="67">
        <f t="shared" si="26"/>
        <v>0</v>
      </c>
      <c r="AB356" s="68" t="str">
        <f t="shared" si="27"/>
        <v/>
      </c>
    </row>
    <row r="357" spans="1:28" s="67" customFormat="1" ht="20.25">
      <c r="A357" s="197"/>
      <c r="B357" s="137" t="s">
        <v>235</v>
      </c>
      <c r="C357" s="191" t="s">
        <v>235</v>
      </c>
      <c r="D357" s="138"/>
      <c r="E357" s="137" t="s">
        <v>235</v>
      </c>
      <c r="F357" s="137" t="s">
        <v>235</v>
      </c>
      <c r="G357" s="137" t="s">
        <v>235</v>
      </c>
      <c r="H357" s="192" t="s">
        <v>235</v>
      </c>
      <c r="I357" s="193" t="s">
        <v>235</v>
      </c>
      <c r="J357" s="193" t="s">
        <v>235</v>
      </c>
      <c r="K357" s="194"/>
      <c r="L357" s="194"/>
      <c r="M357" s="194"/>
      <c r="N357" s="194"/>
      <c r="O357" s="194"/>
      <c r="P357" s="195"/>
      <c r="Q357" s="196"/>
      <c r="R357" s="137" t="s">
        <v>235</v>
      </c>
      <c r="S357" s="197" t="str">
        <f t="shared" ref="S357:S387" ca="1" si="28">IF(B357="","",IF(ISERROR(MATCH($E357,CL,0)),"Unknown",INDIRECT("'C'!$A$"&amp;MATCH($E357,CL,0)+1)))</f>
        <v/>
      </c>
      <c r="T357" s="197" t="str">
        <f ca="1">IF(B357="","",IF(ISERROR(MATCH($J357,[3]SorP!$B$1:$B$6226,0)),"",INDIRECT("'SorP'!$A$"&amp;MATCH($S357&amp;$J357,[3]SorP!C:C,0))))</f>
        <v/>
      </c>
      <c r="U357" s="139"/>
      <c r="V357" s="140" t="e">
        <f>IF(C357="",NA(),IF(OR(C357="Smelter not listed",C357="Smelter not yet identified"),MATCH($B357&amp;$D357,'[3]Smelter Look-up'!$J:$J,0),MATCH($B357&amp;$C357,'[3]Smelter Look-up'!$J:$J,0)))</f>
        <v>#N/A</v>
      </c>
      <c r="X357" s="67">
        <f t="shared" si="26"/>
        <v>0</v>
      </c>
      <c r="AB357" s="68" t="str">
        <f t="shared" si="27"/>
        <v/>
      </c>
    </row>
    <row r="358" spans="1:28" s="67" customFormat="1" ht="20.25">
      <c r="A358" s="197"/>
      <c r="B358" s="137" t="s">
        <v>235</v>
      </c>
      <c r="C358" s="191" t="s">
        <v>235</v>
      </c>
      <c r="D358" s="138"/>
      <c r="E358" s="137" t="s">
        <v>235</v>
      </c>
      <c r="F358" s="137" t="s">
        <v>235</v>
      </c>
      <c r="G358" s="137" t="s">
        <v>235</v>
      </c>
      <c r="H358" s="192" t="s">
        <v>235</v>
      </c>
      <c r="I358" s="193" t="s">
        <v>235</v>
      </c>
      <c r="J358" s="193" t="s">
        <v>235</v>
      </c>
      <c r="K358" s="194"/>
      <c r="L358" s="194"/>
      <c r="M358" s="194"/>
      <c r="N358" s="194"/>
      <c r="O358" s="194"/>
      <c r="P358" s="195"/>
      <c r="Q358" s="196"/>
      <c r="R358" s="137" t="s">
        <v>235</v>
      </c>
      <c r="S358" s="197" t="str">
        <f t="shared" ca="1" si="28"/>
        <v/>
      </c>
      <c r="T358" s="197" t="str">
        <f ca="1">IF(B358="","",IF(ISERROR(MATCH($J358,[3]SorP!$B$1:$B$6226,0)),"",INDIRECT("'SorP'!$A$"&amp;MATCH($S358&amp;$J358,[3]SorP!C:C,0))))</f>
        <v/>
      </c>
      <c r="U358" s="139"/>
      <c r="V358" s="140" t="e">
        <f>IF(C358="",NA(),IF(OR(C358="Smelter not listed",C358="Smelter not yet identified"),MATCH($B358&amp;$D358,'[3]Smelter Look-up'!$J:$J,0),MATCH($B358&amp;$C358,'[3]Smelter Look-up'!$J:$J,0)))</f>
        <v>#N/A</v>
      </c>
      <c r="X358" s="67">
        <f t="shared" si="26"/>
        <v>0</v>
      </c>
      <c r="AB358" s="68" t="str">
        <f t="shared" si="27"/>
        <v/>
      </c>
    </row>
    <row r="359" spans="1:28" s="67" customFormat="1" ht="20.25">
      <c r="A359" s="197"/>
      <c r="B359" s="137" t="s">
        <v>235</v>
      </c>
      <c r="C359" s="191" t="s">
        <v>235</v>
      </c>
      <c r="D359" s="138"/>
      <c r="E359" s="137" t="s">
        <v>235</v>
      </c>
      <c r="F359" s="137" t="s">
        <v>235</v>
      </c>
      <c r="G359" s="137" t="s">
        <v>235</v>
      </c>
      <c r="H359" s="192" t="s">
        <v>235</v>
      </c>
      <c r="I359" s="193" t="s">
        <v>235</v>
      </c>
      <c r="J359" s="193" t="s">
        <v>235</v>
      </c>
      <c r="K359" s="194"/>
      <c r="L359" s="194"/>
      <c r="M359" s="194"/>
      <c r="N359" s="194"/>
      <c r="O359" s="194"/>
      <c r="P359" s="195"/>
      <c r="Q359" s="196"/>
      <c r="R359" s="137" t="s">
        <v>235</v>
      </c>
      <c r="S359" s="197" t="str">
        <f t="shared" ca="1" si="28"/>
        <v/>
      </c>
      <c r="T359" s="197" t="str">
        <f ca="1">IF(B359="","",IF(ISERROR(MATCH($J359,[3]SorP!$B$1:$B$6226,0)),"",INDIRECT("'SorP'!$A$"&amp;MATCH($S359&amp;$J359,[3]SorP!C:C,0))))</f>
        <v/>
      </c>
      <c r="U359" s="139"/>
      <c r="V359" s="140" t="e">
        <f>IF(C359="",NA(),IF(OR(C359="Smelter not listed",C359="Smelter not yet identified"),MATCH($B359&amp;$D359,'[3]Smelter Look-up'!$J:$J,0),MATCH($B359&amp;$C359,'[3]Smelter Look-up'!$J:$J,0)))</f>
        <v>#N/A</v>
      </c>
      <c r="X359" s="67">
        <f t="shared" si="26"/>
        <v>0</v>
      </c>
      <c r="AB359" s="68" t="str">
        <f t="shared" si="27"/>
        <v/>
      </c>
    </row>
    <row r="360" spans="1:28" s="67" customFormat="1" ht="20.25">
      <c r="A360" s="197"/>
      <c r="B360" s="137" t="s">
        <v>235</v>
      </c>
      <c r="C360" s="191" t="s">
        <v>235</v>
      </c>
      <c r="D360" s="138"/>
      <c r="E360" s="137" t="s">
        <v>235</v>
      </c>
      <c r="F360" s="137" t="s">
        <v>235</v>
      </c>
      <c r="G360" s="137" t="s">
        <v>235</v>
      </c>
      <c r="H360" s="192" t="s">
        <v>235</v>
      </c>
      <c r="I360" s="193" t="s">
        <v>235</v>
      </c>
      <c r="J360" s="193" t="s">
        <v>235</v>
      </c>
      <c r="K360" s="194"/>
      <c r="L360" s="194"/>
      <c r="M360" s="194"/>
      <c r="N360" s="194"/>
      <c r="O360" s="194"/>
      <c r="P360" s="195"/>
      <c r="Q360" s="196"/>
      <c r="R360" s="137" t="s">
        <v>235</v>
      </c>
      <c r="S360" s="197" t="str">
        <f t="shared" ca="1" si="28"/>
        <v/>
      </c>
      <c r="T360" s="197" t="str">
        <f ca="1">IF(B360="","",IF(ISERROR(MATCH($J360,[3]SorP!$B$1:$B$6226,0)),"",INDIRECT("'SorP'!$A$"&amp;MATCH($S360&amp;$J360,[3]SorP!C:C,0))))</f>
        <v/>
      </c>
      <c r="U360" s="139"/>
      <c r="V360" s="140" t="e">
        <f>IF(C360="",NA(),IF(OR(C360="Smelter not listed",C360="Smelter not yet identified"),MATCH($B360&amp;$D360,'[3]Smelter Look-up'!$J:$J,0),MATCH($B360&amp;$C360,'[3]Smelter Look-up'!$J:$J,0)))</f>
        <v>#N/A</v>
      </c>
      <c r="X360" s="67">
        <f t="shared" si="26"/>
        <v>0</v>
      </c>
      <c r="AB360" s="68" t="str">
        <f t="shared" si="27"/>
        <v/>
      </c>
    </row>
    <row r="361" spans="1:28" s="67" customFormat="1" ht="20.25">
      <c r="A361" s="197"/>
      <c r="B361" s="137" t="s">
        <v>235</v>
      </c>
      <c r="C361" s="191" t="s">
        <v>235</v>
      </c>
      <c r="D361" s="138"/>
      <c r="E361" s="137" t="s">
        <v>235</v>
      </c>
      <c r="F361" s="137" t="s">
        <v>235</v>
      </c>
      <c r="G361" s="137" t="s">
        <v>235</v>
      </c>
      <c r="H361" s="192" t="s">
        <v>235</v>
      </c>
      <c r="I361" s="193" t="s">
        <v>235</v>
      </c>
      <c r="J361" s="193" t="s">
        <v>235</v>
      </c>
      <c r="K361" s="194"/>
      <c r="L361" s="194"/>
      <c r="M361" s="194"/>
      <c r="N361" s="194"/>
      <c r="O361" s="194"/>
      <c r="P361" s="195"/>
      <c r="Q361" s="196"/>
      <c r="R361" s="137" t="s">
        <v>235</v>
      </c>
      <c r="S361" s="197" t="str">
        <f t="shared" ca="1" si="28"/>
        <v/>
      </c>
      <c r="T361" s="197" t="str">
        <f ca="1">IF(B361="","",IF(ISERROR(MATCH($J361,[3]SorP!$B$1:$B$6226,0)),"",INDIRECT("'SorP'!$A$"&amp;MATCH($S361&amp;$J361,[3]SorP!C:C,0))))</f>
        <v/>
      </c>
      <c r="U361" s="139"/>
      <c r="V361" s="140" t="e">
        <f>IF(C361="",NA(),IF(OR(C361="Smelter not listed",C361="Smelter not yet identified"),MATCH($B361&amp;$D361,'[3]Smelter Look-up'!$J:$J,0),MATCH($B361&amp;$C361,'[3]Smelter Look-up'!$J:$J,0)))</f>
        <v>#N/A</v>
      </c>
      <c r="X361" s="67">
        <f t="shared" si="26"/>
        <v>0</v>
      </c>
      <c r="AB361" s="68" t="str">
        <f t="shared" si="27"/>
        <v/>
      </c>
    </row>
    <row r="362" spans="1:28" s="67" customFormat="1" ht="20.25">
      <c r="A362" s="197"/>
      <c r="B362" s="137" t="s">
        <v>235</v>
      </c>
      <c r="C362" s="191" t="s">
        <v>235</v>
      </c>
      <c r="D362" s="138"/>
      <c r="E362" s="137" t="s">
        <v>235</v>
      </c>
      <c r="F362" s="137" t="s">
        <v>235</v>
      </c>
      <c r="G362" s="137" t="s">
        <v>235</v>
      </c>
      <c r="H362" s="192" t="s">
        <v>235</v>
      </c>
      <c r="I362" s="193" t="s">
        <v>235</v>
      </c>
      <c r="J362" s="193" t="s">
        <v>235</v>
      </c>
      <c r="K362" s="194"/>
      <c r="L362" s="194"/>
      <c r="M362" s="194"/>
      <c r="N362" s="194"/>
      <c r="O362" s="194"/>
      <c r="P362" s="195"/>
      <c r="Q362" s="196"/>
      <c r="R362" s="137" t="s">
        <v>235</v>
      </c>
      <c r="S362" s="197" t="str">
        <f t="shared" ca="1" si="28"/>
        <v/>
      </c>
      <c r="T362" s="197" t="str">
        <f ca="1">IF(B362="","",IF(ISERROR(MATCH($J362,[3]SorP!$B$1:$B$6226,0)),"",INDIRECT("'SorP'!$A$"&amp;MATCH($S362&amp;$J362,[3]SorP!C:C,0))))</f>
        <v/>
      </c>
      <c r="U362" s="139"/>
      <c r="V362" s="140" t="e">
        <f>IF(C362="",NA(),IF(OR(C362="Smelter not listed",C362="Smelter not yet identified"),MATCH($B362&amp;$D362,'[3]Smelter Look-up'!$J:$J,0),MATCH($B362&amp;$C362,'[3]Smelter Look-up'!$J:$J,0)))</f>
        <v>#N/A</v>
      </c>
      <c r="X362" s="67">
        <f t="shared" si="26"/>
        <v>0</v>
      </c>
      <c r="AB362" s="68" t="str">
        <f t="shared" si="27"/>
        <v/>
      </c>
    </row>
    <row r="363" spans="1:28" s="67" customFormat="1" ht="20.25">
      <c r="A363" s="197"/>
      <c r="B363" s="137" t="s">
        <v>235</v>
      </c>
      <c r="C363" s="191" t="s">
        <v>235</v>
      </c>
      <c r="D363" s="138"/>
      <c r="E363" s="137" t="s">
        <v>235</v>
      </c>
      <c r="F363" s="137" t="s">
        <v>235</v>
      </c>
      <c r="G363" s="137" t="s">
        <v>235</v>
      </c>
      <c r="H363" s="192" t="s">
        <v>235</v>
      </c>
      <c r="I363" s="193" t="s">
        <v>235</v>
      </c>
      <c r="J363" s="193" t="s">
        <v>235</v>
      </c>
      <c r="K363" s="194"/>
      <c r="L363" s="194"/>
      <c r="M363" s="194"/>
      <c r="N363" s="194"/>
      <c r="O363" s="194"/>
      <c r="P363" s="195"/>
      <c r="Q363" s="196"/>
      <c r="R363" s="137" t="s">
        <v>235</v>
      </c>
      <c r="S363" s="197" t="str">
        <f t="shared" ca="1" si="28"/>
        <v/>
      </c>
      <c r="T363" s="197" t="str">
        <f ca="1">IF(B363="","",IF(ISERROR(MATCH($J363,[3]SorP!$B$1:$B$6226,0)),"",INDIRECT("'SorP'!$A$"&amp;MATCH($S363&amp;$J363,[3]SorP!C:C,0))))</f>
        <v/>
      </c>
      <c r="U363" s="139"/>
      <c r="V363" s="140" t="e">
        <f>IF(C363="",NA(),IF(OR(C363="Smelter not listed",C363="Smelter not yet identified"),MATCH($B363&amp;$D363,'[3]Smelter Look-up'!$J:$J,0),MATCH($B363&amp;$C363,'[3]Smelter Look-up'!$J:$J,0)))</f>
        <v>#N/A</v>
      </c>
      <c r="X363" s="67">
        <f t="shared" si="26"/>
        <v>0</v>
      </c>
      <c r="AB363" s="68" t="str">
        <f t="shared" si="27"/>
        <v/>
      </c>
    </row>
    <row r="364" spans="1:28" s="67" customFormat="1" ht="20.25">
      <c r="A364" s="197"/>
      <c r="B364" s="137" t="s">
        <v>235</v>
      </c>
      <c r="C364" s="191" t="s">
        <v>235</v>
      </c>
      <c r="D364" s="138"/>
      <c r="E364" s="137" t="s">
        <v>235</v>
      </c>
      <c r="F364" s="137" t="s">
        <v>235</v>
      </c>
      <c r="G364" s="137" t="s">
        <v>235</v>
      </c>
      <c r="H364" s="192" t="s">
        <v>235</v>
      </c>
      <c r="I364" s="193" t="s">
        <v>235</v>
      </c>
      <c r="J364" s="193" t="s">
        <v>235</v>
      </c>
      <c r="K364" s="194"/>
      <c r="L364" s="194"/>
      <c r="M364" s="194"/>
      <c r="N364" s="194"/>
      <c r="O364" s="194"/>
      <c r="P364" s="195"/>
      <c r="Q364" s="196"/>
      <c r="R364" s="137" t="s">
        <v>235</v>
      </c>
      <c r="S364" s="197" t="str">
        <f t="shared" ca="1" si="28"/>
        <v/>
      </c>
      <c r="T364" s="197" t="str">
        <f ca="1">IF(B364="","",IF(ISERROR(MATCH($J364,[3]SorP!$B$1:$B$6226,0)),"",INDIRECT("'SorP'!$A$"&amp;MATCH($S364&amp;$J364,[3]SorP!C:C,0))))</f>
        <v/>
      </c>
      <c r="U364" s="139"/>
      <c r="V364" s="140" t="e">
        <f>IF(C364="",NA(),IF(OR(C364="Smelter not listed",C364="Smelter not yet identified"),MATCH($B364&amp;$D364,'[3]Smelter Look-up'!$J:$J,0),MATCH($B364&amp;$C364,'[3]Smelter Look-up'!$J:$J,0)))</f>
        <v>#N/A</v>
      </c>
      <c r="X364" s="67">
        <f t="shared" si="26"/>
        <v>0</v>
      </c>
      <c r="AB364" s="68" t="str">
        <f t="shared" si="27"/>
        <v/>
      </c>
    </row>
    <row r="365" spans="1:28" s="67" customFormat="1" ht="20.25">
      <c r="A365" s="197"/>
      <c r="B365" s="137" t="s">
        <v>235</v>
      </c>
      <c r="C365" s="191" t="s">
        <v>235</v>
      </c>
      <c r="D365" s="138"/>
      <c r="E365" s="137" t="s">
        <v>235</v>
      </c>
      <c r="F365" s="137" t="s">
        <v>235</v>
      </c>
      <c r="G365" s="137" t="s">
        <v>235</v>
      </c>
      <c r="H365" s="192" t="s">
        <v>235</v>
      </c>
      <c r="I365" s="193" t="s">
        <v>235</v>
      </c>
      <c r="J365" s="193" t="s">
        <v>235</v>
      </c>
      <c r="K365" s="194"/>
      <c r="L365" s="194"/>
      <c r="M365" s="194"/>
      <c r="N365" s="194"/>
      <c r="O365" s="194"/>
      <c r="P365" s="195"/>
      <c r="Q365" s="196"/>
      <c r="R365" s="137" t="s">
        <v>235</v>
      </c>
      <c r="S365" s="197" t="str">
        <f t="shared" ca="1" si="28"/>
        <v/>
      </c>
      <c r="T365" s="197" t="str">
        <f ca="1">IF(B365="","",IF(ISERROR(MATCH($J365,[3]SorP!$B$1:$B$6226,0)),"",INDIRECT("'SorP'!$A$"&amp;MATCH($S365&amp;$J365,[3]SorP!C:C,0))))</f>
        <v/>
      </c>
      <c r="U365" s="139"/>
      <c r="V365" s="140" t="e">
        <f>IF(C365="",NA(),IF(OR(C365="Smelter not listed",C365="Smelter not yet identified"),MATCH($B365&amp;$D365,'[3]Smelter Look-up'!$J:$J,0),MATCH($B365&amp;$C365,'[3]Smelter Look-up'!$J:$J,0)))</f>
        <v>#N/A</v>
      </c>
      <c r="X365" s="67">
        <f t="shared" si="26"/>
        <v>0</v>
      </c>
      <c r="AB365" s="68" t="str">
        <f t="shared" si="27"/>
        <v/>
      </c>
    </row>
    <row r="366" spans="1:28" s="67" customFormat="1" ht="20.25">
      <c r="A366" s="197"/>
      <c r="B366" s="137" t="s">
        <v>235</v>
      </c>
      <c r="C366" s="191" t="s">
        <v>235</v>
      </c>
      <c r="D366" s="138"/>
      <c r="E366" s="137" t="s">
        <v>235</v>
      </c>
      <c r="F366" s="137" t="s">
        <v>235</v>
      </c>
      <c r="G366" s="137" t="s">
        <v>235</v>
      </c>
      <c r="H366" s="192" t="s">
        <v>235</v>
      </c>
      <c r="I366" s="193" t="s">
        <v>235</v>
      </c>
      <c r="J366" s="193" t="s">
        <v>235</v>
      </c>
      <c r="K366" s="194"/>
      <c r="L366" s="194"/>
      <c r="M366" s="194"/>
      <c r="N366" s="194"/>
      <c r="O366" s="194"/>
      <c r="P366" s="195"/>
      <c r="Q366" s="196"/>
      <c r="R366" s="137" t="s">
        <v>235</v>
      </c>
      <c r="S366" s="197" t="str">
        <f t="shared" ca="1" si="28"/>
        <v/>
      </c>
      <c r="T366" s="197" t="str">
        <f ca="1">IF(B366="","",IF(ISERROR(MATCH($J366,[3]SorP!$B$1:$B$6226,0)),"",INDIRECT("'SorP'!$A$"&amp;MATCH($S366&amp;$J366,[3]SorP!C:C,0))))</f>
        <v/>
      </c>
      <c r="U366" s="139"/>
      <c r="V366" s="140" t="e">
        <f>IF(C366="",NA(),IF(OR(C366="Smelter not listed",C366="Smelter not yet identified"),MATCH($B366&amp;$D366,'[3]Smelter Look-up'!$J:$J,0),MATCH($B366&amp;$C366,'[3]Smelter Look-up'!$J:$J,0)))</f>
        <v>#N/A</v>
      </c>
      <c r="X366" s="67">
        <f t="shared" si="26"/>
        <v>0</v>
      </c>
      <c r="AB366" s="68" t="str">
        <f t="shared" si="27"/>
        <v/>
      </c>
    </row>
    <row r="367" spans="1:28" s="67" customFormat="1" ht="20.25">
      <c r="A367" s="197"/>
      <c r="B367" s="137" t="s">
        <v>235</v>
      </c>
      <c r="C367" s="191" t="s">
        <v>235</v>
      </c>
      <c r="D367" s="138"/>
      <c r="E367" s="137" t="s">
        <v>235</v>
      </c>
      <c r="F367" s="137" t="s">
        <v>235</v>
      </c>
      <c r="G367" s="137" t="s">
        <v>235</v>
      </c>
      <c r="H367" s="192" t="s">
        <v>235</v>
      </c>
      <c r="I367" s="193" t="s">
        <v>235</v>
      </c>
      <c r="J367" s="193" t="s">
        <v>235</v>
      </c>
      <c r="K367" s="194"/>
      <c r="L367" s="194"/>
      <c r="M367" s="194"/>
      <c r="N367" s="194"/>
      <c r="O367" s="194"/>
      <c r="P367" s="195"/>
      <c r="Q367" s="196"/>
      <c r="R367" s="137" t="s">
        <v>235</v>
      </c>
      <c r="S367" s="197" t="str">
        <f t="shared" ca="1" si="28"/>
        <v/>
      </c>
      <c r="T367" s="197" t="str">
        <f ca="1">IF(B367="","",IF(ISERROR(MATCH($J367,[3]SorP!$B$1:$B$6226,0)),"",INDIRECT("'SorP'!$A$"&amp;MATCH($S367&amp;$J367,[3]SorP!C:C,0))))</f>
        <v/>
      </c>
      <c r="U367" s="139"/>
      <c r="V367" s="140" t="e">
        <f>IF(C367="",NA(),IF(OR(C367="Smelter not listed",C367="Smelter not yet identified"),MATCH($B367&amp;$D367,'[3]Smelter Look-up'!$J:$J,0),MATCH($B367&amp;$C367,'[3]Smelter Look-up'!$J:$J,0)))</f>
        <v>#N/A</v>
      </c>
      <c r="X367" s="67">
        <f t="shared" si="26"/>
        <v>0</v>
      </c>
      <c r="AB367" s="68" t="str">
        <f t="shared" si="27"/>
        <v/>
      </c>
    </row>
    <row r="368" spans="1:28" s="67" customFormat="1" ht="20.25">
      <c r="A368" s="197"/>
      <c r="B368" s="137" t="s">
        <v>235</v>
      </c>
      <c r="C368" s="191" t="s">
        <v>235</v>
      </c>
      <c r="D368" s="138"/>
      <c r="E368" s="137" t="s">
        <v>235</v>
      </c>
      <c r="F368" s="137" t="s">
        <v>235</v>
      </c>
      <c r="G368" s="137" t="s">
        <v>235</v>
      </c>
      <c r="H368" s="192" t="s">
        <v>235</v>
      </c>
      <c r="I368" s="193" t="s">
        <v>235</v>
      </c>
      <c r="J368" s="193" t="s">
        <v>235</v>
      </c>
      <c r="K368" s="194"/>
      <c r="L368" s="194"/>
      <c r="M368" s="194"/>
      <c r="N368" s="194"/>
      <c r="O368" s="194"/>
      <c r="P368" s="195"/>
      <c r="Q368" s="196"/>
      <c r="R368" s="137" t="s">
        <v>235</v>
      </c>
      <c r="S368" s="197" t="str">
        <f t="shared" ca="1" si="28"/>
        <v/>
      </c>
      <c r="T368" s="197" t="str">
        <f ca="1">IF(B368="","",IF(ISERROR(MATCH($J368,[3]SorP!$B$1:$B$6226,0)),"",INDIRECT("'SorP'!$A$"&amp;MATCH($S368&amp;$J368,[3]SorP!C:C,0))))</f>
        <v/>
      </c>
      <c r="U368" s="139"/>
      <c r="V368" s="140" t="e">
        <f>IF(C368="",NA(),IF(OR(C368="Smelter not listed",C368="Smelter not yet identified"),MATCH($B368&amp;$D368,'[3]Smelter Look-up'!$J:$J,0),MATCH($B368&amp;$C368,'[3]Smelter Look-up'!$J:$J,0)))</f>
        <v>#N/A</v>
      </c>
      <c r="X368" s="67">
        <f t="shared" si="26"/>
        <v>0</v>
      </c>
      <c r="AB368" s="68" t="str">
        <f t="shared" si="27"/>
        <v/>
      </c>
    </row>
    <row r="369" spans="1:28" s="67" customFormat="1" ht="20.25">
      <c r="A369" s="197"/>
      <c r="B369" s="137" t="s">
        <v>235</v>
      </c>
      <c r="C369" s="191" t="s">
        <v>235</v>
      </c>
      <c r="D369" s="138"/>
      <c r="E369" s="137" t="s">
        <v>235</v>
      </c>
      <c r="F369" s="137" t="s">
        <v>235</v>
      </c>
      <c r="G369" s="137" t="s">
        <v>235</v>
      </c>
      <c r="H369" s="192" t="s">
        <v>235</v>
      </c>
      <c r="I369" s="193" t="s">
        <v>235</v>
      </c>
      <c r="J369" s="193" t="s">
        <v>235</v>
      </c>
      <c r="K369" s="194"/>
      <c r="L369" s="194"/>
      <c r="M369" s="194"/>
      <c r="N369" s="194"/>
      <c r="O369" s="194"/>
      <c r="P369" s="195"/>
      <c r="Q369" s="196"/>
      <c r="R369" s="137" t="s">
        <v>235</v>
      </c>
      <c r="S369" s="197" t="str">
        <f t="shared" ca="1" si="28"/>
        <v/>
      </c>
      <c r="T369" s="197" t="str">
        <f ca="1">IF(B369="","",IF(ISERROR(MATCH($J369,[3]SorP!$B$1:$B$6226,0)),"",INDIRECT("'SorP'!$A$"&amp;MATCH($S369&amp;$J369,[3]SorP!C:C,0))))</f>
        <v/>
      </c>
      <c r="U369" s="139"/>
      <c r="V369" s="140" t="e">
        <f>IF(C369="",NA(),IF(OR(C369="Smelter not listed",C369="Smelter not yet identified"),MATCH($B369&amp;$D369,'[3]Smelter Look-up'!$J:$J,0),MATCH($B369&amp;$C369,'[3]Smelter Look-up'!$J:$J,0)))</f>
        <v>#N/A</v>
      </c>
      <c r="X369" s="67">
        <f t="shared" si="26"/>
        <v>0</v>
      </c>
      <c r="AB369" s="68" t="str">
        <f t="shared" si="27"/>
        <v/>
      </c>
    </row>
    <row r="370" spans="1:28" s="67" customFormat="1" ht="20.25">
      <c r="A370" s="197"/>
      <c r="B370" s="137" t="s">
        <v>235</v>
      </c>
      <c r="C370" s="191" t="s">
        <v>235</v>
      </c>
      <c r="D370" s="138"/>
      <c r="E370" s="137" t="s">
        <v>235</v>
      </c>
      <c r="F370" s="137" t="s">
        <v>235</v>
      </c>
      <c r="G370" s="137" t="s">
        <v>235</v>
      </c>
      <c r="H370" s="192" t="s">
        <v>235</v>
      </c>
      <c r="I370" s="193" t="s">
        <v>235</v>
      </c>
      <c r="J370" s="193" t="s">
        <v>235</v>
      </c>
      <c r="K370" s="194"/>
      <c r="L370" s="194"/>
      <c r="M370" s="194"/>
      <c r="N370" s="194"/>
      <c r="O370" s="194"/>
      <c r="P370" s="195"/>
      <c r="Q370" s="196"/>
      <c r="R370" s="137" t="s">
        <v>235</v>
      </c>
      <c r="S370" s="197" t="str">
        <f t="shared" ca="1" si="28"/>
        <v/>
      </c>
      <c r="T370" s="197" t="str">
        <f ca="1">IF(B370="","",IF(ISERROR(MATCH($J370,[3]SorP!$B$1:$B$6226,0)),"",INDIRECT("'SorP'!$A$"&amp;MATCH($S370&amp;$J370,[3]SorP!C:C,0))))</f>
        <v/>
      </c>
      <c r="U370" s="139"/>
      <c r="V370" s="140" t="e">
        <f>IF(C370="",NA(),IF(OR(C370="Smelter not listed",C370="Smelter not yet identified"),MATCH($B370&amp;$D370,'[3]Smelter Look-up'!$J:$J,0),MATCH($B370&amp;$C370,'[3]Smelter Look-up'!$J:$J,0)))</f>
        <v>#N/A</v>
      </c>
      <c r="X370" s="67">
        <f t="shared" si="26"/>
        <v>0</v>
      </c>
      <c r="AB370" s="68" t="str">
        <f t="shared" si="27"/>
        <v/>
      </c>
    </row>
    <row r="371" spans="1:28" s="67" customFormat="1" ht="20.25">
      <c r="A371" s="197"/>
      <c r="B371" s="137" t="s">
        <v>235</v>
      </c>
      <c r="C371" s="191" t="s">
        <v>235</v>
      </c>
      <c r="D371" s="138"/>
      <c r="E371" s="137" t="s">
        <v>235</v>
      </c>
      <c r="F371" s="137" t="s">
        <v>235</v>
      </c>
      <c r="G371" s="137" t="s">
        <v>235</v>
      </c>
      <c r="H371" s="192" t="s">
        <v>235</v>
      </c>
      <c r="I371" s="193" t="s">
        <v>235</v>
      </c>
      <c r="J371" s="193" t="s">
        <v>235</v>
      </c>
      <c r="K371" s="194"/>
      <c r="L371" s="194"/>
      <c r="M371" s="194"/>
      <c r="N371" s="194"/>
      <c r="O371" s="194"/>
      <c r="P371" s="195"/>
      <c r="Q371" s="196"/>
      <c r="R371" s="137" t="s">
        <v>235</v>
      </c>
      <c r="S371" s="197" t="str">
        <f t="shared" ca="1" si="28"/>
        <v/>
      </c>
      <c r="T371" s="197" t="str">
        <f ca="1">IF(B371="","",IF(ISERROR(MATCH($J371,[3]SorP!$B$1:$B$6226,0)),"",INDIRECT("'SorP'!$A$"&amp;MATCH($S371&amp;$J371,[3]SorP!C:C,0))))</f>
        <v/>
      </c>
      <c r="U371" s="139"/>
      <c r="V371" s="140" t="e">
        <f>IF(C371="",NA(),IF(OR(C371="Smelter not listed",C371="Smelter not yet identified"),MATCH($B371&amp;$D371,'[3]Smelter Look-up'!$J:$J,0),MATCH($B371&amp;$C371,'[3]Smelter Look-up'!$J:$J,0)))</f>
        <v>#N/A</v>
      </c>
      <c r="X371" s="67">
        <f t="shared" si="26"/>
        <v>0</v>
      </c>
      <c r="AB371" s="68" t="str">
        <f t="shared" si="27"/>
        <v/>
      </c>
    </row>
    <row r="372" spans="1:28" s="67" customFormat="1" ht="20.25">
      <c r="A372" s="197"/>
      <c r="B372" s="137" t="s">
        <v>235</v>
      </c>
      <c r="C372" s="191" t="s">
        <v>235</v>
      </c>
      <c r="D372" s="138"/>
      <c r="E372" s="137" t="s">
        <v>235</v>
      </c>
      <c r="F372" s="137" t="s">
        <v>235</v>
      </c>
      <c r="G372" s="137" t="s">
        <v>235</v>
      </c>
      <c r="H372" s="192" t="s">
        <v>235</v>
      </c>
      <c r="I372" s="193" t="s">
        <v>235</v>
      </c>
      <c r="J372" s="193" t="s">
        <v>235</v>
      </c>
      <c r="K372" s="194"/>
      <c r="L372" s="194"/>
      <c r="M372" s="194"/>
      <c r="N372" s="194"/>
      <c r="O372" s="194"/>
      <c r="P372" s="195"/>
      <c r="Q372" s="196"/>
      <c r="R372" s="137" t="s">
        <v>235</v>
      </c>
      <c r="S372" s="197" t="str">
        <f t="shared" ca="1" si="28"/>
        <v/>
      </c>
      <c r="T372" s="197" t="str">
        <f ca="1">IF(B372="","",IF(ISERROR(MATCH($J372,[3]SorP!$B$1:$B$6226,0)),"",INDIRECT("'SorP'!$A$"&amp;MATCH($S372&amp;$J372,[3]SorP!C:C,0))))</f>
        <v/>
      </c>
      <c r="U372" s="139"/>
      <c r="V372" s="140" t="e">
        <f>IF(C372="",NA(),IF(OR(C372="Smelter not listed",C372="Smelter not yet identified"),MATCH($B372&amp;$D372,'[3]Smelter Look-up'!$J:$J,0),MATCH($B372&amp;$C372,'[3]Smelter Look-up'!$J:$J,0)))</f>
        <v>#N/A</v>
      </c>
      <c r="X372" s="67">
        <f t="shared" si="26"/>
        <v>0</v>
      </c>
      <c r="AB372" s="68" t="str">
        <f t="shared" si="27"/>
        <v/>
      </c>
    </row>
    <row r="373" spans="1:28" s="67" customFormat="1" ht="20.25">
      <c r="A373" s="197"/>
      <c r="B373" s="137" t="s">
        <v>235</v>
      </c>
      <c r="C373" s="191" t="s">
        <v>235</v>
      </c>
      <c r="D373" s="138"/>
      <c r="E373" s="137" t="s">
        <v>235</v>
      </c>
      <c r="F373" s="137" t="s">
        <v>235</v>
      </c>
      <c r="G373" s="137" t="s">
        <v>235</v>
      </c>
      <c r="H373" s="192" t="s">
        <v>235</v>
      </c>
      <c r="I373" s="193" t="s">
        <v>235</v>
      </c>
      <c r="J373" s="193" t="s">
        <v>235</v>
      </c>
      <c r="K373" s="194"/>
      <c r="L373" s="194"/>
      <c r="M373" s="194"/>
      <c r="N373" s="194"/>
      <c r="O373" s="194"/>
      <c r="P373" s="195"/>
      <c r="Q373" s="196"/>
      <c r="R373" s="137" t="s">
        <v>235</v>
      </c>
      <c r="S373" s="197" t="str">
        <f t="shared" ca="1" si="28"/>
        <v/>
      </c>
      <c r="T373" s="197" t="str">
        <f ca="1">IF(B373="","",IF(ISERROR(MATCH($J373,[3]SorP!$B$1:$B$6226,0)),"",INDIRECT("'SorP'!$A$"&amp;MATCH($S373&amp;$J373,[3]SorP!C:C,0))))</f>
        <v/>
      </c>
      <c r="U373" s="139"/>
      <c r="V373" s="140" t="e">
        <f>IF(C373="",NA(),IF(OR(C373="Smelter not listed",C373="Smelter not yet identified"),MATCH($B373&amp;$D373,'[3]Smelter Look-up'!$J:$J,0),MATCH($B373&amp;$C373,'[3]Smelter Look-up'!$J:$J,0)))</f>
        <v>#N/A</v>
      </c>
      <c r="X373" s="67">
        <f t="shared" si="26"/>
        <v>0</v>
      </c>
      <c r="AB373" s="68" t="str">
        <f t="shared" si="27"/>
        <v/>
      </c>
    </row>
    <row r="374" spans="1:28" s="67" customFormat="1" ht="20.25">
      <c r="A374" s="197"/>
      <c r="B374" s="137" t="s">
        <v>235</v>
      </c>
      <c r="C374" s="191" t="s">
        <v>235</v>
      </c>
      <c r="D374" s="138"/>
      <c r="E374" s="137" t="s">
        <v>235</v>
      </c>
      <c r="F374" s="137" t="s">
        <v>235</v>
      </c>
      <c r="G374" s="137" t="s">
        <v>235</v>
      </c>
      <c r="H374" s="192" t="s">
        <v>235</v>
      </c>
      <c r="I374" s="193" t="s">
        <v>235</v>
      </c>
      <c r="J374" s="193" t="s">
        <v>235</v>
      </c>
      <c r="K374" s="194"/>
      <c r="L374" s="194"/>
      <c r="M374" s="194"/>
      <c r="N374" s="194"/>
      <c r="O374" s="194"/>
      <c r="P374" s="195"/>
      <c r="Q374" s="196"/>
      <c r="R374" s="137" t="s">
        <v>235</v>
      </c>
      <c r="S374" s="197" t="str">
        <f t="shared" ca="1" si="28"/>
        <v/>
      </c>
      <c r="T374" s="197" t="str">
        <f ca="1">IF(B374="","",IF(ISERROR(MATCH($J374,[3]SorP!$B$1:$B$6226,0)),"",INDIRECT("'SorP'!$A$"&amp;MATCH($S374&amp;$J374,[3]SorP!C:C,0))))</f>
        <v/>
      </c>
      <c r="U374" s="139"/>
      <c r="V374" s="140" t="e">
        <f>IF(C374="",NA(),IF(OR(C374="Smelter not listed",C374="Smelter not yet identified"),MATCH($B374&amp;$D374,'[3]Smelter Look-up'!$J:$J,0),MATCH($B374&amp;$C374,'[3]Smelter Look-up'!$J:$J,0)))</f>
        <v>#N/A</v>
      </c>
      <c r="X374" s="67">
        <f t="shared" si="26"/>
        <v>0</v>
      </c>
      <c r="AB374" s="68" t="str">
        <f t="shared" si="27"/>
        <v/>
      </c>
    </row>
    <row r="375" spans="1:28" s="67" customFormat="1" ht="20.25">
      <c r="A375" s="197"/>
      <c r="B375" s="137" t="s">
        <v>235</v>
      </c>
      <c r="C375" s="191" t="s">
        <v>235</v>
      </c>
      <c r="D375" s="138"/>
      <c r="E375" s="137" t="s">
        <v>235</v>
      </c>
      <c r="F375" s="137" t="s">
        <v>235</v>
      </c>
      <c r="G375" s="137" t="s">
        <v>235</v>
      </c>
      <c r="H375" s="192" t="s">
        <v>235</v>
      </c>
      <c r="I375" s="193" t="s">
        <v>235</v>
      </c>
      <c r="J375" s="193" t="s">
        <v>235</v>
      </c>
      <c r="K375" s="194"/>
      <c r="L375" s="194"/>
      <c r="M375" s="194"/>
      <c r="N375" s="194"/>
      <c r="O375" s="194"/>
      <c r="P375" s="195"/>
      <c r="Q375" s="196"/>
      <c r="R375" s="137" t="s">
        <v>235</v>
      </c>
      <c r="S375" s="197" t="str">
        <f t="shared" ca="1" si="28"/>
        <v/>
      </c>
      <c r="T375" s="197" t="str">
        <f ca="1">IF(B375="","",IF(ISERROR(MATCH($J375,[3]SorP!$B$1:$B$6226,0)),"",INDIRECT("'SorP'!$A$"&amp;MATCH($S375&amp;$J375,[3]SorP!C:C,0))))</f>
        <v/>
      </c>
      <c r="U375" s="139"/>
      <c r="V375" s="140" t="e">
        <f>IF(C375="",NA(),IF(OR(C375="Smelter not listed",C375="Smelter not yet identified"),MATCH($B375&amp;$D375,'[3]Smelter Look-up'!$J:$J,0),MATCH($B375&amp;$C375,'[3]Smelter Look-up'!$J:$J,0)))</f>
        <v>#N/A</v>
      </c>
      <c r="X375" s="67">
        <f t="shared" si="26"/>
        <v>0</v>
      </c>
      <c r="AB375" s="68" t="str">
        <f t="shared" si="27"/>
        <v/>
      </c>
    </row>
    <row r="376" spans="1:28" s="67" customFormat="1" ht="20.25">
      <c r="A376" s="197"/>
      <c r="B376" s="137" t="s">
        <v>235</v>
      </c>
      <c r="C376" s="191" t="s">
        <v>235</v>
      </c>
      <c r="D376" s="138"/>
      <c r="E376" s="137" t="s">
        <v>235</v>
      </c>
      <c r="F376" s="137" t="s">
        <v>235</v>
      </c>
      <c r="G376" s="137" t="s">
        <v>235</v>
      </c>
      <c r="H376" s="192" t="s">
        <v>235</v>
      </c>
      <c r="I376" s="193" t="s">
        <v>235</v>
      </c>
      <c r="J376" s="193" t="s">
        <v>235</v>
      </c>
      <c r="K376" s="194"/>
      <c r="L376" s="194"/>
      <c r="M376" s="194"/>
      <c r="N376" s="194"/>
      <c r="O376" s="194"/>
      <c r="P376" s="195"/>
      <c r="Q376" s="196"/>
      <c r="R376" s="137" t="s">
        <v>235</v>
      </c>
      <c r="S376" s="197" t="str">
        <f t="shared" ca="1" si="28"/>
        <v/>
      </c>
      <c r="T376" s="197" t="str">
        <f ca="1">IF(B376="","",IF(ISERROR(MATCH($J376,[3]SorP!$B$1:$B$6226,0)),"",INDIRECT("'SorP'!$A$"&amp;MATCH($S376&amp;$J376,[3]SorP!C:C,0))))</f>
        <v/>
      </c>
      <c r="U376" s="139"/>
      <c r="V376" s="140" t="e">
        <f>IF(C376="",NA(),IF(OR(C376="Smelter not listed",C376="Smelter not yet identified"),MATCH($B376&amp;$D376,'[3]Smelter Look-up'!$J:$J,0),MATCH($B376&amp;$C376,'[3]Smelter Look-up'!$J:$J,0)))</f>
        <v>#N/A</v>
      </c>
      <c r="X376" s="67">
        <f t="shared" si="26"/>
        <v>0</v>
      </c>
      <c r="AB376" s="68" t="str">
        <f t="shared" si="27"/>
        <v/>
      </c>
    </row>
    <row r="377" spans="1:28" s="67" customFormat="1" ht="20.25">
      <c r="A377" s="197"/>
      <c r="B377" s="137" t="s">
        <v>235</v>
      </c>
      <c r="C377" s="191" t="s">
        <v>235</v>
      </c>
      <c r="D377" s="138"/>
      <c r="E377" s="137" t="s">
        <v>235</v>
      </c>
      <c r="F377" s="137" t="s">
        <v>235</v>
      </c>
      <c r="G377" s="137" t="s">
        <v>235</v>
      </c>
      <c r="H377" s="192" t="s">
        <v>235</v>
      </c>
      <c r="I377" s="193" t="s">
        <v>235</v>
      </c>
      <c r="J377" s="193" t="s">
        <v>235</v>
      </c>
      <c r="K377" s="194"/>
      <c r="L377" s="194"/>
      <c r="M377" s="194"/>
      <c r="N377" s="194"/>
      <c r="O377" s="194"/>
      <c r="P377" s="195"/>
      <c r="Q377" s="196"/>
      <c r="R377" s="137" t="s">
        <v>235</v>
      </c>
      <c r="S377" s="197" t="str">
        <f t="shared" ca="1" si="28"/>
        <v/>
      </c>
      <c r="T377" s="197" t="str">
        <f ca="1">IF(B377="","",IF(ISERROR(MATCH($J377,[3]SorP!$B$1:$B$6226,0)),"",INDIRECT("'SorP'!$A$"&amp;MATCH($S377&amp;$J377,[3]SorP!C:C,0))))</f>
        <v/>
      </c>
      <c r="U377" s="139"/>
      <c r="V377" s="140" t="e">
        <f>IF(C377="",NA(),IF(OR(C377="Smelter not listed",C377="Smelter not yet identified"),MATCH($B377&amp;$D377,'[3]Smelter Look-up'!$J:$J,0),MATCH($B377&amp;$C377,'[3]Smelter Look-up'!$J:$J,0)))</f>
        <v>#N/A</v>
      </c>
      <c r="X377" s="67">
        <f t="shared" si="26"/>
        <v>0</v>
      </c>
      <c r="AB377" s="68" t="str">
        <f t="shared" si="27"/>
        <v/>
      </c>
    </row>
    <row r="378" spans="1:28" s="67" customFormat="1" ht="20.25">
      <c r="A378" s="197"/>
      <c r="B378" s="137" t="s">
        <v>235</v>
      </c>
      <c r="C378" s="191" t="s">
        <v>235</v>
      </c>
      <c r="D378" s="138"/>
      <c r="E378" s="137" t="s">
        <v>235</v>
      </c>
      <c r="F378" s="137" t="s">
        <v>235</v>
      </c>
      <c r="G378" s="137" t="s">
        <v>235</v>
      </c>
      <c r="H378" s="192" t="s">
        <v>235</v>
      </c>
      <c r="I378" s="193" t="s">
        <v>235</v>
      </c>
      <c r="J378" s="193" t="s">
        <v>235</v>
      </c>
      <c r="K378" s="194"/>
      <c r="L378" s="194"/>
      <c r="M378" s="194"/>
      <c r="N378" s="194"/>
      <c r="O378" s="194"/>
      <c r="P378" s="195"/>
      <c r="Q378" s="196"/>
      <c r="R378" s="137" t="s">
        <v>235</v>
      </c>
      <c r="S378" s="197" t="str">
        <f t="shared" ca="1" si="28"/>
        <v/>
      </c>
      <c r="T378" s="197" t="str">
        <f ca="1">IF(B378="","",IF(ISERROR(MATCH($J378,[3]SorP!$B$1:$B$6226,0)),"",INDIRECT("'SorP'!$A$"&amp;MATCH($S378&amp;$J378,[3]SorP!C:C,0))))</f>
        <v/>
      </c>
      <c r="U378" s="139"/>
      <c r="V378" s="140" t="e">
        <f>IF(C378="",NA(),IF(OR(C378="Smelter not listed",C378="Smelter not yet identified"),MATCH($B378&amp;$D378,'[3]Smelter Look-up'!$J:$J,0),MATCH($B378&amp;$C378,'[3]Smelter Look-up'!$J:$J,0)))</f>
        <v>#N/A</v>
      </c>
      <c r="X378" s="67">
        <f t="shared" si="26"/>
        <v>0</v>
      </c>
      <c r="AB378" s="68" t="str">
        <f t="shared" si="27"/>
        <v/>
      </c>
    </row>
    <row r="379" spans="1:28" s="67" customFormat="1" ht="20.25">
      <c r="A379" s="197"/>
      <c r="B379" s="137" t="s">
        <v>235</v>
      </c>
      <c r="C379" s="191" t="s">
        <v>235</v>
      </c>
      <c r="D379" s="138"/>
      <c r="E379" s="137" t="s">
        <v>235</v>
      </c>
      <c r="F379" s="137" t="s">
        <v>235</v>
      </c>
      <c r="G379" s="137" t="s">
        <v>235</v>
      </c>
      <c r="H379" s="192" t="s">
        <v>235</v>
      </c>
      <c r="I379" s="193" t="s">
        <v>235</v>
      </c>
      <c r="J379" s="193" t="s">
        <v>235</v>
      </c>
      <c r="K379" s="194"/>
      <c r="L379" s="194"/>
      <c r="M379" s="194"/>
      <c r="N379" s="194"/>
      <c r="O379" s="194"/>
      <c r="P379" s="195"/>
      <c r="Q379" s="196"/>
      <c r="R379" s="137" t="s">
        <v>235</v>
      </c>
      <c r="S379" s="197" t="str">
        <f t="shared" ca="1" si="28"/>
        <v/>
      </c>
      <c r="T379" s="197" t="str">
        <f ca="1">IF(B379="","",IF(ISERROR(MATCH($J379,[3]SorP!$B$1:$B$6226,0)),"",INDIRECT("'SorP'!$A$"&amp;MATCH($S379&amp;$J379,[3]SorP!C:C,0))))</f>
        <v/>
      </c>
      <c r="U379" s="139"/>
      <c r="V379" s="140" t="e">
        <f>IF(C379="",NA(),IF(OR(C379="Smelter not listed",C379="Smelter not yet identified"),MATCH($B379&amp;$D379,'[3]Smelter Look-up'!$J:$J,0),MATCH($B379&amp;$C379,'[3]Smelter Look-up'!$J:$J,0)))</f>
        <v>#N/A</v>
      </c>
      <c r="X379" s="67">
        <f t="shared" si="26"/>
        <v>0</v>
      </c>
      <c r="AB379" s="68" t="str">
        <f t="shared" si="27"/>
        <v/>
      </c>
    </row>
    <row r="380" spans="1:28" s="67" customFormat="1" ht="20.25">
      <c r="A380" s="197"/>
      <c r="B380" s="137" t="s">
        <v>235</v>
      </c>
      <c r="C380" s="191" t="s">
        <v>235</v>
      </c>
      <c r="D380" s="138"/>
      <c r="E380" s="137" t="s">
        <v>235</v>
      </c>
      <c r="F380" s="137" t="s">
        <v>235</v>
      </c>
      <c r="G380" s="137" t="s">
        <v>235</v>
      </c>
      <c r="H380" s="192" t="s">
        <v>235</v>
      </c>
      <c r="I380" s="193" t="s">
        <v>235</v>
      </c>
      <c r="J380" s="193" t="s">
        <v>235</v>
      </c>
      <c r="K380" s="194"/>
      <c r="L380" s="194"/>
      <c r="M380" s="194"/>
      <c r="N380" s="194"/>
      <c r="O380" s="194"/>
      <c r="P380" s="195"/>
      <c r="Q380" s="196"/>
      <c r="R380" s="137" t="s">
        <v>235</v>
      </c>
      <c r="S380" s="197" t="str">
        <f t="shared" ca="1" si="28"/>
        <v/>
      </c>
      <c r="T380" s="197" t="str">
        <f ca="1">IF(B380="","",IF(ISERROR(MATCH($J380,[3]SorP!$B$1:$B$6226,0)),"",INDIRECT("'SorP'!$A$"&amp;MATCH($S380&amp;$J380,[3]SorP!C:C,0))))</f>
        <v/>
      </c>
      <c r="U380" s="139"/>
      <c r="V380" s="140" t="e">
        <f>IF(C380="",NA(),IF(OR(C380="Smelter not listed",C380="Smelter not yet identified"),MATCH($B380&amp;$D380,'[3]Smelter Look-up'!$J:$J,0),MATCH($B380&amp;$C380,'[3]Smelter Look-up'!$J:$J,0)))</f>
        <v>#N/A</v>
      </c>
      <c r="X380" s="67">
        <f t="shared" si="26"/>
        <v>0</v>
      </c>
      <c r="AB380" s="68" t="str">
        <f t="shared" si="27"/>
        <v/>
      </c>
    </row>
    <row r="381" spans="1:28" s="67" customFormat="1" ht="20.25">
      <c r="A381" s="197"/>
      <c r="B381" s="137" t="s">
        <v>235</v>
      </c>
      <c r="C381" s="191" t="s">
        <v>235</v>
      </c>
      <c r="D381" s="138"/>
      <c r="E381" s="137" t="s">
        <v>235</v>
      </c>
      <c r="F381" s="137" t="s">
        <v>235</v>
      </c>
      <c r="G381" s="137" t="s">
        <v>235</v>
      </c>
      <c r="H381" s="192" t="s">
        <v>235</v>
      </c>
      <c r="I381" s="193" t="s">
        <v>235</v>
      </c>
      <c r="J381" s="193" t="s">
        <v>235</v>
      </c>
      <c r="K381" s="194"/>
      <c r="L381" s="194"/>
      <c r="M381" s="194"/>
      <c r="N381" s="194"/>
      <c r="O381" s="194"/>
      <c r="P381" s="195"/>
      <c r="Q381" s="196"/>
      <c r="R381" s="137" t="s">
        <v>235</v>
      </c>
      <c r="S381" s="197" t="str">
        <f t="shared" ca="1" si="28"/>
        <v/>
      </c>
      <c r="T381" s="197" t="str">
        <f ca="1">IF(B381="","",IF(ISERROR(MATCH($J381,[3]SorP!$B$1:$B$6226,0)),"",INDIRECT("'SorP'!$A$"&amp;MATCH($S381&amp;$J381,[3]SorP!C:C,0))))</f>
        <v/>
      </c>
      <c r="U381" s="139"/>
      <c r="V381" s="140" t="e">
        <f>IF(C381="",NA(),IF(OR(C381="Smelter not listed",C381="Smelter not yet identified"),MATCH($B381&amp;$D381,'[3]Smelter Look-up'!$J:$J,0),MATCH($B381&amp;$C381,'[3]Smelter Look-up'!$J:$J,0)))</f>
        <v>#N/A</v>
      </c>
      <c r="X381" s="67">
        <f t="shared" si="26"/>
        <v>0</v>
      </c>
      <c r="AB381" s="68" t="str">
        <f t="shared" si="27"/>
        <v/>
      </c>
    </row>
    <row r="382" spans="1:28" s="67" customFormat="1" ht="20.25">
      <c r="A382" s="197"/>
      <c r="B382" s="137" t="s">
        <v>235</v>
      </c>
      <c r="C382" s="191" t="s">
        <v>235</v>
      </c>
      <c r="D382" s="138"/>
      <c r="E382" s="137" t="s">
        <v>235</v>
      </c>
      <c r="F382" s="137" t="s">
        <v>235</v>
      </c>
      <c r="G382" s="137" t="s">
        <v>235</v>
      </c>
      <c r="H382" s="192" t="s">
        <v>235</v>
      </c>
      <c r="I382" s="193" t="s">
        <v>235</v>
      </c>
      <c r="J382" s="193" t="s">
        <v>235</v>
      </c>
      <c r="K382" s="194"/>
      <c r="L382" s="194"/>
      <c r="M382" s="194"/>
      <c r="N382" s="194"/>
      <c r="O382" s="194"/>
      <c r="P382" s="195"/>
      <c r="Q382" s="196"/>
      <c r="R382" s="137" t="s">
        <v>235</v>
      </c>
      <c r="S382" s="197" t="str">
        <f t="shared" ca="1" si="28"/>
        <v/>
      </c>
      <c r="T382" s="197" t="str">
        <f ca="1">IF(B382="","",IF(ISERROR(MATCH($J382,[3]SorP!$B$1:$B$6226,0)),"",INDIRECT("'SorP'!$A$"&amp;MATCH($S382&amp;$J382,[3]SorP!C:C,0))))</f>
        <v/>
      </c>
      <c r="U382" s="139"/>
      <c r="V382" s="140" t="e">
        <f>IF(C382="",NA(),IF(OR(C382="Smelter not listed",C382="Smelter not yet identified"),MATCH($B382&amp;$D382,'[3]Smelter Look-up'!$J:$J,0),MATCH($B382&amp;$C382,'[3]Smelter Look-up'!$J:$J,0)))</f>
        <v>#N/A</v>
      </c>
      <c r="X382" s="67">
        <f t="shared" si="26"/>
        <v>0</v>
      </c>
      <c r="AB382" s="68" t="str">
        <f t="shared" si="27"/>
        <v/>
      </c>
    </row>
    <row r="383" spans="1:28" s="67" customFormat="1" ht="20.25">
      <c r="A383" s="197"/>
      <c r="B383" s="137" t="s">
        <v>235</v>
      </c>
      <c r="C383" s="191" t="s">
        <v>235</v>
      </c>
      <c r="D383" s="138"/>
      <c r="E383" s="137" t="s">
        <v>235</v>
      </c>
      <c r="F383" s="137" t="s">
        <v>235</v>
      </c>
      <c r="G383" s="137" t="s">
        <v>235</v>
      </c>
      <c r="H383" s="192" t="s">
        <v>235</v>
      </c>
      <c r="I383" s="193" t="s">
        <v>235</v>
      </c>
      <c r="J383" s="193" t="s">
        <v>235</v>
      </c>
      <c r="K383" s="194"/>
      <c r="L383" s="194"/>
      <c r="M383" s="194"/>
      <c r="N383" s="194"/>
      <c r="O383" s="194"/>
      <c r="P383" s="195"/>
      <c r="Q383" s="196"/>
      <c r="R383" s="137" t="s">
        <v>235</v>
      </c>
      <c r="S383" s="197" t="str">
        <f t="shared" ca="1" si="28"/>
        <v/>
      </c>
      <c r="T383" s="197" t="str">
        <f ca="1">IF(B383="","",IF(ISERROR(MATCH($J383,[3]SorP!$B$1:$B$6226,0)),"",INDIRECT("'SorP'!$A$"&amp;MATCH($S383&amp;$J383,[3]SorP!C:C,0))))</f>
        <v/>
      </c>
      <c r="U383" s="139"/>
      <c r="V383" s="140" t="e">
        <f>IF(C383="",NA(),IF(OR(C383="Smelter not listed",C383="Smelter not yet identified"),MATCH($B383&amp;$D383,'[3]Smelter Look-up'!$J:$J,0),MATCH($B383&amp;$C383,'[3]Smelter Look-up'!$J:$J,0)))</f>
        <v>#N/A</v>
      </c>
      <c r="X383" s="67">
        <f t="shared" si="26"/>
        <v>0</v>
      </c>
      <c r="AB383" s="68" t="str">
        <f t="shared" si="27"/>
        <v/>
      </c>
    </row>
    <row r="384" spans="1:28" s="67" customFormat="1" ht="20.25">
      <c r="A384" s="197"/>
      <c r="B384" s="137" t="s">
        <v>235</v>
      </c>
      <c r="C384" s="191" t="s">
        <v>235</v>
      </c>
      <c r="D384" s="138"/>
      <c r="E384" s="137" t="s">
        <v>235</v>
      </c>
      <c r="F384" s="137" t="s">
        <v>235</v>
      </c>
      <c r="G384" s="137" t="s">
        <v>235</v>
      </c>
      <c r="H384" s="192" t="s">
        <v>235</v>
      </c>
      <c r="I384" s="193" t="s">
        <v>235</v>
      </c>
      <c r="J384" s="193" t="s">
        <v>235</v>
      </c>
      <c r="K384" s="194"/>
      <c r="L384" s="194"/>
      <c r="M384" s="194"/>
      <c r="N384" s="194"/>
      <c r="O384" s="194"/>
      <c r="P384" s="195"/>
      <c r="Q384" s="196"/>
      <c r="R384" s="137" t="s">
        <v>235</v>
      </c>
      <c r="S384" s="197" t="str">
        <f t="shared" ca="1" si="28"/>
        <v/>
      </c>
      <c r="T384" s="197" t="str">
        <f ca="1">IF(B384="","",IF(ISERROR(MATCH($J384,[3]SorP!$B$1:$B$6226,0)),"",INDIRECT("'SorP'!$A$"&amp;MATCH($S384&amp;$J384,[3]SorP!C:C,0))))</f>
        <v/>
      </c>
      <c r="U384" s="139"/>
      <c r="V384" s="140" t="e">
        <f>IF(C384="",NA(),IF(OR(C384="Smelter not listed",C384="Smelter not yet identified"),MATCH($B384&amp;$D384,'[3]Smelter Look-up'!$J:$J,0),MATCH($B384&amp;$C384,'[3]Smelter Look-up'!$J:$J,0)))</f>
        <v>#N/A</v>
      </c>
      <c r="X384" s="67">
        <f t="shared" si="26"/>
        <v>0</v>
      </c>
      <c r="AB384" s="68" t="str">
        <f t="shared" si="27"/>
        <v/>
      </c>
    </row>
    <row r="385" spans="1:28" s="67" customFormat="1" ht="20.25">
      <c r="A385" s="197"/>
      <c r="B385" s="137" t="s">
        <v>235</v>
      </c>
      <c r="C385" s="191" t="s">
        <v>235</v>
      </c>
      <c r="D385" s="138"/>
      <c r="E385" s="137" t="s">
        <v>235</v>
      </c>
      <c r="F385" s="137" t="s">
        <v>235</v>
      </c>
      <c r="G385" s="137" t="s">
        <v>235</v>
      </c>
      <c r="H385" s="192" t="s">
        <v>235</v>
      </c>
      <c r="I385" s="193" t="s">
        <v>235</v>
      </c>
      <c r="J385" s="193" t="s">
        <v>235</v>
      </c>
      <c r="K385" s="194"/>
      <c r="L385" s="194"/>
      <c r="M385" s="194"/>
      <c r="N385" s="194"/>
      <c r="O385" s="194"/>
      <c r="P385" s="195"/>
      <c r="Q385" s="196"/>
      <c r="R385" s="137" t="s">
        <v>235</v>
      </c>
      <c r="S385" s="197" t="str">
        <f t="shared" ca="1" si="28"/>
        <v/>
      </c>
      <c r="T385" s="197" t="str">
        <f ca="1">IF(B385="","",IF(ISERROR(MATCH($J385,[3]SorP!$B$1:$B$6226,0)),"",INDIRECT("'SorP'!$A$"&amp;MATCH($S385&amp;$J385,[3]SorP!C:C,0))))</f>
        <v/>
      </c>
      <c r="U385" s="139"/>
      <c r="V385" s="140" t="e">
        <f>IF(C385="",NA(),IF(OR(C385="Smelter not listed",C385="Smelter not yet identified"),MATCH($B385&amp;$D385,'[3]Smelter Look-up'!$J:$J,0),MATCH($B385&amp;$C385,'[3]Smelter Look-up'!$J:$J,0)))</f>
        <v>#N/A</v>
      </c>
      <c r="X385" s="67">
        <f t="shared" si="26"/>
        <v>0</v>
      </c>
      <c r="AB385" s="68" t="str">
        <f t="shared" si="27"/>
        <v/>
      </c>
    </row>
    <row r="386" spans="1:28" s="67" customFormat="1" ht="20.25">
      <c r="A386" s="197"/>
      <c r="B386" s="137" t="s">
        <v>235</v>
      </c>
      <c r="C386" s="191" t="s">
        <v>235</v>
      </c>
      <c r="D386" s="138"/>
      <c r="E386" s="137" t="s">
        <v>235</v>
      </c>
      <c r="F386" s="137" t="s">
        <v>235</v>
      </c>
      <c r="G386" s="137" t="s">
        <v>235</v>
      </c>
      <c r="H386" s="192" t="s">
        <v>235</v>
      </c>
      <c r="I386" s="193" t="s">
        <v>235</v>
      </c>
      <c r="J386" s="193" t="s">
        <v>235</v>
      </c>
      <c r="K386" s="194"/>
      <c r="L386" s="194"/>
      <c r="M386" s="194"/>
      <c r="N386" s="194"/>
      <c r="O386" s="194"/>
      <c r="P386" s="195"/>
      <c r="Q386" s="196"/>
      <c r="R386" s="137" t="s">
        <v>235</v>
      </c>
      <c r="S386" s="197" t="str">
        <f t="shared" ca="1" si="28"/>
        <v/>
      </c>
      <c r="T386" s="197" t="str">
        <f ca="1">IF(B386="","",IF(ISERROR(MATCH($J386,[3]SorP!$B$1:$B$6226,0)),"",INDIRECT("'SorP'!$A$"&amp;MATCH($S386&amp;$J386,[3]SorP!C:C,0))))</f>
        <v/>
      </c>
      <c r="U386" s="139"/>
      <c r="V386" s="140" t="e">
        <f>IF(C386="",NA(),IF(OR(C386="Smelter not listed",C386="Smelter not yet identified"),MATCH($B386&amp;$D386,'[3]Smelter Look-up'!$J:$J,0),MATCH($B386&amp;$C386,'[3]Smelter Look-up'!$J:$J,0)))</f>
        <v>#N/A</v>
      </c>
      <c r="X386" s="67">
        <f t="shared" si="26"/>
        <v>0</v>
      </c>
      <c r="AB386" s="68" t="str">
        <f t="shared" si="27"/>
        <v/>
      </c>
    </row>
    <row r="387" spans="1:28" s="67" customFormat="1" ht="20.25">
      <c r="A387" s="197"/>
      <c r="B387" s="137" t="s">
        <v>235</v>
      </c>
      <c r="C387" s="191" t="s">
        <v>235</v>
      </c>
      <c r="D387" s="138"/>
      <c r="E387" s="137" t="s">
        <v>235</v>
      </c>
      <c r="F387" s="137" t="s">
        <v>235</v>
      </c>
      <c r="G387" s="137" t="s">
        <v>235</v>
      </c>
      <c r="H387" s="192" t="s">
        <v>235</v>
      </c>
      <c r="I387" s="193" t="s">
        <v>235</v>
      </c>
      <c r="J387" s="193" t="s">
        <v>235</v>
      </c>
      <c r="K387" s="194"/>
      <c r="L387" s="194"/>
      <c r="M387" s="194"/>
      <c r="N387" s="194"/>
      <c r="O387" s="194"/>
      <c r="P387" s="195"/>
      <c r="Q387" s="196"/>
      <c r="R387" s="137" t="s">
        <v>235</v>
      </c>
      <c r="S387" s="197" t="str">
        <f t="shared" ca="1" si="28"/>
        <v/>
      </c>
      <c r="T387" s="197" t="str">
        <f ca="1">IF(B387="","",IF(ISERROR(MATCH($J387,[3]SorP!$B$1:$B$6226,0)),"",INDIRECT("'SorP'!$A$"&amp;MATCH($S387&amp;$J387,[3]SorP!C:C,0))))</f>
        <v/>
      </c>
      <c r="U387" s="139"/>
      <c r="V387" s="140" t="e">
        <f>IF(C387="",NA(),IF(OR(C387="Smelter not listed",C387="Smelter not yet identified"),MATCH($B387&amp;$D387,'[3]Smelter Look-up'!$J:$J,0),MATCH($B387&amp;$C387,'[3]Smelter Look-up'!$J:$J,0)))</f>
        <v>#N/A</v>
      </c>
      <c r="X387" s="67">
        <f t="shared" si="26"/>
        <v>0</v>
      </c>
      <c r="AB387" s="68" t="str">
        <f t="shared" si="27"/>
        <v/>
      </c>
    </row>
    <row r="388" spans="1:28" s="67" customFormat="1" ht="20.25">
      <c r="A388" s="197"/>
      <c r="B388" s="137" t="s">
        <v>235</v>
      </c>
      <c r="C388" s="191" t="s">
        <v>235</v>
      </c>
      <c r="D388" s="138"/>
      <c r="E388" s="137" t="s">
        <v>235</v>
      </c>
      <c r="F388" s="137" t="s">
        <v>235</v>
      </c>
      <c r="G388" s="137" t="s">
        <v>235</v>
      </c>
      <c r="H388" s="192" t="s">
        <v>235</v>
      </c>
      <c r="I388" s="193" t="s">
        <v>235</v>
      </c>
      <c r="J388" s="193" t="s">
        <v>235</v>
      </c>
      <c r="K388" s="194"/>
      <c r="L388" s="194"/>
      <c r="M388" s="194"/>
      <c r="N388" s="194"/>
      <c r="O388" s="194"/>
      <c r="P388" s="195"/>
      <c r="Q388" s="196"/>
      <c r="R388" s="137" t="s">
        <v>235</v>
      </c>
      <c r="S388" s="197" t="str">
        <f t="shared" ref="S388" ca="1" si="29">IF(B388="","",IF(ISERROR(MATCH($E388,CL,0)),"Unknown",INDIRECT("'C'!$A$"&amp;MATCH($E388,CL,0)+1)))</f>
        <v/>
      </c>
      <c r="T388" s="197" t="str">
        <f ca="1">IF(B388="","",IF(ISERROR(MATCH($J388,[3]SorP!$B$1:$B$6226,0)),"",INDIRECT("'SorP'!$A$"&amp;MATCH($S388&amp;$J388,[3]SorP!C:C,0))))</f>
        <v/>
      </c>
      <c r="U388" s="139"/>
      <c r="V388" s="140" t="e">
        <f>IF(C388="",NA(),IF(OR(C388="Smelter not listed",C388="Smelter not yet identified"),MATCH($B388&amp;$D388,'[3]Smelter Look-up'!$J:$J,0),MATCH($B388&amp;$C388,'[3]Smelter Look-up'!$J:$J,0)))</f>
        <v>#N/A</v>
      </c>
      <c r="X388" s="67">
        <f t="shared" si="26"/>
        <v>0</v>
      </c>
      <c r="AB388" s="68" t="str">
        <f t="shared" si="27"/>
        <v/>
      </c>
    </row>
    <row r="389" spans="1:28" s="67" customFormat="1" ht="20.25">
      <c r="A389" s="197"/>
      <c r="B389" s="137" t="s">
        <v>235</v>
      </c>
      <c r="C389" s="191" t="s">
        <v>235</v>
      </c>
      <c r="D389" s="138"/>
      <c r="E389" s="137" t="s">
        <v>235</v>
      </c>
      <c r="F389" s="137" t="s">
        <v>235</v>
      </c>
      <c r="G389" s="137" t="s">
        <v>235</v>
      </c>
      <c r="H389" s="192" t="s">
        <v>235</v>
      </c>
      <c r="I389" s="193" t="s">
        <v>235</v>
      </c>
      <c r="J389" s="193" t="s">
        <v>235</v>
      </c>
      <c r="K389" s="194"/>
      <c r="L389" s="194"/>
      <c r="M389" s="194"/>
      <c r="N389" s="194"/>
      <c r="O389" s="194"/>
      <c r="P389" s="195"/>
      <c r="Q389" s="196"/>
      <c r="R389" s="137" t="s">
        <v>235</v>
      </c>
      <c r="S389" s="197" t="str">
        <f t="shared" ref="S389:S420" ca="1" si="30">IF(B389="","",IF(ISERROR(MATCH($E389,CL,0)),"Unknown",INDIRECT("'C'!$A$"&amp;MATCH($E389,CL,0)+1)))</f>
        <v/>
      </c>
      <c r="T389" s="197" t="str">
        <f ca="1">IF(B389="","",IF(ISERROR(MATCH($J389,[3]SorP!$B$1:$B$6226,0)),"",INDIRECT("'SorP'!$A$"&amp;MATCH($S389&amp;$J389,[3]SorP!C:C,0))))</f>
        <v/>
      </c>
      <c r="U389" s="139"/>
      <c r="V389" s="140" t="e">
        <f>IF(C389="",NA(),IF(OR(C389="Smelter not listed",C389="Smelter not yet identified"),MATCH($B389&amp;$D389,'[3]Smelter Look-up'!$J:$J,0),MATCH($B389&amp;$C389,'[3]Smelter Look-up'!$J:$J,0)))</f>
        <v>#N/A</v>
      </c>
      <c r="X389" s="67">
        <f t="shared" ref="X389:X452" si="31">IF(AND(C389="Smelter not listed",OR(LEN(D389)=0,LEN(E389)=0)),1,0)</f>
        <v>0</v>
      </c>
      <c r="AB389" s="68" t="str">
        <f t="shared" ref="AB389:AB452" si="32">B389&amp;C389</f>
        <v/>
      </c>
    </row>
    <row r="390" spans="1:28" s="67" customFormat="1" ht="20.25">
      <c r="A390" s="197"/>
      <c r="B390" s="137" t="s">
        <v>235</v>
      </c>
      <c r="C390" s="191" t="s">
        <v>235</v>
      </c>
      <c r="D390" s="138"/>
      <c r="E390" s="137" t="s">
        <v>235</v>
      </c>
      <c r="F390" s="137" t="s">
        <v>235</v>
      </c>
      <c r="G390" s="137" t="s">
        <v>235</v>
      </c>
      <c r="H390" s="192" t="s">
        <v>235</v>
      </c>
      <c r="I390" s="193" t="s">
        <v>235</v>
      </c>
      <c r="J390" s="193" t="s">
        <v>235</v>
      </c>
      <c r="K390" s="194"/>
      <c r="L390" s="194"/>
      <c r="M390" s="194"/>
      <c r="N390" s="194"/>
      <c r="O390" s="194"/>
      <c r="P390" s="195"/>
      <c r="Q390" s="196"/>
      <c r="R390" s="137" t="s">
        <v>235</v>
      </c>
      <c r="S390" s="197" t="str">
        <f t="shared" ca="1" si="30"/>
        <v/>
      </c>
      <c r="T390" s="197" t="str">
        <f ca="1">IF(B390="","",IF(ISERROR(MATCH($J390,[3]SorP!$B$1:$B$6226,0)),"",INDIRECT("'SorP'!$A$"&amp;MATCH($S390&amp;$J390,[3]SorP!C:C,0))))</f>
        <v/>
      </c>
      <c r="U390" s="139"/>
      <c r="V390" s="140" t="e">
        <f>IF(C390="",NA(),IF(OR(C390="Smelter not listed",C390="Smelter not yet identified"),MATCH($B390&amp;$D390,'[3]Smelter Look-up'!$J:$J,0),MATCH($B390&amp;$C390,'[3]Smelter Look-up'!$J:$J,0)))</f>
        <v>#N/A</v>
      </c>
      <c r="X390" s="67">
        <f t="shared" si="31"/>
        <v>0</v>
      </c>
      <c r="AB390" s="68" t="str">
        <f t="shared" si="32"/>
        <v/>
      </c>
    </row>
    <row r="391" spans="1:28" s="67" customFormat="1" ht="20.25">
      <c r="A391" s="197"/>
      <c r="B391" s="137" t="s">
        <v>235</v>
      </c>
      <c r="C391" s="191" t="s">
        <v>235</v>
      </c>
      <c r="D391" s="138"/>
      <c r="E391" s="137" t="s">
        <v>235</v>
      </c>
      <c r="F391" s="137" t="s">
        <v>235</v>
      </c>
      <c r="G391" s="137" t="s">
        <v>235</v>
      </c>
      <c r="H391" s="192" t="s">
        <v>235</v>
      </c>
      <c r="I391" s="193" t="s">
        <v>235</v>
      </c>
      <c r="J391" s="193" t="s">
        <v>235</v>
      </c>
      <c r="K391" s="194"/>
      <c r="L391" s="194"/>
      <c r="M391" s="194"/>
      <c r="N391" s="194"/>
      <c r="O391" s="194"/>
      <c r="P391" s="195"/>
      <c r="Q391" s="196"/>
      <c r="R391" s="137" t="s">
        <v>235</v>
      </c>
      <c r="S391" s="197" t="str">
        <f t="shared" ca="1" si="30"/>
        <v/>
      </c>
      <c r="T391" s="197" t="str">
        <f ca="1">IF(B391="","",IF(ISERROR(MATCH($J391,[3]SorP!$B$1:$B$6226,0)),"",INDIRECT("'SorP'!$A$"&amp;MATCH($S391&amp;$J391,[3]SorP!C:C,0))))</f>
        <v/>
      </c>
      <c r="U391" s="139"/>
      <c r="V391" s="140" t="e">
        <f>IF(C391="",NA(),IF(OR(C391="Smelter not listed",C391="Smelter not yet identified"),MATCH($B391&amp;$D391,'[3]Smelter Look-up'!$J:$J,0),MATCH($B391&amp;$C391,'[3]Smelter Look-up'!$J:$J,0)))</f>
        <v>#N/A</v>
      </c>
      <c r="X391" s="67">
        <f t="shared" si="31"/>
        <v>0</v>
      </c>
      <c r="AB391" s="68" t="str">
        <f t="shared" si="32"/>
        <v/>
      </c>
    </row>
    <row r="392" spans="1:28" s="67" customFormat="1" ht="20.25">
      <c r="A392" s="197"/>
      <c r="B392" s="137" t="s">
        <v>235</v>
      </c>
      <c r="C392" s="191" t="s">
        <v>235</v>
      </c>
      <c r="D392" s="138"/>
      <c r="E392" s="137" t="s">
        <v>235</v>
      </c>
      <c r="F392" s="137" t="s">
        <v>235</v>
      </c>
      <c r="G392" s="137" t="s">
        <v>235</v>
      </c>
      <c r="H392" s="192" t="s">
        <v>235</v>
      </c>
      <c r="I392" s="193" t="s">
        <v>235</v>
      </c>
      <c r="J392" s="193" t="s">
        <v>235</v>
      </c>
      <c r="K392" s="194"/>
      <c r="L392" s="194"/>
      <c r="M392" s="194"/>
      <c r="N392" s="194"/>
      <c r="O392" s="194"/>
      <c r="P392" s="195"/>
      <c r="Q392" s="196"/>
      <c r="R392" s="137" t="s">
        <v>235</v>
      </c>
      <c r="S392" s="197" t="str">
        <f t="shared" ca="1" si="30"/>
        <v/>
      </c>
      <c r="T392" s="197" t="str">
        <f ca="1">IF(B392="","",IF(ISERROR(MATCH($J392,[3]SorP!$B$1:$B$6226,0)),"",INDIRECT("'SorP'!$A$"&amp;MATCH($S392&amp;$J392,[3]SorP!C:C,0))))</f>
        <v/>
      </c>
      <c r="U392" s="139"/>
      <c r="V392" s="140" t="e">
        <f>IF(C392="",NA(),IF(OR(C392="Smelter not listed",C392="Smelter not yet identified"),MATCH($B392&amp;$D392,'[3]Smelter Look-up'!$J:$J,0),MATCH($B392&amp;$C392,'[3]Smelter Look-up'!$J:$J,0)))</f>
        <v>#N/A</v>
      </c>
      <c r="X392" s="67">
        <f t="shared" si="31"/>
        <v>0</v>
      </c>
      <c r="AB392" s="68" t="str">
        <f t="shared" si="32"/>
        <v/>
      </c>
    </row>
    <row r="393" spans="1:28" s="67" customFormat="1" ht="20.25">
      <c r="A393" s="197"/>
      <c r="B393" s="137" t="s">
        <v>235</v>
      </c>
      <c r="C393" s="191" t="s">
        <v>235</v>
      </c>
      <c r="D393" s="138"/>
      <c r="E393" s="137" t="s">
        <v>235</v>
      </c>
      <c r="F393" s="137" t="s">
        <v>235</v>
      </c>
      <c r="G393" s="137" t="s">
        <v>235</v>
      </c>
      <c r="H393" s="192" t="s">
        <v>235</v>
      </c>
      <c r="I393" s="193" t="s">
        <v>235</v>
      </c>
      <c r="J393" s="193" t="s">
        <v>235</v>
      </c>
      <c r="K393" s="194"/>
      <c r="L393" s="194"/>
      <c r="M393" s="194"/>
      <c r="N393" s="194"/>
      <c r="O393" s="194"/>
      <c r="P393" s="195"/>
      <c r="Q393" s="196"/>
      <c r="R393" s="137" t="s">
        <v>235</v>
      </c>
      <c r="S393" s="197" t="str">
        <f t="shared" ca="1" si="30"/>
        <v/>
      </c>
      <c r="T393" s="197" t="str">
        <f ca="1">IF(B393="","",IF(ISERROR(MATCH($J393,[3]SorP!$B$1:$B$6226,0)),"",INDIRECT("'SorP'!$A$"&amp;MATCH($S393&amp;$J393,[3]SorP!C:C,0))))</f>
        <v/>
      </c>
      <c r="U393" s="139"/>
      <c r="V393" s="140" t="e">
        <f>IF(C393="",NA(),IF(OR(C393="Smelter not listed",C393="Smelter not yet identified"),MATCH($B393&amp;$D393,'[3]Smelter Look-up'!$J:$J,0),MATCH($B393&amp;$C393,'[3]Smelter Look-up'!$J:$J,0)))</f>
        <v>#N/A</v>
      </c>
      <c r="X393" s="67">
        <f t="shared" si="31"/>
        <v>0</v>
      </c>
      <c r="AB393" s="68" t="str">
        <f t="shared" si="32"/>
        <v/>
      </c>
    </row>
    <row r="394" spans="1:28" s="67" customFormat="1" ht="20.25">
      <c r="A394" s="197"/>
      <c r="B394" s="137" t="s">
        <v>235</v>
      </c>
      <c r="C394" s="191" t="s">
        <v>235</v>
      </c>
      <c r="D394" s="138"/>
      <c r="E394" s="137" t="s">
        <v>235</v>
      </c>
      <c r="F394" s="137" t="s">
        <v>235</v>
      </c>
      <c r="G394" s="137" t="s">
        <v>235</v>
      </c>
      <c r="H394" s="192" t="s">
        <v>235</v>
      </c>
      <c r="I394" s="193" t="s">
        <v>235</v>
      </c>
      <c r="J394" s="193" t="s">
        <v>235</v>
      </c>
      <c r="K394" s="194"/>
      <c r="L394" s="194"/>
      <c r="M394" s="194"/>
      <c r="N394" s="194"/>
      <c r="O394" s="194"/>
      <c r="P394" s="195"/>
      <c r="Q394" s="196"/>
      <c r="R394" s="137" t="s">
        <v>235</v>
      </c>
      <c r="S394" s="197" t="str">
        <f t="shared" ca="1" si="30"/>
        <v/>
      </c>
      <c r="T394" s="197" t="str">
        <f ca="1">IF(B394="","",IF(ISERROR(MATCH($J394,[3]SorP!$B$1:$B$6226,0)),"",INDIRECT("'SorP'!$A$"&amp;MATCH($S394&amp;$J394,[3]SorP!C:C,0))))</f>
        <v/>
      </c>
      <c r="U394" s="139"/>
      <c r="V394" s="140" t="e">
        <f>IF(C394="",NA(),IF(OR(C394="Smelter not listed",C394="Smelter not yet identified"),MATCH($B394&amp;$D394,'[3]Smelter Look-up'!$J:$J,0),MATCH($B394&amp;$C394,'[3]Smelter Look-up'!$J:$J,0)))</f>
        <v>#N/A</v>
      </c>
      <c r="X394" s="67">
        <f t="shared" si="31"/>
        <v>0</v>
      </c>
      <c r="AB394" s="68" t="str">
        <f t="shared" si="32"/>
        <v/>
      </c>
    </row>
    <row r="395" spans="1:28" s="67" customFormat="1" ht="20.25">
      <c r="A395" s="197"/>
      <c r="B395" s="137" t="s">
        <v>235</v>
      </c>
      <c r="C395" s="191" t="s">
        <v>235</v>
      </c>
      <c r="D395" s="138"/>
      <c r="E395" s="137" t="s">
        <v>235</v>
      </c>
      <c r="F395" s="137" t="s">
        <v>235</v>
      </c>
      <c r="G395" s="137" t="s">
        <v>235</v>
      </c>
      <c r="H395" s="192" t="s">
        <v>235</v>
      </c>
      <c r="I395" s="193" t="s">
        <v>235</v>
      </c>
      <c r="J395" s="193" t="s">
        <v>235</v>
      </c>
      <c r="K395" s="194"/>
      <c r="L395" s="194"/>
      <c r="M395" s="194"/>
      <c r="N395" s="194"/>
      <c r="O395" s="194"/>
      <c r="P395" s="195"/>
      <c r="Q395" s="196"/>
      <c r="R395" s="137" t="s">
        <v>235</v>
      </c>
      <c r="S395" s="197" t="str">
        <f t="shared" ca="1" si="30"/>
        <v/>
      </c>
      <c r="T395" s="197" t="str">
        <f ca="1">IF(B395="","",IF(ISERROR(MATCH($J395,[3]SorP!$B$1:$B$6226,0)),"",INDIRECT("'SorP'!$A$"&amp;MATCH($S395&amp;$J395,[3]SorP!C:C,0))))</f>
        <v/>
      </c>
      <c r="U395" s="139"/>
      <c r="V395" s="140" t="e">
        <f>IF(C395="",NA(),IF(OR(C395="Smelter not listed",C395="Smelter not yet identified"),MATCH($B395&amp;$D395,'[3]Smelter Look-up'!$J:$J,0),MATCH($B395&amp;$C395,'[3]Smelter Look-up'!$J:$J,0)))</f>
        <v>#N/A</v>
      </c>
      <c r="X395" s="67">
        <f t="shared" si="31"/>
        <v>0</v>
      </c>
      <c r="AB395" s="68" t="str">
        <f t="shared" si="32"/>
        <v/>
      </c>
    </row>
    <row r="396" spans="1:28" s="67" customFormat="1" ht="20.25">
      <c r="A396" s="197"/>
      <c r="B396" s="137" t="s">
        <v>235</v>
      </c>
      <c r="C396" s="191" t="s">
        <v>235</v>
      </c>
      <c r="D396" s="138"/>
      <c r="E396" s="137" t="s">
        <v>235</v>
      </c>
      <c r="F396" s="137" t="s">
        <v>235</v>
      </c>
      <c r="G396" s="137" t="s">
        <v>235</v>
      </c>
      <c r="H396" s="192" t="s">
        <v>235</v>
      </c>
      <c r="I396" s="193" t="s">
        <v>235</v>
      </c>
      <c r="J396" s="193" t="s">
        <v>235</v>
      </c>
      <c r="K396" s="194"/>
      <c r="L396" s="194"/>
      <c r="M396" s="194"/>
      <c r="N396" s="194"/>
      <c r="O396" s="194"/>
      <c r="P396" s="195"/>
      <c r="Q396" s="196"/>
      <c r="R396" s="137" t="s">
        <v>235</v>
      </c>
      <c r="S396" s="197" t="str">
        <f t="shared" ca="1" si="30"/>
        <v/>
      </c>
      <c r="T396" s="197" t="str">
        <f ca="1">IF(B396="","",IF(ISERROR(MATCH($J396,[3]SorP!$B$1:$B$6226,0)),"",INDIRECT("'SorP'!$A$"&amp;MATCH($S396&amp;$J396,[3]SorP!C:C,0))))</f>
        <v/>
      </c>
      <c r="U396" s="139"/>
      <c r="V396" s="140" t="e">
        <f>IF(C396="",NA(),IF(OR(C396="Smelter not listed",C396="Smelter not yet identified"),MATCH($B396&amp;$D396,'[3]Smelter Look-up'!$J:$J,0),MATCH($B396&amp;$C396,'[3]Smelter Look-up'!$J:$J,0)))</f>
        <v>#N/A</v>
      </c>
      <c r="X396" s="67">
        <f t="shared" si="31"/>
        <v>0</v>
      </c>
      <c r="AB396" s="68" t="str">
        <f t="shared" si="32"/>
        <v/>
      </c>
    </row>
    <row r="397" spans="1:28" s="67" customFormat="1" ht="20.25">
      <c r="A397" s="197"/>
      <c r="B397" s="137" t="s">
        <v>235</v>
      </c>
      <c r="C397" s="191" t="s">
        <v>235</v>
      </c>
      <c r="D397" s="138"/>
      <c r="E397" s="137" t="s">
        <v>235</v>
      </c>
      <c r="F397" s="137" t="s">
        <v>235</v>
      </c>
      <c r="G397" s="137" t="s">
        <v>235</v>
      </c>
      <c r="H397" s="192" t="s">
        <v>235</v>
      </c>
      <c r="I397" s="193" t="s">
        <v>235</v>
      </c>
      <c r="J397" s="193" t="s">
        <v>235</v>
      </c>
      <c r="K397" s="194"/>
      <c r="L397" s="194"/>
      <c r="M397" s="194"/>
      <c r="N397" s="194"/>
      <c r="O397" s="194"/>
      <c r="P397" s="195"/>
      <c r="Q397" s="196"/>
      <c r="R397" s="137" t="s">
        <v>235</v>
      </c>
      <c r="S397" s="197" t="str">
        <f t="shared" ca="1" si="30"/>
        <v/>
      </c>
      <c r="T397" s="197" t="str">
        <f ca="1">IF(B397="","",IF(ISERROR(MATCH($J397,[3]SorP!$B$1:$B$6226,0)),"",INDIRECT("'SorP'!$A$"&amp;MATCH($S397&amp;$J397,[3]SorP!C:C,0))))</f>
        <v/>
      </c>
      <c r="U397" s="139"/>
      <c r="V397" s="140" t="e">
        <f>IF(C397="",NA(),IF(OR(C397="Smelter not listed",C397="Smelter not yet identified"),MATCH($B397&amp;$D397,'[3]Smelter Look-up'!$J:$J,0),MATCH($B397&amp;$C397,'[3]Smelter Look-up'!$J:$J,0)))</f>
        <v>#N/A</v>
      </c>
      <c r="X397" s="67">
        <f t="shared" si="31"/>
        <v>0</v>
      </c>
      <c r="AB397" s="68" t="str">
        <f t="shared" si="32"/>
        <v/>
      </c>
    </row>
    <row r="398" spans="1:28" s="67" customFormat="1" ht="20.25">
      <c r="A398" s="197"/>
      <c r="B398" s="137" t="s">
        <v>235</v>
      </c>
      <c r="C398" s="191" t="s">
        <v>235</v>
      </c>
      <c r="D398" s="138"/>
      <c r="E398" s="137" t="s">
        <v>235</v>
      </c>
      <c r="F398" s="137" t="s">
        <v>235</v>
      </c>
      <c r="G398" s="137" t="s">
        <v>235</v>
      </c>
      <c r="H398" s="192" t="s">
        <v>235</v>
      </c>
      <c r="I398" s="193" t="s">
        <v>235</v>
      </c>
      <c r="J398" s="193" t="s">
        <v>235</v>
      </c>
      <c r="K398" s="194"/>
      <c r="L398" s="194"/>
      <c r="M398" s="194"/>
      <c r="N398" s="194"/>
      <c r="O398" s="194"/>
      <c r="P398" s="195"/>
      <c r="Q398" s="196"/>
      <c r="R398" s="137" t="s">
        <v>235</v>
      </c>
      <c r="S398" s="197" t="str">
        <f t="shared" ca="1" si="30"/>
        <v/>
      </c>
      <c r="T398" s="197" t="str">
        <f ca="1">IF(B398="","",IF(ISERROR(MATCH($J398,[3]SorP!$B$1:$B$6226,0)),"",INDIRECT("'SorP'!$A$"&amp;MATCH($S398&amp;$J398,[3]SorP!C:C,0))))</f>
        <v/>
      </c>
      <c r="U398" s="139"/>
      <c r="V398" s="140" t="e">
        <f>IF(C398="",NA(),IF(OR(C398="Smelter not listed",C398="Smelter not yet identified"),MATCH($B398&amp;$D398,'[3]Smelter Look-up'!$J:$J,0),MATCH($B398&amp;$C398,'[3]Smelter Look-up'!$J:$J,0)))</f>
        <v>#N/A</v>
      </c>
      <c r="X398" s="67">
        <f t="shared" si="31"/>
        <v>0</v>
      </c>
      <c r="AB398" s="68" t="str">
        <f t="shared" si="32"/>
        <v/>
      </c>
    </row>
    <row r="399" spans="1:28" s="67" customFormat="1" ht="20.25">
      <c r="A399" s="197"/>
      <c r="B399" s="137" t="s">
        <v>235</v>
      </c>
      <c r="C399" s="191" t="s">
        <v>235</v>
      </c>
      <c r="D399" s="138"/>
      <c r="E399" s="137" t="s">
        <v>235</v>
      </c>
      <c r="F399" s="137" t="s">
        <v>235</v>
      </c>
      <c r="G399" s="137" t="s">
        <v>235</v>
      </c>
      <c r="H399" s="192" t="s">
        <v>235</v>
      </c>
      <c r="I399" s="193" t="s">
        <v>235</v>
      </c>
      <c r="J399" s="193" t="s">
        <v>235</v>
      </c>
      <c r="K399" s="194"/>
      <c r="L399" s="194"/>
      <c r="M399" s="194"/>
      <c r="N399" s="194"/>
      <c r="O399" s="194"/>
      <c r="P399" s="195"/>
      <c r="Q399" s="196"/>
      <c r="R399" s="137" t="s">
        <v>235</v>
      </c>
      <c r="S399" s="197" t="str">
        <f t="shared" ca="1" si="30"/>
        <v/>
      </c>
      <c r="T399" s="197" t="str">
        <f ca="1">IF(B399="","",IF(ISERROR(MATCH($J399,[3]SorP!$B$1:$B$6226,0)),"",INDIRECT("'SorP'!$A$"&amp;MATCH($S399&amp;$J399,[3]SorP!C:C,0))))</f>
        <v/>
      </c>
      <c r="U399" s="139"/>
      <c r="V399" s="140" t="e">
        <f>IF(C399="",NA(),IF(OR(C399="Smelter not listed",C399="Smelter not yet identified"),MATCH($B399&amp;$D399,'[3]Smelter Look-up'!$J:$J,0),MATCH($B399&amp;$C399,'[3]Smelter Look-up'!$J:$J,0)))</f>
        <v>#N/A</v>
      </c>
      <c r="X399" s="67">
        <f t="shared" si="31"/>
        <v>0</v>
      </c>
      <c r="AB399" s="68" t="str">
        <f t="shared" si="32"/>
        <v/>
      </c>
    </row>
    <row r="400" spans="1:28" s="67" customFormat="1" ht="20.25">
      <c r="A400" s="197"/>
      <c r="B400" s="137" t="s">
        <v>235</v>
      </c>
      <c r="C400" s="191" t="s">
        <v>235</v>
      </c>
      <c r="D400" s="138"/>
      <c r="E400" s="137" t="s">
        <v>235</v>
      </c>
      <c r="F400" s="137" t="s">
        <v>235</v>
      </c>
      <c r="G400" s="137" t="s">
        <v>235</v>
      </c>
      <c r="H400" s="192" t="s">
        <v>235</v>
      </c>
      <c r="I400" s="193" t="s">
        <v>235</v>
      </c>
      <c r="J400" s="193" t="s">
        <v>235</v>
      </c>
      <c r="K400" s="194"/>
      <c r="L400" s="194"/>
      <c r="M400" s="194"/>
      <c r="N400" s="194"/>
      <c r="O400" s="194"/>
      <c r="P400" s="195"/>
      <c r="Q400" s="196"/>
      <c r="R400" s="137" t="s">
        <v>235</v>
      </c>
      <c r="S400" s="197" t="str">
        <f t="shared" ca="1" si="30"/>
        <v/>
      </c>
      <c r="T400" s="197" t="str">
        <f ca="1">IF(B400="","",IF(ISERROR(MATCH($J400,[3]SorP!$B$1:$B$6226,0)),"",INDIRECT("'SorP'!$A$"&amp;MATCH($S400&amp;$J400,[3]SorP!C:C,0))))</f>
        <v/>
      </c>
      <c r="U400" s="139"/>
      <c r="V400" s="140" t="e">
        <f>IF(C400="",NA(),IF(OR(C400="Smelter not listed",C400="Smelter not yet identified"),MATCH($B400&amp;$D400,'[3]Smelter Look-up'!$J:$J,0),MATCH($B400&amp;$C400,'[3]Smelter Look-up'!$J:$J,0)))</f>
        <v>#N/A</v>
      </c>
      <c r="X400" s="67">
        <f t="shared" si="31"/>
        <v>0</v>
      </c>
      <c r="AB400" s="68" t="str">
        <f t="shared" si="32"/>
        <v/>
      </c>
    </row>
    <row r="401" spans="1:28" s="67" customFormat="1" ht="20.25">
      <c r="A401" s="197"/>
      <c r="B401" s="137" t="s">
        <v>235</v>
      </c>
      <c r="C401" s="191" t="s">
        <v>235</v>
      </c>
      <c r="D401" s="138"/>
      <c r="E401" s="137" t="s">
        <v>235</v>
      </c>
      <c r="F401" s="137" t="s">
        <v>235</v>
      </c>
      <c r="G401" s="137" t="s">
        <v>235</v>
      </c>
      <c r="H401" s="192" t="s">
        <v>235</v>
      </c>
      <c r="I401" s="193" t="s">
        <v>235</v>
      </c>
      <c r="J401" s="193" t="s">
        <v>235</v>
      </c>
      <c r="K401" s="194"/>
      <c r="L401" s="194"/>
      <c r="M401" s="194"/>
      <c r="N401" s="194"/>
      <c r="O401" s="194"/>
      <c r="P401" s="195"/>
      <c r="Q401" s="196"/>
      <c r="R401" s="137" t="s">
        <v>235</v>
      </c>
      <c r="S401" s="197" t="str">
        <f t="shared" ca="1" si="30"/>
        <v/>
      </c>
      <c r="T401" s="197" t="str">
        <f ca="1">IF(B401="","",IF(ISERROR(MATCH($J401,[3]SorP!$B$1:$B$6226,0)),"",INDIRECT("'SorP'!$A$"&amp;MATCH($S401&amp;$J401,[3]SorP!C:C,0))))</f>
        <v/>
      </c>
      <c r="U401" s="139"/>
      <c r="V401" s="140" t="e">
        <f>IF(C401="",NA(),IF(OR(C401="Smelter not listed",C401="Smelter not yet identified"),MATCH($B401&amp;$D401,'[3]Smelter Look-up'!$J:$J,0),MATCH($B401&amp;$C401,'[3]Smelter Look-up'!$J:$J,0)))</f>
        <v>#N/A</v>
      </c>
      <c r="X401" s="67">
        <f t="shared" si="31"/>
        <v>0</v>
      </c>
      <c r="AB401" s="68" t="str">
        <f t="shared" si="32"/>
        <v/>
      </c>
    </row>
    <row r="402" spans="1:28" s="67" customFormat="1" ht="20.25">
      <c r="A402" s="197"/>
      <c r="B402" s="137" t="s">
        <v>235</v>
      </c>
      <c r="C402" s="191" t="s">
        <v>235</v>
      </c>
      <c r="D402" s="138"/>
      <c r="E402" s="137" t="s">
        <v>235</v>
      </c>
      <c r="F402" s="137" t="s">
        <v>235</v>
      </c>
      <c r="G402" s="137" t="s">
        <v>235</v>
      </c>
      <c r="H402" s="192" t="s">
        <v>235</v>
      </c>
      <c r="I402" s="193" t="s">
        <v>235</v>
      </c>
      <c r="J402" s="193" t="s">
        <v>235</v>
      </c>
      <c r="K402" s="194"/>
      <c r="L402" s="194"/>
      <c r="M402" s="194"/>
      <c r="N402" s="194"/>
      <c r="O402" s="194"/>
      <c r="P402" s="195"/>
      <c r="Q402" s="196"/>
      <c r="R402" s="137" t="s">
        <v>235</v>
      </c>
      <c r="S402" s="197" t="str">
        <f t="shared" ca="1" si="30"/>
        <v/>
      </c>
      <c r="T402" s="197" t="str">
        <f ca="1">IF(B402="","",IF(ISERROR(MATCH($J402,[3]SorP!$B$1:$B$6226,0)),"",INDIRECT("'SorP'!$A$"&amp;MATCH($S402&amp;$J402,[3]SorP!C:C,0))))</f>
        <v/>
      </c>
      <c r="U402" s="139"/>
      <c r="V402" s="140" t="e">
        <f>IF(C402="",NA(),IF(OR(C402="Smelter not listed",C402="Smelter not yet identified"),MATCH($B402&amp;$D402,'[3]Smelter Look-up'!$J:$J,0),MATCH($B402&amp;$C402,'[3]Smelter Look-up'!$J:$J,0)))</f>
        <v>#N/A</v>
      </c>
      <c r="X402" s="67">
        <f t="shared" si="31"/>
        <v>0</v>
      </c>
      <c r="AB402" s="68" t="str">
        <f t="shared" si="32"/>
        <v/>
      </c>
    </row>
    <row r="403" spans="1:28" s="67" customFormat="1" ht="20.25">
      <c r="A403" s="197"/>
      <c r="B403" s="137" t="s">
        <v>235</v>
      </c>
      <c r="C403" s="191" t="s">
        <v>235</v>
      </c>
      <c r="D403" s="138"/>
      <c r="E403" s="137" t="s">
        <v>235</v>
      </c>
      <c r="F403" s="137" t="s">
        <v>235</v>
      </c>
      <c r="G403" s="137" t="s">
        <v>235</v>
      </c>
      <c r="H403" s="192" t="s">
        <v>235</v>
      </c>
      <c r="I403" s="193" t="s">
        <v>235</v>
      </c>
      <c r="J403" s="193" t="s">
        <v>235</v>
      </c>
      <c r="K403" s="194"/>
      <c r="L403" s="194"/>
      <c r="M403" s="194"/>
      <c r="N403" s="194"/>
      <c r="O403" s="194"/>
      <c r="P403" s="195"/>
      <c r="Q403" s="196"/>
      <c r="R403" s="137" t="s">
        <v>235</v>
      </c>
      <c r="S403" s="197" t="str">
        <f t="shared" ca="1" si="30"/>
        <v/>
      </c>
      <c r="T403" s="197" t="str">
        <f ca="1">IF(B403="","",IF(ISERROR(MATCH($J403,[3]SorP!$B$1:$B$6226,0)),"",INDIRECT("'SorP'!$A$"&amp;MATCH($S403&amp;$J403,[3]SorP!C:C,0))))</f>
        <v/>
      </c>
      <c r="U403" s="139"/>
      <c r="V403" s="140" t="e">
        <f>IF(C403="",NA(),IF(OR(C403="Smelter not listed",C403="Smelter not yet identified"),MATCH($B403&amp;$D403,'[3]Smelter Look-up'!$J:$J,0),MATCH($B403&amp;$C403,'[3]Smelter Look-up'!$J:$J,0)))</f>
        <v>#N/A</v>
      </c>
      <c r="X403" s="67">
        <f t="shared" si="31"/>
        <v>0</v>
      </c>
      <c r="AB403" s="68" t="str">
        <f t="shared" si="32"/>
        <v/>
      </c>
    </row>
    <row r="404" spans="1:28" s="67" customFormat="1" ht="20.25">
      <c r="A404" s="197"/>
      <c r="B404" s="137" t="s">
        <v>235</v>
      </c>
      <c r="C404" s="191" t="s">
        <v>235</v>
      </c>
      <c r="D404" s="138"/>
      <c r="E404" s="137" t="s">
        <v>235</v>
      </c>
      <c r="F404" s="137" t="s">
        <v>235</v>
      </c>
      <c r="G404" s="137" t="s">
        <v>235</v>
      </c>
      <c r="H404" s="192" t="s">
        <v>235</v>
      </c>
      <c r="I404" s="193" t="s">
        <v>235</v>
      </c>
      <c r="J404" s="193" t="s">
        <v>235</v>
      </c>
      <c r="K404" s="194"/>
      <c r="L404" s="194"/>
      <c r="M404" s="194"/>
      <c r="N404" s="194"/>
      <c r="O404" s="194"/>
      <c r="P404" s="195"/>
      <c r="Q404" s="196"/>
      <c r="R404" s="137" t="s">
        <v>235</v>
      </c>
      <c r="S404" s="197" t="str">
        <f t="shared" ca="1" si="30"/>
        <v/>
      </c>
      <c r="T404" s="197" t="str">
        <f ca="1">IF(B404="","",IF(ISERROR(MATCH($J404,[3]SorP!$B$1:$B$6226,0)),"",INDIRECT("'SorP'!$A$"&amp;MATCH($S404&amp;$J404,[3]SorP!C:C,0))))</f>
        <v/>
      </c>
      <c r="U404" s="139"/>
      <c r="V404" s="140" t="e">
        <f>IF(C404="",NA(),IF(OR(C404="Smelter not listed",C404="Smelter not yet identified"),MATCH($B404&amp;$D404,'[3]Smelter Look-up'!$J:$J,0),MATCH($B404&amp;$C404,'[3]Smelter Look-up'!$J:$J,0)))</f>
        <v>#N/A</v>
      </c>
      <c r="X404" s="67">
        <f t="shared" si="31"/>
        <v>0</v>
      </c>
      <c r="AB404" s="68" t="str">
        <f t="shared" si="32"/>
        <v/>
      </c>
    </row>
    <row r="405" spans="1:28" s="67" customFormat="1" ht="20.25">
      <c r="A405" s="197"/>
      <c r="B405" s="137" t="s">
        <v>235</v>
      </c>
      <c r="C405" s="191" t="s">
        <v>235</v>
      </c>
      <c r="D405" s="138"/>
      <c r="E405" s="137" t="s">
        <v>235</v>
      </c>
      <c r="F405" s="137" t="s">
        <v>235</v>
      </c>
      <c r="G405" s="137" t="s">
        <v>235</v>
      </c>
      <c r="H405" s="192" t="s">
        <v>235</v>
      </c>
      <c r="I405" s="193" t="s">
        <v>235</v>
      </c>
      <c r="J405" s="193" t="s">
        <v>235</v>
      </c>
      <c r="K405" s="194"/>
      <c r="L405" s="194"/>
      <c r="M405" s="194"/>
      <c r="N405" s="194"/>
      <c r="O405" s="194"/>
      <c r="P405" s="195"/>
      <c r="Q405" s="196"/>
      <c r="R405" s="137" t="s">
        <v>235</v>
      </c>
      <c r="S405" s="197" t="str">
        <f t="shared" ca="1" si="30"/>
        <v/>
      </c>
      <c r="T405" s="197" t="str">
        <f ca="1">IF(B405="","",IF(ISERROR(MATCH($J405,[3]SorP!$B$1:$B$6226,0)),"",INDIRECT("'SorP'!$A$"&amp;MATCH($S405&amp;$J405,[3]SorP!C:C,0))))</f>
        <v/>
      </c>
      <c r="U405" s="139"/>
      <c r="V405" s="140" t="e">
        <f>IF(C405="",NA(),IF(OR(C405="Smelter not listed",C405="Smelter not yet identified"),MATCH($B405&amp;$D405,'[3]Smelter Look-up'!$J:$J,0),MATCH($B405&amp;$C405,'[3]Smelter Look-up'!$J:$J,0)))</f>
        <v>#N/A</v>
      </c>
      <c r="X405" s="67">
        <f t="shared" si="31"/>
        <v>0</v>
      </c>
      <c r="AB405" s="68" t="str">
        <f t="shared" si="32"/>
        <v/>
      </c>
    </row>
    <row r="406" spans="1:28" s="67" customFormat="1" ht="20.25">
      <c r="A406" s="197"/>
      <c r="B406" s="137" t="s">
        <v>235</v>
      </c>
      <c r="C406" s="191" t="s">
        <v>235</v>
      </c>
      <c r="D406" s="138"/>
      <c r="E406" s="137" t="s">
        <v>235</v>
      </c>
      <c r="F406" s="137" t="s">
        <v>235</v>
      </c>
      <c r="G406" s="137" t="s">
        <v>235</v>
      </c>
      <c r="H406" s="192" t="s">
        <v>235</v>
      </c>
      <c r="I406" s="193" t="s">
        <v>235</v>
      </c>
      <c r="J406" s="193" t="s">
        <v>235</v>
      </c>
      <c r="K406" s="194"/>
      <c r="L406" s="194"/>
      <c r="M406" s="194"/>
      <c r="N406" s="194"/>
      <c r="O406" s="194"/>
      <c r="P406" s="195"/>
      <c r="Q406" s="196"/>
      <c r="R406" s="137" t="s">
        <v>235</v>
      </c>
      <c r="S406" s="197" t="str">
        <f t="shared" ca="1" si="30"/>
        <v/>
      </c>
      <c r="T406" s="197" t="str">
        <f ca="1">IF(B406="","",IF(ISERROR(MATCH($J406,[3]SorP!$B$1:$B$6226,0)),"",INDIRECT("'SorP'!$A$"&amp;MATCH($S406&amp;$J406,[3]SorP!C:C,0))))</f>
        <v/>
      </c>
      <c r="U406" s="139"/>
      <c r="V406" s="140" t="e">
        <f>IF(C406="",NA(),IF(OR(C406="Smelter not listed",C406="Smelter not yet identified"),MATCH($B406&amp;$D406,'[3]Smelter Look-up'!$J:$J,0),MATCH($B406&amp;$C406,'[3]Smelter Look-up'!$J:$J,0)))</f>
        <v>#N/A</v>
      </c>
      <c r="X406" s="67">
        <f t="shared" si="31"/>
        <v>0</v>
      </c>
      <c r="AB406" s="68" t="str">
        <f t="shared" si="32"/>
        <v/>
      </c>
    </row>
    <row r="407" spans="1:28" s="67" customFormat="1" ht="20.25">
      <c r="A407" s="197"/>
      <c r="B407" s="137" t="s">
        <v>235</v>
      </c>
      <c r="C407" s="191" t="s">
        <v>235</v>
      </c>
      <c r="D407" s="138"/>
      <c r="E407" s="137" t="s">
        <v>235</v>
      </c>
      <c r="F407" s="137" t="s">
        <v>235</v>
      </c>
      <c r="G407" s="137" t="s">
        <v>235</v>
      </c>
      <c r="H407" s="192" t="s">
        <v>235</v>
      </c>
      <c r="I407" s="193" t="s">
        <v>235</v>
      </c>
      <c r="J407" s="193" t="s">
        <v>235</v>
      </c>
      <c r="K407" s="194"/>
      <c r="L407" s="194"/>
      <c r="M407" s="194"/>
      <c r="N407" s="194"/>
      <c r="O407" s="194"/>
      <c r="P407" s="195"/>
      <c r="Q407" s="196"/>
      <c r="R407" s="137" t="s">
        <v>235</v>
      </c>
      <c r="S407" s="197" t="str">
        <f t="shared" ca="1" si="30"/>
        <v/>
      </c>
      <c r="T407" s="197" t="str">
        <f ca="1">IF(B407="","",IF(ISERROR(MATCH($J407,[3]SorP!$B$1:$B$6226,0)),"",INDIRECT("'SorP'!$A$"&amp;MATCH($S407&amp;$J407,[3]SorP!C:C,0))))</f>
        <v/>
      </c>
      <c r="U407" s="139"/>
      <c r="V407" s="140" t="e">
        <f>IF(C407="",NA(),IF(OR(C407="Smelter not listed",C407="Smelter not yet identified"),MATCH($B407&amp;$D407,'[3]Smelter Look-up'!$J:$J,0),MATCH($B407&amp;$C407,'[3]Smelter Look-up'!$J:$J,0)))</f>
        <v>#N/A</v>
      </c>
      <c r="X407" s="67">
        <f t="shared" si="31"/>
        <v>0</v>
      </c>
      <c r="AB407" s="68" t="str">
        <f t="shared" si="32"/>
        <v/>
      </c>
    </row>
    <row r="408" spans="1:28" s="67" customFormat="1" ht="20.25">
      <c r="A408" s="197"/>
      <c r="B408" s="137" t="s">
        <v>235</v>
      </c>
      <c r="C408" s="191" t="s">
        <v>235</v>
      </c>
      <c r="D408" s="138"/>
      <c r="E408" s="137" t="s">
        <v>235</v>
      </c>
      <c r="F408" s="137" t="s">
        <v>235</v>
      </c>
      <c r="G408" s="137" t="s">
        <v>235</v>
      </c>
      <c r="H408" s="192" t="s">
        <v>235</v>
      </c>
      <c r="I408" s="193" t="s">
        <v>235</v>
      </c>
      <c r="J408" s="193" t="s">
        <v>235</v>
      </c>
      <c r="K408" s="194"/>
      <c r="L408" s="194"/>
      <c r="M408" s="194"/>
      <c r="N408" s="194"/>
      <c r="O408" s="194"/>
      <c r="P408" s="195"/>
      <c r="Q408" s="196"/>
      <c r="R408" s="137" t="s">
        <v>235</v>
      </c>
      <c r="S408" s="197" t="str">
        <f t="shared" ca="1" si="30"/>
        <v/>
      </c>
      <c r="T408" s="197" t="str">
        <f ca="1">IF(B408="","",IF(ISERROR(MATCH($J408,[3]SorP!$B$1:$B$6226,0)),"",INDIRECT("'SorP'!$A$"&amp;MATCH($S408&amp;$J408,[3]SorP!C:C,0))))</f>
        <v/>
      </c>
      <c r="U408" s="139"/>
      <c r="V408" s="140" t="e">
        <f>IF(C408="",NA(),IF(OR(C408="Smelter not listed",C408="Smelter not yet identified"),MATCH($B408&amp;$D408,'[3]Smelter Look-up'!$J:$J,0),MATCH($B408&amp;$C408,'[3]Smelter Look-up'!$J:$J,0)))</f>
        <v>#N/A</v>
      </c>
      <c r="X408" s="67">
        <f t="shared" si="31"/>
        <v>0</v>
      </c>
      <c r="AB408" s="68" t="str">
        <f t="shared" si="32"/>
        <v/>
      </c>
    </row>
    <row r="409" spans="1:28" s="67" customFormat="1" ht="20.25">
      <c r="A409" s="197"/>
      <c r="B409" s="137" t="s">
        <v>235</v>
      </c>
      <c r="C409" s="191" t="s">
        <v>235</v>
      </c>
      <c r="D409" s="138"/>
      <c r="E409" s="137" t="s">
        <v>235</v>
      </c>
      <c r="F409" s="137" t="s">
        <v>235</v>
      </c>
      <c r="G409" s="137" t="s">
        <v>235</v>
      </c>
      <c r="H409" s="192" t="s">
        <v>235</v>
      </c>
      <c r="I409" s="193" t="s">
        <v>235</v>
      </c>
      <c r="J409" s="193" t="s">
        <v>235</v>
      </c>
      <c r="K409" s="194"/>
      <c r="L409" s="194"/>
      <c r="M409" s="194"/>
      <c r="N409" s="194"/>
      <c r="O409" s="194"/>
      <c r="P409" s="195"/>
      <c r="Q409" s="196"/>
      <c r="R409" s="137" t="s">
        <v>235</v>
      </c>
      <c r="S409" s="197" t="str">
        <f t="shared" ca="1" si="30"/>
        <v/>
      </c>
      <c r="T409" s="197" t="str">
        <f ca="1">IF(B409="","",IF(ISERROR(MATCH($J409,[3]SorP!$B$1:$B$6226,0)),"",INDIRECT("'SorP'!$A$"&amp;MATCH($S409&amp;$J409,[3]SorP!C:C,0))))</f>
        <v/>
      </c>
      <c r="U409" s="139"/>
      <c r="V409" s="140" t="e">
        <f>IF(C409="",NA(),IF(OR(C409="Smelter not listed",C409="Smelter not yet identified"),MATCH($B409&amp;$D409,'[3]Smelter Look-up'!$J:$J,0),MATCH($B409&amp;$C409,'[3]Smelter Look-up'!$J:$J,0)))</f>
        <v>#N/A</v>
      </c>
      <c r="X409" s="67">
        <f t="shared" si="31"/>
        <v>0</v>
      </c>
      <c r="AB409" s="68" t="str">
        <f t="shared" si="32"/>
        <v/>
      </c>
    </row>
    <row r="410" spans="1:28" s="67" customFormat="1" ht="20.25">
      <c r="A410" s="197"/>
      <c r="B410" s="137" t="s">
        <v>235</v>
      </c>
      <c r="C410" s="191" t="s">
        <v>235</v>
      </c>
      <c r="D410" s="138"/>
      <c r="E410" s="137" t="s">
        <v>235</v>
      </c>
      <c r="F410" s="137" t="s">
        <v>235</v>
      </c>
      <c r="G410" s="137" t="s">
        <v>235</v>
      </c>
      <c r="H410" s="192" t="s">
        <v>235</v>
      </c>
      <c r="I410" s="193" t="s">
        <v>235</v>
      </c>
      <c r="J410" s="193" t="s">
        <v>235</v>
      </c>
      <c r="K410" s="194"/>
      <c r="L410" s="194"/>
      <c r="M410" s="194"/>
      <c r="N410" s="194"/>
      <c r="O410" s="194"/>
      <c r="P410" s="195"/>
      <c r="Q410" s="196"/>
      <c r="R410" s="137" t="s">
        <v>235</v>
      </c>
      <c r="S410" s="197" t="str">
        <f t="shared" ca="1" si="30"/>
        <v/>
      </c>
      <c r="T410" s="197" t="str">
        <f ca="1">IF(B410="","",IF(ISERROR(MATCH($J410,[3]SorP!$B$1:$B$6226,0)),"",INDIRECT("'SorP'!$A$"&amp;MATCH($S410&amp;$J410,[3]SorP!C:C,0))))</f>
        <v/>
      </c>
      <c r="U410" s="139"/>
      <c r="V410" s="140" t="e">
        <f>IF(C410="",NA(),IF(OR(C410="Smelter not listed",C410="Smelter not yet identified"),MATCH($B410&amp;$D410,'[3]Smelter Look-up'!$J:$J,0),MATCH($B410&amp;$C410,'[3]Smelter Look-up'!$J:$J,0)))</f>
        <v>#N/A</v>
      </c>
      <c r="X410" s="67">
        <f t="shared" si="31"/>
        <v>0</v>
      </c>
      <c r="AB410" s="68" t="str">
        <f t="shared" si="32"/>
        <v/>
      </c>
    </row>
    <row r="411" spans="1:28" s="67" customFormat="1" ht="20.25">
      <c r="A411" s="197"/>
      <c r="B411" s="137" t="s">
        <v>235</v>
      </c>
      <c r="C411" s="191" t="s">
        <v>235</v>
      </c>
      <c r="D411" s="138"/>
      <c r="E411" s="137" t="s">
        <v>235</v>
      </c>
      <c r="F411" s="137" t="s">
        <v>235</v>
      </c>
      <c r="G411" s="137" t="s">
        <v>235</v>
      </c>
      <c r="H411" s="192" t="s">
        <v>235</v>
      </c>
      <c r="I411" s="193" t="s">
        <v>235</v>
      </c>
      <c r="J411" s="193" t="s">
        <v>235</v>
      </c>
      <c r="K411" s="194"/>
      <c r="L411" s="194"/>
      <c r="M411" s="194"/>
      <c r="N411" s="194"/>
      <c r="O411" s="194"/>
      <c r="P411" s="195"/>
      <c r="Q411" s="196"/>
      <c r="R411" s="137" t="s">
        <v>235</v>
      </c>
      <c r="S411" s="197" t="str">
        <f t="shared" ca="1" si="30"/>
        <v/>
      </c>
      <c r="T411" s="197" t="str">
        <f ca="1">IF(B411="","",IF(ISERROR(MATCH($J411,[3]SorP!$B$1:$B$6226,0)),"",INDIRECT("'SorP'!$A$"&amp;MATCH($S411&amp;$J411,[3]SorP!C:C,0))))</f>
        <v/>
      </c>
      <c r="U411" s="139"/>
      <c r="V411" s="140" t="e">
        <f>IF(C411="",NA(),IF(OR(C411="Smelter not listed",C411="Smelter not yet identified"),MATCH($B411&amp;$D411,'[3]Smelter Look-up'!$J:$J,0),MATCH($B411&amp;$C411,'[3]Smelter Look-up'!$J:$J,0)))</f>
        <v>#N/A</v>
      </c>
      <c r="X411" s="67">
        <f t="shared" si="31"/>
        <v>0</v>
      </c>
      <c r="AB411" s="68" t="str">
        <f t="shared" si="32"/>
        <v/>
      </c>
    </row>
    <row r="412" spans="1:28" s="67" customFormat="1" ht="20.25">
      <c r="A412" s="197"/>
      <c r="B412" s="137" t="s">
        <v>235</v>
      </c>
      <c r="C412" s="191" t="s">
        <v>235</v>
      </c>
      <c r="D412" s="138"/>
      <c r="E412" s="137" t="s">
        <v>235</v>
      </c>
      <c r="F412" s="137" t="s">
        <v>235</v>
      </c>
      <c r="G412" s="137" t="s">
        <v>235</v>
      </c>
      <c r="H412" s="192" t="s">
        <v>235</v>
      </c>
      <c r="I412" s="193" t="s">
        <v>235</v>
      </c>
      <c r="J412" s="193" t="s">
        <v>235</v>
      </c>
      <c r="K412" s="194"/>
      <c r="L412" s="194"/>
      <c r="M412" s="194"/>
      <c r="N412" s="194"/>
      <c r="O412" s="194"/>
      <c r="P412" s="195"/>
      <c r="Q412" s="196"/>
      <c r="R412" s="137" t="s">
        <v>235</v>
      </c>
      <c r="S412" s="197" t="str">
        <f t="shared" ca="1" si="30"/>
        <v/>
      </c>
      <c r="T412" s="197" t="str">
        <f ca="1">IF(B412="","",IF(ISERROR(MATCH($J412,[3]SorP!$B$1:$B$6226,0)),"",INDIRECT("'SorP'!$A$"&amp;MATCH($S412&amp;$J412,[3]SorP!C:C,0))))</f>
        <v/>
      </c>
      <c r="U412" s="139"/>
      <c r="V412" s="140" t="e">
        <f>IF(C412="",NA(),IF(OR(C412="Smelter not listed",C412="Smelter not yet identified"),MATCH($B412&amp;$D412,'[3]Smelter Look-up'!$J:$J,0),MATCH($B412&amp;$C412,'[3]Smelter Look-up'!$J:$J,0)))</f>
        <v>#N/A</v>
      </c>
      <c r="X412" s="67">
        <f t="shared" si="31"/>
        <v>0</v>
      </c>
      <c r="AB412" s="68" t="str">
        <f t="shared" si="32"/>
        <v/>
      </c>
    </row>
    <row r="413" spans="1:28" s="67" customFormat="1" ht="20.25">
      <c r="A413" s="197"/>
      <c r="B413" s="137" t="s">
        <v>235</v>
      </c>
      <c r="C413" s="191" t="s">
        <v>235</v>
      </c>
      <c r="D413" s="138"/>
      <c r="E413" s="137" t="s">
        <v>235</v>
      </c>
      <c r="F413" s="137" t="s">
        <v>235</v>
      </c>
      <c r="G413" s="137" t="s">
        <v>235</v>
      </c>
      <c r="H413" s="192" t="s">
        <v>235</v>
      </c>
      <c r="I413" s="193" t="s">
        <v>235</v>
      </c>
      <c r="J413" s="193" t="s">
        <v>235</v>
      </c>
      <c r="K413" s="194"/>
      <c r="L413" s="194"/>
      <c r="M413" s="194"/>
      <c r="N413" s="194"/>
      <c r="O413" s="194"/>
      <c r="P413" s="195"/>
      <c r="Q413" s="196"/>
      <c r="R413" s="137" t="s">
        <v>235</v>
      </c>
      <c r="S413" s="197" t="str">
        <f t="shared" ca="1" si="30"/>
        <v/>
      </c>
      <c r="T413" s="197" t="str">
        <f ca="1">IF(B413="","",IF(ISERROR(MATCH($J413,[3]SorP!$B$1:$B$6226,0)),"",INDIRECT("'SorP'!$A$"&amp;MATCH($S413&amp;$J413,[3]SorP!C:C,0))))</f>
        <v/>
      </c>
      <c r="U413" s="139"/>
      <c r="V413" s="140" t="e">
        <f>IF(C413="",NA(),IF(OR(C413="Smelter not listed",C413="Smelter not yet identified"),MATCH($B413&amp;$D413,'[3]Smelter Look-up'!$J:$J,0),MATCH($B413&amp;$C413,'[3]Smelter Look-up'!$J:$J,0)))</f>
        <v>#N/A</v>
      </c>
      <c r="X413" s="67">
        <f t="shared" si="31"/>
        <v>0</v>
      </c>
      <c r="AB413" s="68" t="str">
        <f t="shared" si="32"/>
        <v/>
      </c>
    </row>
    <row r="414" spans="1:28" s="67" customFormat="1" ht="20.25">
      <c r="A414" s="197"/>
      <c r="B414" s="137" t="s">
        <v>235</v>
      </c>
      <c r="C414" s="191" t="s">
        <v>235</v>
      </c>
      <c r="D414" s="138"/>
      <c r="E414" s="137" t="s">
        <v>235</v>
      </c>
      <c r="F414" s="137" t="s">
        <v>235</v>
      </c>
      <c r="G414" s="137" t="s">
        <v>235</v>
      </c>
      <c r="H414" s="192" t="s">
        <v>235</v>
      </c>
      <c r="I414" s="193" t="s">
        <v>235</v>
      </c>
      <c r="J414" s="193" t="s">
        <v>235</v>
      </c>
      <c r="K414" s="194"/>
      <c r="L414" s="194"/>
      <c r="M414" s="194"/>
      <c r="N414" s="194"/>
      <c r="O414" s="194"/>
      <c r="P414" s="195"/>
      <c r="Q414" s="196"/>
      <c r="R414" s="137" t="s">
        <v>235</v>
      </c>
      <c r="S414" s="197" t="str">
        <f t="shared" ca="1" si="30"/>
        <v/>
      </c>
      <c r="T414" s="197" t="str">
        <f ca="1">IF(B414="","",IF(ISERROR(MATCH($J414,[3]SorP!$B$1:$B$6226,0)),"",INDIRECT("'SorP'!$A$"&amp;MATCH($S414&amp;$J414,[3]SorP!C:C,0))))</f>
        <v/>
      </c>
      <c r="U414" s="139"/>
      <c r="V414" s="140" t="e">
        <f>IF(C414="",NA(),IF(OR(C414="Smelter not listed",C414="Smelter not yet identified"),MATCH($B414&amp;$D414,'[3]Smelter Look-up'!$J:$J,0),MATCH($B414&amp;$C414,'[3]Smelter Look-up'!$J:$J,0)))</f>
        <v>#N/A</v>
      </c>
      <c r="X414" s="67">
        <f t="shared" si="31"/>
        <v>0</v>
      </c>
      <c r="AB414" s="68" t="str">
        <f t="shared" si="32"/>
        <v/>
      </c>
    </row>
    <row r="415" spans="1:28" s="67" customFormat="1" ht="20.25">
      <c r="A415" s="197"/>
      <c r="B415" s="137" t="s">
        <v>235</v>
      </c>
      <c r="C415" s="191" t="s">
        <v>235</v>
      </c>
      <c r="D415" s="138"/>
      <c r="E415" s="137" t="s">
        <v>235</v>
      </c>
      <c r="F415" s="137" t="s">
        <v>235</v>
      </c>
      <c r="G415" s="137" t="s">
        <v>235</v>
      </c>
      <c r="H415" s="192" t="s">
        <v>235</v>
      </c>
      <c r="I415" s="193" t="s">
        <v>235</v>
      </c>
      <c r="J415" s="193" t="s">
        <v>235</v>
      </c>
      <c r="K415" s="194"/>
      <c r="L415" s="194"/>
      <c r="M415" s="194"/>
      <c r="N415" s="194"/>
      <c r="O415" s="194"/>
      <c r="P415" s="195"/>
      <c r="Q415" s="196"/>
      <c r="R415" s="137" t="s">
        <v>235</v>
      </c>
      <c r="S415" s="197" t="str">
        <f t="shared" ca="1" si="30"/>
        <v/>
      </c>
      <c r="T415" s="197" t="str">
        <f ca="1">IF(B415="","",IF(ISERROR(MATCH($J415,[3]SorP!$B$1:$B$6226,0)),"",INDIRECT("'SorP'!$A$"&amp;MATCH($S415&amp;$J415,[3]SorP!C:C,0))))</f>
        <v/>
      </c>
      <c r="U415" s="139"/>
      <c r="V415" s="140" t="e">
        <f>IF(C415="",NA(),IF(OR(C415="Smelter not listed",C415="Smelter not yet identified"),MATCH($B415&amp;$D415,'[3]Smelter Look-up'!$J:$J,0),MATCH($B415&amp;$C415,'[3]Smelter Look-up'!$J:$J,0)))</f>
        <v>#N/A</v>
      </c>
      <c r="X415" s="67">
        <f t="shared" si="31"/>
        <v>0</v>
      </c>
      <c r="AB415" s="68" t="str">
        <f t="shared" si="32"/>
        <v/>
      </c>
    </row>
    <row r="416" spans="1:28" s="67" customFormat="1" ht="20.25">
      <c r="A416" s="197"/>
      <c r="B416" s="137" t="s">
        <v>235</v>
      </c>
      <c r="C416" s="191" t="s">
        <v>235</v>
      </c>
      <c r="D416" s="138"/>
      <c r="E416" s="137" t="s">
        <v>235</v>
      </c>
      <c r="F416" s="137" t="s">
        <v>235</v>
      </c>
      <c r="G416" s="137" t="s">
        <v>235</v>
      </c>
      <c r="H416" s="192" t="s">
        <v>235</v>
      </c>
      <c r="I416" s="193" t="s">
        <v>235</v>
      </c>
      <c r="J416" s="193" t="s">
        <v>235</v>
      </c>
      <c r="K416" s="194"/>
      <c r="L416" s="194"/>
      <c r="M416" s="194"/>
      <c r="N416" s="194"/>
      <c r="O416" s="194"/>
      <c r="P416" s="195"/>
      <c r="Q416" s="196"/>
      <c r="R416" s="137" t="s">
        <v>235</v>
      </c>
      <c r="S416" s="197" t="str">
        <f t="shared" ca="1" si="30"/>
        <v/>
      </c>
      <c r="T416" s="197" t="str">
        <f ca="1">IF(B416="","",IF(ISERROR(MATCH($J416,[3]SorP!$B$1:$B$6226,0)),"",INDIRECT("'SorP'!$A$"&amp;MATCH($S416&amp;$J416,[3]SorP!C:C,0))))</f>
        <v/>
      </c>
      <c r="U416" s="139"/>
      <c r="V416" s="140" t="e">
        <f>IF(C416="",NA(),IF(OR(C416="Smelter not listed",C416="Smelter not yet identified"),MATCH($B416&amp;$D416,'[3]Smelter Look-up'!$J:$J,0),MATCH($B416&amp;$C416,'[3]Smelter Look-up'!$J:$J,0)))</f>
        <v>#N/A</v>
      </c>
      <c r="X416" s="67">
        <f t="shared" si="31"/>
        <v>0</v>
      </c>
      <c r="AB416" s="68" t="str">
        <f t="shared" si="32"/>
        <v/>
      </c>
    </row>
    <row r="417" spans="1:28" s="67" customFormat="1" ht="20.25">
      <c r="A417" s="197"/>
      <c r="B417" s="137" t="s">
        <v>235</v>
      </c>
      <c r="C417" s="191" t="s">
        <v>235</v>
      </c>
      <c r="D417" s="138"/>
      <c r="E417" s="137" t="s">
        <v>235</v>
      </c>
      <c r="F417" s="137" t="s">
        <v>235</v>
      </c>
      <c r="G417" s="137" t="s">
        <v>235</v>
      </c>
      <c r="H417" s="192" t="s">
        <v>235</v>
      </c>
      <c r="I417" s="193" t="s">
        <v>235</v>
      </c>
      <c r="J417" s="193" t="s">
        <v>235</v>
      </c>
      <c r="K417" s="194"/>
      <c r="L417" s="194"/>
      <c r="M417" s="194"/>
      <c r="N417" s="194"/>
      <c r="O417" s="194"/>
      <c r="P417" s="195"/>
      <c r="Q417" s="196"/>
      <c r="R417" s="137" t="s">
        <v>235</v>
      </c>
      <c r="S417" s="197" t="str">
        <f t="shared" ca="1" si="30"/>
        <v/>
      </c>
      <c r="T417" s="197" t="str">
        <f ca="1">IF(B417="","",IF(ISERROR(MATCH($J417,[3]SorP!$B$1:$B$6226,0)),"",INDIRECT("'SorP'!$A$"&amp;MATCH($S417&amp;$J417,[3]SorP!C:C,0))))</f>
        <v/>
      </c>
      <c r="U417" s="139"/>
      <c r="V417" s="140" t="e">
        <f>IF(C417="",NA(),IF(OR(C417="Smelter not listed",C417="Smelter not yet identified"),MATCH($B417&amp;$D417,'[3]Smelter Look-up'!$J:$J,0),MATCH($B417&amp;$C417,'[3]Smelter Look-up'!$J:$J,0)))</f>
        <v>#N/A</v>
      </c>
      <c r="X417" s="67">
        <f t="shared" si="31"/>
        <v>0</v>
      </c>
      <c r="AB417" s="68" t="str">
        <f t="shared" si="32"/>
        <v/>
      </c>
    </row>
    <row r="418" spans="1:28" s="67" customFormat="1" ht="20.25">
      <c r="A418" s="197"/>
      <c r="B418" s="137" t="s">
        <v>235</v>
      </c>
      <c r="C418" s="191" t="s">
        <v>235</v>
      </c>
      <c r="D418" s="138"/>
      <c r="E418" s="137" t="s">
        <v>235</v>
      </c>
      <c r="F418" s="137" t="s">
        <v>235</v>
      </c>
      <c r="G418" s="137" t="s">
        <v>235</v>
      </c>
      <c r="H418" s="192" t="s">
        <v>235</v>
      </c>
      <c r="I418" s="193" t="s">
        <v>235</v>
      </c>
      <c r="J418" s="193" t="s">
        <v>235</v>
      </c>
      <c r="K418" s="194"/>
      <c r="L418" s="194"/>
      <c r="M418" s="194"/>
      <c r="N418" s="194"/>
      <c r="O418" s="194"/>
      <c r="P418" s="195"/>
      <c r="Q418" s="196"/>
      <c r="R418" s="137" t="s">
        <v>235</v>
      </c>
      <c r="S418" s="197" t="str">
        <f t="shared" ca="1" si="30"/>
        <v/>
      </c>
      <c r="T418" s="197" t="str">
        <f ca="1">IF(B418="","",IF(ISERROR(MATCH($J418,[3]SorP!$B$1:$B$6226,0)),"",INDIRECT("'SorP'!$A$"&amp;MATCH($S418&amp;$J418,[3]SorP!C:C,0))))</f>
        <v/>
      </c>
      <c r="U418" s="139"/>
      <c r="V418" s="140" t="e">
        <f>IF(C418="",NA(),IF(OR(C418="Smelter not listed",C418="Smelter not yet identified"),MATCH($B418&amp;$D418,'[3]Smelter Look-up'!$J:$J,0),MATCH($B418&amp;$C418,'[3]Smelter Look-up'!$J:$J,0)))</f>
        <v>#N/A</v>
      </c>
      <c r="X418" s="67">
        <f t="shared" si="31"/>
        <v>0</v>
      </c>
      <c r="AB418" s="68" t="str">
        <f t="shared" si="32"/>
        <v/>
      </c>
    </row>
    <row r="419" spans="1:28" s="67" customFormat="1" ht="20.25">
      <c r="A419" s="197"/>
      <c r="B419" s="137" t="s">
        <v>235</v>
      </c>
      <c r="C419" s="191" t="s">
        <v>235</v>
      </c>
      <c r="D419" s="138"/>
      <c r="E419" s="137" t="s">
        <v>235</v>
      </c>
      <c r="F419" s="137" t="s">
        <v>235</v>
      </c>
      <c r="G419" s="137" t="s">
        <v>235</v>
      </c>
      <c r="H419" s="192" t="s">
        <v>235</v>
      </c>
      <c r="I419" s="193" t="s">
        <v>235</v>
      </c>
      <c r="J419" s="193" t="s">
        <v>235</v>
      </c>
      <c r="K419" s="194"/>
      <c r="L419" s="194"/>
      <c r="M419" s="194"/>
      <c r="N419" s="194"/>
      <c r="O419" s="194"/>
      <c r="P419" s="195"/>
      <c r="Q419" s="196"/>
      <c r="R419" s="137" t="s">
        <v>235</v>
      </c>
      <c r="S419" s="197" t="str">
        <f t="shared" ca="1" si="30"/>
        <v/>
      </c>
      <c r="T419" s="197" t="str">
        <f ca="1">IF(B419="","",IF(ISERROR(MATCH($J419,[3]SorP!$B$1:$B$6226,0)),"",INDIRECT("'SorP'!$A$"&amp;MATCH($S419&amp;$J419,[3]SorP!C:C,0))))</f>
        <v/>
      </c>
      <c r="U419" s="139"/>
      <c r="V419" s="140" t="e">
        <f>IF(C419="",NA(),IF(OR(C419="Smelter not listed",C419="Smelter not yet identified"),MATCH($B419&amp;$D419,'[3]Smelter Look-up'!$J:$J,0),MATCH($B419&amp;$C419,'[3]Smelter Look-up'!$J:$J,0)))</f>
        <v>#N/A</v>
      </c>
      <c r="X419" s="67">
        <f t="shared" si="31"/>
        <v>0</v>
      </c>
      <c r="AB419" s="68" t="str">
        <f t="shared" si="32"/>
        <v/>
      </c>
    </row>
    <row r="420" spans="1:28" s="67" customFormat="1" ht="20.25">
      <c r="A420" s="197"/>
      <c r="B420" s="137" t="s">
        <v>235</v>
      </c>
      <c r="C420" s="191" t="s">
        <v>235</v>
      </c>
      <c r="D420" s="138"/>
      <c r="E420" s="137" t="s">
        <v>235</v>
      </c>
      <c r="F420" s="137" t="s">
        <v>235</v>
      </c>
      <c r="G420" s="137" t="s">
        <v>235</v>
      </c>
      <c r="H420" s="192" t="s">
        <v>235</v>
      </c>
      <c r="I420" s="193" t="s">
        <v>235</v>
      </c>
      <c r="J420" s="193" t="s">
        <v>235</v>
      </c>
      <c r="K420" s="194"/>
      <c r="L420" s="194"/>
      <c r="M420" s="194"/>
      <c r="N420" s="194"/>
      <c r="O420" s="194"/>
      <c r="P420" s="195"/>
      <c r="Q420" s="196"/>
      <c r="R420" s="137" t="s">
        <v>235</v>
      </c>
      <c r="S420" s="197" t="str">
        <f t="shared" ca="1" si="30"/>
        <v/>
      </c>
      <c r="T420" s="197" t="str">
        <f ca="1">IF(B420="","",IF(ISERROR(MATCH($J420,[3]SorP!$B$1:$B$6226,0)),"",INDIRECT("'SorP'!$A$"&amp;MATCH($S420&amp;$J420,[3]SorP!C:C,0))))</f>
        <v/>
      </c>
      <c r="U420" s="139"/>
      <c r="V420" s="140" t="e">
        <f>IF(C420="",NA(),IF(OR(C420="Smelter not listed",C420="Smelter not yet identified"),MATCH($B420&amp;$D420,'[3]Smelter Look-up'!$J:$J,0),MATCH($B420&amp;$C420,'[3]Smelter Look-up'!$J:$J,0)))</f>
        <v>#N/A</v>
      </c>
      <c r="X420" s="67">
        <f t="shared" si="31"/>
        <v>0</v>
      </c>
      <c r="AB420" s="68" t="str">
        <f t="shared" si="32"/>
        <v/>
      </c>
    </row>
    <row r="421" spans="1:28" s="67" customFormat="1" ht="20.25">
      <c r="A421" s="197"/>
      <c r="B421" s="137" t="s">
        <v>235</v>
      </c>
      <c r="C421" s="191" t="s">
        <v>235</v>
      </c>
      <c r="D421" s="138"/>
      <c r="E421" s="137" t="s">
        <v>235</v>
      </c>
      <c r="F421" s="137" t="s">
        <v>235</v>
      </c>
      <c r="G421" s="137" t="s">
        <v>235</v>
      </c>
      <c r="H421" s="192" t="s">
        <v>235</v>
      </c>
      <c r="I421" s="193" t="s">
        <v>235</v>
      </c>
      <c r="J421" s="193" t="s">
        <v>235</v>
      </c>
      <c r="K421" s="194"/>
      <c r="L421" s="194"/>
      <c r="M421" s="194"/>
      <c r="N421" s="194"/>
      <c r="O421" s="194"/>
      <c r="P421" s="195"/>
      <c r="Q421" s="196"/>
      <c r="R421" s="137" t="s">
        <v>235</v>
      </c>
      <c r="S421" s="197" t="str">
        <f t="shared" ref="S421:S451" ca="1" si="33">IF(B421="","",IF(ISERROR(MATCH($E421,CL,0)),"Unknown",INDIRECT("'C'!$A$"&amp;MATCH($E421,CL,0)+1)))</f>
        <v/>
      </c>
      <c r="T421" s="197" t="str">
        <f ca="1">IF(B421="","",IF(ISERROR(MATCH($J421,[3]SorP!$B$1:$B$6226,0)),"",INDIRECT("'SorP'!$A$"&amp;MATCH($S421&amp;$J421,[3]SorP!C:C,0))))</f>
        <v/>
      </c>
      <c r="U421" s="139"/>
      <c r="V421" s="140" t="e">
        <f>IF(C421="",NA(),IF(OR(C421="Smelter not listed",C421="Smelter not yet identified"),MATCH($B421&amp;$D421,'[3]Smelter Look-up'!$J:$J,0),MATCH($B421&amp;$C421,'[3]Smelter Look-up'!$J:$J,0)))</f>
        <v>#N/A</v>
      </c>
      <c r="X421" s="67">
        <f t="shared" si="31"/>
        <v>0</v>
      </c>
      <c r="AB421" s="68" t="str">
        <f t="shared" si="32"/>
        <v/>
      </c>
    </row>
    <row r="422" spans="1:28" s="67" customFormat="1" ht="20.25">
      <c r="A422" s="197"/>
      <c r="B422" s="137" t="s">
        <v>235</v>
      </c>
      <c r="C422" s="191" t="s">
        <v>235</v>
      </c>
      <c r="D422" s="138"/>
      <c r="E422" s="137" t="s">
        <v>235</v>
      </c>
      <c r="F422" s="137" t="s">
        <v>235</v>
      </c>
      <c r="G422" s="137" t="s">
        <v>235</v>
      </c>
      <c r="H422" s="192" t="s">
        <v>235</v>
      </c>
      <c r="I422" s="193" t="s">
        <v>235</v>
      </c>
      <c r="J422" s="193" t="s">
        <v>235</v>
      </c>
      <c r="K422" s="194"/>
      <c r="L422" s="194"/>
      <c r="M422" s="194"/>
      <c r="N422" s="194"/>
      <c r="O422" s="194"/>
      <c r="P422" s="195"/>
      <c r="Q422" s="196"/>
      <c r="R422" s="137" t="s">
        <v>235</v>
      </c>
      <c r="S422" s="197" t="str">
        <f t="shared" ca="1" si="33"/>
        <v/>
      </c>
      <c r="T422" s="197" t="str">
        <f ca="1">IF(B422="","",IF(ISERROR(MATCH($J422,[3]SorP!$B$1:$B$6226,0)),"",INDIRECT("'SorP'!$A$"&amp;MATCH($S422&amp;$J422,[3]SorP!C:C,0))))</f>
        <v/>
      </c>
      <c r="U422" s="139"/>
      <c r="V422" s="140" t="e">
        <f>IF(C422="",NA(),IF(OR(C422="Smelter not listed",C422="Smelter not yet identified"),MATCH($B422&amp;$D422,'[3]Smelter Look-up'!$J:$J,0),MATCH($B422&amp;$C422,'[3]Smelter Look-up'!$J:$J,0)))</f>
        <v>#N/A</v>
      </c>
      <c r="X422" s="67">
        <f t="shared" si="31"/>
        <v>0</v>
      </c>
      <c r="AB422" s="68" t="str">
        <f t="shared" si="32"/>
        <v/>
      </c>
    </row>
    <row r="423" spans="1:28" s="67" customFormat="1" ht="20.25">
      <c r="A423" s="197"/>
      <c r="B423" s="137" t="s">
        <v>235</v>
      </c>
      <c r="C423" s="191" t="s">
        <v>235</v>
      </c>
      <c r="D423" s="138"/>
      <c r="E423" s="137" t="s">
        <v>235</v>
      </c>
      <c r="F423" s="137" t="s">
        <v>235</v>
      </c>
      <c r="G423" s="137" t="s">
        <v>235</v>
      </c>
      <c r="H423" s="192" t="s">
        <v>235</v>
      </c>
      <c r="I423" s="193" t="s">
        <v>235</v>
      </c>
      <c r="J423" s="193" t="s">
        <v>235</v>
      </c>
      <c r="K423" s="194"/>
      <c r="L423" s="194"/>
      <c r="M423" s="194"/>
      <c r="N423" s="194"/>
      <c r="O423" s="194"/>
      <c r="P423" s="195"/>
      <c r="Q423" s="196"/>
      <c r="R423" s="137" t="s">
        <v>235</v>
      </c>
      <c r="S423" s="197" t="str">
        <f t="shared" ca="1" si="33"/>
        <v/>
      </c>
      <c r="T423" s="197" t="str">
        <f ca="1">IF(B423="","",IF(ISERROR(MATCH($J423,[3]SorP!$B$1:$B$6226,0)),"",INDIRECT("'SorP'!$A$"&amp;MATCH($S423&amp;$J423,[3]SorP!C:C,0))))</f>
        <v/>
      </c>
      <c r="U423" s="139"/>
      <c r="V423" s="140" t="e">
        <f>IF(C423="",NA(),IF(OR(C423="Smelter not listed",C423="Smelter not yet identified"),MATCH($B423&amp;$D423,'[3]Smelter Look-up'!$J:$J,0),MATCH($B423&amp;$C423,'[3]Smelter Look-up'!$J:$J,0)))</f>
        <v>#N/A</v>
      </c>
      <c r="X423" s="67">
        <f t="shared" si="31"/>
        <v>0</v>
      </c>
      <c r="AB423" s="68" t="str">
        <f t="shared" si="32"/>
        <v/>
      </c>
    </row>
    <row r="424" spans="1:28" s="67" customFormat="1" ht="20.25">
      <c r="A424" s="197"/>
      <c r="B424" s="137" t="s">
        <v>235</v>
      </c>
      <c r="C424" s="191" t="s">
        <v>235</v>
      </c>
      <c r="D424" s="138"/>
      <c r="E424" s="137" t="s">
        <v>235</v>
      </c>
      <c r="F424" s="137" t="s">
        <v>235</v>
      </c>
      <c r="G424" s="137" t="s">
        <v>235</v>
      </c>
      <c r="H424" s="192" t="s">
        <v>235</v>
      </c>
      <c r="I424" s="193" t="s">
        <v>235</v>
      </c>
      <c r="J424" s="193" t="s">
        <v>235</v>
      </c>
      <c r="K424" s="194"/>
      <c r="L424" s="194"/>
      <c r="M424" s="194"/>
      <c r="N424" s="194"/>
      <c r="O424" s="194"/>
      <c r="P424" s="195"/>
      <c r="Q424" s="196"/>
      <c r="R424" s="137" t="s">
        <v>235</v>
      </c>
      <c r="S424" s="197" t="str">
        <f t="shared" ca="1" si="33"/>
        <v/>
      </c>
      <c r="T424" s="197" t="str">
        <f ca="1">IF(B424="","",IF(ISERROR(MATCH($J424,[3]SorP!$B$1:$B$6226,0)),"",INDIRECT("'SorP'!$A$"&amp;MATCH($S424&amp;$J424,[3]SorP!C:C,0))))</f>
        <v/>
      </c>
      <c r="U424" s="139"/>
      <c r="V424" s="140" t="e">
        <f>IF(C424="",NA(),IF(OR(C424="Smelter not listed",C424="Smelter not yet identified"),MATCH($B424&amp;$D424,'[3]Smelter Look-up'!$J:$J,0),MATCH($B424&amp;$C424,'[3]Smelter Look-up'!$J:$J,0)))</f>
        <v>#N/A</v>
      </c>
      <c r="X424" s="67">
        <f t="shared" si="31"/>
        <v>0</v>
      </c>
      <c r="AB424" s="68" t="str">
        <f t="shared" si="32"/>
        <v/>
      </c>
    </row>
    <row r="425" spans="1:28" s="67" customFormat="1" ht="20.25">
      <c r="A425" s="197"/>
      <c r="B425" s="137" t="s">
        <v>235</v>
      </c>
      <c r="C425" s="191" t="s">
        <v>235</v>
      </c>
      <c r="D425" s="138"/>
      <c r="E425" s="137" t="s">
        <v>235</v>
      </c>
      <c r="F425" s="137" t="s">
        <v>235</v>
      </c>
      <c r="G425" s="137" t="s">
        <v>235</v>
      </c>
      <c r="H425" s="192" t="s">
        <v>235</v>
      </c>
      <c r="I425" s="193" t="s">
        <v>235</v>
      </c>
      <c r="J425" s="193" t="s">
        <v>235</v>
      </c>
      <c r="K425" s="194"/>
      <c r="L425" s="194"/>
      <c r="M425" s="194"/>
      <c r="N425" s="194"/>
      <c r="O425" s="194"/>
      <c r="P425" s="195"/>
      <c r="Q425" s="196"/>
      <c r="R425" s="137" t="s">
        <v>235</v>
      </c>
      <c r="S425" s="197" t="str">
        <f t="shared" ca="1" si="33"/>
        <v/>
      </c>
      <c r="T425" s="197" t="str">
        <f ca="1">IF(B425="","",IF(ISERROR(MATCH($J425,[3]SorP!$B$1:$B$6226,0)),"",INDIRECT("'SorP'!$A$"&amp;MATCH($S425&amp;$J425,[3]SorP!C:C,0))))</f>
        <v/>
      </c>
      <c r="U425" s="139"/>
      <c r="V425" s="140" t="e">
        <f>IF(C425="",NA(),IF(OR(C425="Smelter not listed",C425="Smelter not yet identified"),MATCH($B425&amp;$D425,'[3]Smelter Look-up'!$J:$J,0),MATCH($B425&amp;$C425,'[3]Smelter Look-up'!$J:$J,0)))</f>
        <v>#N/A</v>
      </c>
      <c r="X425" s="67">
        <f t="shared" si="31"/>
        <v>0</v>
      </c>
      <c r="AB425" s="68" t="str">
        <f t="shared" si="32"/>
        <v/>
      </c>
    </row>
    <row r="426" spans="1:28" s="67" customFormat="1" ht="20.25">
      <c r="A426" s="197"/>
      <c r="B426" s="137" t="s">
        <v>235</v>
      </c>
      <c r="C426" s="191" t="s">
        <v>235</v>
      </c>
      <c r="D426" s="138"/>
      <c r="E426" s="137" t="s">
        <v>235</v>
      </c>
      <c r="F426" s="137" t="s">
        <v>235</v>
      </c>
      <c r="G426" s="137" t="s">
        <v>235</v>
      </c>
      <c r="H426" s="192" t="s">
        <v>235</v>
      </c>
      <c r="I426" s="193" t="s">
        <v>235</v>
      </c>
      <c r="J426" s="193" t="s">
        <v>235</v>
      </c>
      <c r="K426" s="194"/>
      <c r="L426" s="194"/>
      <c r="M426" s="194"/>
      <c r="N426" s="194"/>
      <c r="O426" s="194"/>
      <c r="P426" s="195"/>
      <c r="Q426" s="196"/>
      <c r="R426" s="137" t="s">
        <v>235</v>
      </c>
      <c r="S426" s="197" t="str">
        <f t="shared" ca="1" si="33"/>
        <v/>
      </c>
      <c r="T426" s="197" t="str">
        <f ca="1">IF(B426="","",IF(ISERROR(MATCH($J426,[3]SorP!$B$1:$B$6226,0)),"",INDIRECT("'SorP'!$A$"&amp;MATCH($S426&amp;$J426,[3]SorP!C:C,0))))</f>
        <v/>
      </c>
      <c r="U426" s="139"/>
      <c r="V426" s="140" t="e">
        <f>IF(C426="",NA(),IF(OR(C426="Smelter not listed",C426="Smelter not yet identified"),MATCH($B426&amp;$D426,'[3]Smelter Look-up'!$J:$J,0),MATCH($B426&amp;$C426,'[3]Smelter Look-up'!$J:$J,0)))</f>
        <v>#N/A</v>
      </c>
      <c r="X426" s="67">
        <f t="shared" si="31"/>
        <v>0</v>
      </c>
      <c r="AB426" s="68" t="str">
        <f t="shared" si="32"/>
        <v/>
      </c>
    </row>
    <row r="427" spans="1:28" s="67" customFormat="1" ht="20.25">
      <c r="A427" s="197"/>
      <c r="B427" s="137" t="s">
        <v>235</v>
      </c>
      <c r="C427" s="191" t="s">
        <v>235</v>
      </c>
      <c r="D427" s="138"/>
      <c r="E427" s="137" t="s">
        <v>235</v>
      </c>
      <c r="F427" s="137" t="s">
        <v>235</v>
      </c>
      <c r="G427" s="137" t="s">
        <v>235</v>
      </c>
      <c r="H427" s="192" t="s">
        <v>235</v>
      </c>
      <c r="I427" s="193" t="s">
        <v>235</v>
      </c>
      <c r="J427" s="193" t="s">
        <v>235</v>
      </c>
      <c r="K427" s="194"/>
      <c r="L427" s="194"/>
      <c r="M427" s="194"/>
      <c r="N427" s="194"/>
      <c r="O427" s="194"/>
      <c r="P427" s="195"/>
      <c r="Q427" s="196"/>
      <c r="R427" s="137" t="s">
        <v>235</v>
      </c>
      <c r="S427" s="197" t="str">
        <f t="shared" ca="1" si="33"/>
        <v/>
      </c>
      <c r="T427" s="197" t="str">
        <f ca="1">IF(B427="","",IF(ISERROR(MATCH($J427,[3]SorP!$B$1:$B$6226,0)),"",INDIRECT("'SorP'!$A$"&amp;MATCH($S427&amp;$J427,[3]SorP!C:C,0))))</f>
        <v/>
      </c>
      <c r="U427" s="139"/>
      <c r="V427" s="140" t="e">
        <f>IF(C427="",NA(),IF(OR(C427="Smelter not listed",C427="Smelter not yet identified"),MATCH($B427&amp;$D427,'[3]Smelter Look-up'!$J:$J,0),MATCH($B427&amp;$C427,'[3]Smelter Look-up'!$J:$J,0)))</f>
        <v>#N/A</v>
      </c>
      <c r="X427" s="67">
        <f t="shared" si="31"/>
        <v>0</v>
      </c>
      <c r="AB427" s="68" t="str">
        <f t="shared" si="32"/>
        <v/>
      </c>
    </row>
    <row r="428" spans="1:28" s="67" customFormat="1" ht="20.25">
      <c r="A428" s="197"/>
      <c r="B428" s="137" t="s">
        <v>235</v>
      </c>
      <c r="C428" s="191" t="s">
        <v>235</v>
      </c>
      <c r="D428" s="138"/>
      <c r="E428" s="137" t="s">
        <v>235</v>
      </c>
      <c r="F428" s="137" t="s">
        <v>235</v>
      </c>
      <c r="G428" s="137" t="s">
        <v>235</v>
      </c>
      <c r="H428" s="192" t="s">
        <v>235</v>
      </c>
      <c r="I428" s="193" t="s">
        <v>235</v>
      </c>
      <c r="J428" s="193" t="s">
        <v>235</v>
      </c>
      <c r="K428" s="194"/>
      <c r="L428" s="194"/>
      <c r="M428" s="194"/>
      <c r="N428" s="194"/>
      <c r="O428" s="194"/>
      <c r="P428" s="195"/>
      <c r="Q428" s="196"/>
      <c r="R428" s="137" t="s">
        <v>235</v>
      </c>
      <c r="S428" s="197" t="str">
        <f t="shared" ca="1" si="33"/>
        <v/>
      </c>
      <c r="T428" s="197" t="str">
        <f ca="1">IF(B428="","",IF(ISERROR(MATCH($J428,[3]SorP!$B$1:$B$6226,0)),"",INDIRECT("'SorP'!$A$"&amp;MATCH($S428&amp;$J428,[3]SorP!C:C,0))))</f>
        <v/>
      </c>
      <c r="U428" s="139"/>
      <c r="V428" s="140" t="e">
        <f>IF(C428="",NA(),IF(OR(C428="Smelter not listed",C428="Smelter not yet identified"),MATCH($B428&amp;$D428,'[3]Smelter Look-up'!$J:$J,0),MATCH($B428&amp;$C428,'[3]Smelter Look-up'!$J:$J,0)))</f>
        <v>#N/A</v>
      </c>
      <c r="X428" s="67">
        <f t="shared" si="31"/>
        <v>0</v>
      </c>
      <c r="AB428" s="68" t="str">
        <f t="shared" si="32"/>
        <v/>
      </c>
    </row>
    <row r="429" spans="1:28" s="67" customFormat="1" ht="20.25">
      <c r="A429" s="197"/>
      <c r="B429" s="137" t="s">
        <v>235</v>
      </c>
      <c r="C429" s="191" t="s">
        <v>235</v>
      </c>
      <c r="D429" s="138"/>
      <c r="E429" s="137" t="s">
        <v>235</v>
      </c>
      <c r="F429" s="137" t="s">
        <v>235</v>
      </c>
      <c r="G429" s="137" t="s">
        <v>235</v>
      </c>
      <c r="H429" s="192" t="s">
        <v>235</v>
      </c>
      <c r="I429" s="193" t="s">
        <v>235</v>
      </c>
      <c r="J429" s="193" t="s">
        <v>235</v>
      </c>
      <c r="K429" s="194"/>
      <c r="L429" s="194"/>
      <c r="M429" s="194"/>
      <c r="N429" s="194"/>
      <c r="O429" s="194"/>
      <c r="P429" s="195"/>
      <c r="Q429" s="196"/>
      <c r="R429" s="137" t="s">
        <v>235</v>
      </c>
      <c r="S429" s="197" t="str">
        <f t="shared" ca="1" si="33"/>
        <v/>
      </c>
      <c r="T429" s="197" t="str">
        <f ca="1">IF(B429="","",IF(ISERROR(MATCH($J429,[3]SorP!$B$1:$B$6226,0)),"",INDIRECT("'SorP'!$A$"&amp;MATCH($S429&amp;$J429,[3]SorP!C:C,0))))</f>
        <v/>
      </c>
      <c r="U429" s="139"/>
      <c r="V429" s="140" t="e">
        <f>IF(C429="",NA(),IF(OR(C429="Smelter not listed",C429="Smelter not yet identified"),MATCH($B429&amp;$D429,'[3]Smelter Look-up'!$J:$J,0),MATCH($B429&amp;$C429,'[3]Smelter Look-up'!$J:$J,0)))</f>
        <v>#N/A</v>
      </c>
      <c r="X429" s="67">
        <f t="shared" si="31"/>
        <v>0</v>
      </c>
      <c r="AB429" s="68" t="str">
        <f t="shared" si="32"/>
        <v/>
      </c>
    </row>
    <row r="430" spans="1:28" s="67" customFormat="1" ht="20.25">
      <c r="A430" s="197"/>
      <c r="B430" s="137" t="s">
        <v>235</v>
      </c>
      <c r="C430" s="191" t="s">
        <v>235</v>
      </c>
      <c r="D430" s="138"/>
      <c r="E430" s="137" t="s">
        <v>235</v>
      </c>
      <c r="F430" s="137" t="s">
        <v>235</v>
      </c>
      <c r="G430" s="137" t="s">
        <v>235</v>
      </c>
      <c r="H430" s="192" t="s">
        <v>235</v>
      </c>
      <c r="I430" s="193" t="s">
        <v>235</v>
      </c>
      <c r="J430" s="193" t="s">
        <v>235</v>
      </c>
      <c r="K430" s="194"/>
      <c r="L430" s="194"/>
      <c r="M430" s="194"/>
      <c r="N430" s="194"/>
      <c r="O430" s="194"/>
      <c r="P430" s="195"/>
      <c r="Q430" s="196"/>
      <c r="R430" s="137" t="s">
        <v>235</v>
      </c>
      <c r="S430" s="197" t="str">
        <f t="shared" ca="1" si="33"/>
        <v/>
      </c>
      <c r="T430" s="197" t="str">
        <f ca="1">IF(B430="","",IF(ISERROR(MATCH($J430,[3]SorP!$B$1:$B$6226,0)),"",INDIRECT("'SorP'!$A$"&amp;MATCH($S430&amp;$J430,[3]SorP!C:C,0))))</f>
        <v/>
      </c>
      <c r="U430" s="139"/>
      <c r="V430" s="140" t="e">
        <f>IF(C430="",NA(),IF(OR(C430="Smelter not listed",C430="Smelter not yet identified"),MATCH($B430&amp;$D430,'[3]Smelter Look-up'!$J:$J,0),MATCH($B430&amp;$C430,'[3]Smelter Look-up'!$J:$J,0)))</f>
        <v>#N/A</v>
      </c>
      <c r="X430" s="67">
        <f t="shared" si="31"/>
        <v>0</v>
      </c>
      <c r="AB430" s="68" t="str">
        <f t="shared" si="32"/>
        <v/>
      </c>
    </row>
    <row r="431" spans="1:28" s="67" customFormat="1" ht="20.25">
      <c r="A431" s="197"/>
      <c r="B431" s="137" t="s">
        <v>235</v>
      </c>
      <c r="C431" s="191" t="s">
        <v>235</v>
      </c>
      <c r="D431" s="138"/>
      <c r="E431" s="137" t="s">
        <v>235</v>
      </c>
      <c r="F431" s="137" t="s">
        <v>235</v>
      </c>
      <c r="G431" s="137" t="s">
        <v>235</v>
      </c>
      <c r="H431" s="192" t="s">
        <v>235</v>
      </c>
      <c r="I431" s="193" t="s">
        <v>235</v>
      </c>
      <c r="J431" s="193" t="s">
        <v>235</v>
      </c>
      <c r="K431" s="194"/>
      <c r="L431" s="194"/>
      <c r="M431" s="194"/>
      <c r="N431" s="194"/>
      <c r="O431" s="194"/>
      <c r="P431" s="195"/>
      <c r="Q431" s="196"/>
      <c r="R431" s="137" t="s">
        <v>235</v>
      </c>
      <c r="S431" s="197" t="str">
        <f t="shared" ca="1" si="33"/>
        <v/>
      </c>
      <c r="T431" s="197" t="str">
        <f ca="1">IF(B431="","",IF(ISERROR(MATCH($J431,[3]SorP!$B$1:$B$6226,0)),"",INDIRECT("'SorP'!$A$"&amp;MATCH($S431&amp;$J431,[3]SorP!C:C,0))))</f>
        <v/>
      </c>
      <c r="U431" s="139"/>
      <c r="V431" s="140" t="e">
        <f>IF(C431="",NA(),IF(OR(C431="Smelter not listed",C431="Smelter not yet identified"),MATCH($B431&amp;$D431,'[3]Smelter Look-up'!$J:$J,0),MATCH($B431&amp;$C431,'[3]Smelter Look-up'!$J:$J,0)))</f>
        <v>#N/A</v>
      </c>
      <c r="X431" s="67">
        <f t="shared" si="31"/>
        <v>0</v>
      </c>
      <c r="AB431" s="68" t="str">
        <f t="shared" si="32"/>
        <v/>
      </c>
    </row>
    <row r="432" spans="1:28" s="67" customFormat="1" ht="20.25">
      <c r="A432" s="197"/>
      <c r="B432" s="137" t="s">
        <v>235</v>
      </c>
      <c r="C432" s="191" t="s">
        <v>235</v>
      </c>
      <c r="D432" s="138"/>
      <c r="E432" s="137" t="s">
        <v>235</v>
      </c>
      <c r="F432" s="137" t="s">
        <v>235</v>
      </c>
      <c r="G432" s="137" t="s">
        <v>235</v>
      </c>
      <c r="H432" s="192" t="s">
        <v>235</v>
      </c>
      <c r="I432" s="193" t="s">
        <v>235</v>
      </c>
      <c r="J432" s="193" t="s">
        <v>235</v>
      </c>
      <c r="K432" s="194"/>
      <c r="L432" s="194"/>
      <c r="M432" s="194"/>
      <c r="N432" s="194"/>
      <c r="O432" s="194"/>
      <c r="P432" s="195"/>
      <c r="Q432" s="196"/>
      <c r="R432" s="137" t="s">
        <v>235</v>
      </c>
      <c r="S432" s="197" t="str">
        <f t="shared" ca="1" si="33"/>
        <v/>
      </c>
      <c r="T432" s="197" t="str">
        <f ca="1">IF(B432="","",IF(ISERROR(MATCH($J432,[3]SorP!$B$1:$B$6226,0)),"",INDIRECT("'SorP'!$A$"&amp;MATCH($S432&amp;$J432,[3]SorP!C:C,0))))</f>
        <v/>
      </c>
      <c r="U432" s="139"/>
      <c r="V432" s="140" t="e">
        <f>IF(C432="",NA(),IF(OR(C432="Smelter not listed",C432="Smelter not yet identified"),MATCH($B432&amp;$D432,'[3]Smelter Look-up'!$J:$J,0),MATCH($B432&amp;$C432,'[3]Smelter Look-up'!$J:$J,0)))</f>
        <v>#N/A</v>
      </c>
      <c r="X432" s="67">
        <f t="shared" si="31"/>
        <v>0</v>
      </c>
      <c r="AB432" s="68" t="str">
        <f t="shared" si="32"/>
        <v/>
      </c>
    </row>
    <row r="433" spans="1:28" s="67" customFormat="1" ht="20.25">
      <c r="A433" s="197"/>
      <c r="B433" s="137" t="s">
        <v>235</v>
      </c>
      <c r="C433" s="191" t="s">
        <v>235</v>
      </c>
      <c r="D433" s="138"/>
      <c r="E433" s="137" t="s">
        <v>235</v>
      </c>
      <c r="F433" s="137" t="s">
        <v>235</v>
      </c>
      <c r="G433" s="137" t="s">
        <v>235</v>
      </c>
      <c r="H433" s="192" t="s">
        <v>235</v>
      </c>
      <c r="I433" s="193" t="s">
        <v>235</v>
      </c>
      <c r="J433" s="193" t="s">
        <v>235</v>
      </c>
      <c r="K433" s="194"/>
      <c r="L433" s="194"/>
      <c r="M433" s="194"/>
      <c r="N433" s="194"/>
      <c r="O433" s="194"/>
      <c r="P433" s="195"/>
      <c r="Q433" s="196"/>
      <c r="R433" s="137" t="s">
        <v>235</v>
      </c>
      <c r="S433" s="197" t="str">
        <f t="shared" ca="1" si="33"/>
        <v/>
      </c>
      <c r="T433" s="197" t="str">
        <f ca="1">IF(B433="","",IF(ISERROR(MATCH($J433,[3]SorP!$B$1:$B$6226,0)),"",INDIRECT("'SorP'!$A$"&amp;MATCH($S433&amp;$J433,[3]SorP!C:C,0))))</f>
        <v/>
      </c>
      <c r="U433" s="139"/>
      <c r="V433" s="140" t="e">
        <f>IF(C433="",NA(),IF(OR(C433="Smelter not listed",C433="Smelter not yet identified"),MATCH($B433&amp;$D433,'[3]Smelter Look-up'!$J:$J,0),MATCH($B433&amp;$C433,'[3]Smelter Look-up'!$J:$J,0)))</f>
        <v>#N/A</v>
      </c>
      <c r="X433" s="67">
        <f t="shared" si="31"/>
        <v>0</v>
      </c>
      <c r="AB433" s="68" t="str">
        <f t="shared" si="32"/>
        <v/>
      </c>
    </row>
    <row r="434" spans="1:28" s="67" customFormat="1" ht="20.25">
      <c r="A434" s="197"/>
      <c r="B434" s="137" t="s">
        <v>235</v>
      </c>
      <c r="C434" s="191" t="s">
        <v>235</v>
      </c>
      <c r="D434" s="138"/>
      <c r="E434" s="137" t="s">
        <v>235</v>
      </c>
      <c r="F434" s="137" t="s">
        <v>235</v>
      </c>
      <c r="G434" s="137" t="s">
        <v>235</v>
      </c>
      <c r="H434" s="192" t="s">
        <v>235</v>
      </c>
      <c r="I434" s="193" t="s">
        <v>235</v>
      </c>
      <c r="J434" s="193" t="s">
        <v>235</v>
      </c>
      <c r="K434" s="194"/>
      <c r="L434" s="194"/>
      <c r="M434" s="194"/>
      <c r="N434" s="194"/>
      <c r="O434" s="194"/>
      <c r="P434" s="195"/>
      <c r="Q434" s="196"/>
      <c r="R434" s="137" t="s">
        <v>235</v>
      </c>
      <c r="S434" s="197" t="str">
        <f t="shared" ca="1" si="33"/>
        <v/>
      </c>
      <c r="T434" s="197" t="str">
        <f ca="1">IF(B434="","",IF(ISERROR(MATCH($J434,[3]SorP!$B$1:$B$6226,0)),"",INDIRECT("'SorP'!$A$"&amp;MATCH($S434&amp;$J434,[3]SorP!C:C,0))))</f>
        <v/>
      </c>
      <c r="U434" s="139"/>
      <c r="V434" s="140" t="e">
        <f>IF(C434="",NA(),IF(OR(C434="Smelter not listed",C434="Smelter not yet identified"),MATCH($B434&amp;$D434,'[3]Smelter Look-up'!$J:$J,0),MATCH($B434&amp;$C434,'[3]Smelter Look-up'!$J:$J,0)))</f>
        <v>#N/A</v>
      </c>
      <c r="X434" s="67">
        <f t="shared" si="31"/>
        <v>0</v>
      </c>
      <c r="AB434" s="68" t="str">
        <f t="shared" si="32"/>
        <v/>
      </c>
    </row>
    <row r="435" spans="1:28" s="67" customFormat="1" ht="20.25">
      <c r="A435" s="197"/>
      <c r="B435" s="137" t="s">
        <v>235</v>
      </c>
      <c r="C435" s="191" t="s">
        <v>235</v>
      </c>
      <c r="D435" s="138"/>
      <c r="E435" s="137" t="s">
        <v>235</v>
      </c>
      <c r="F435" s="137" t="s">
        <v>235</v>
      </c>
      <c r="G435" s="137" t="s">
        <v>235</v>
      </c>
      <c r="H435" s="192" t="s">
        <v>235</v>
      </c>
      <c r="I435" s="193" t="s">
        <v>235</v>
      </c>
      <c r="J435" s="193" t="s">
        <v>235</v>
      </c>
      <c r="K435" s="194"/>
      <c r="L435" s="194"/>
      <c r="M435" s="194"/>
      <c r="N435" s="194"/>
      <c r="O435" s="194"/>
      <c r="P435" s="195"/>
      <c r="Q435" s="196"/>
      <c r="R435" s="137" t="s">
        <v>235</v>
      </c>
      <c r="S435" s="197" t="str">
        <f t="shared" ca="1" si="33"/>
        <v/>
      </c>
      <c r="T435" s="197" t="str">
        <f ca="1">IF(B435="","",IF(ISERROR(MATCH($J435,[3]SorP!$B$1:$B$6226,0)),"",INDIRECT("'SorP'!$A$"&amp;MATCH($S435&amp;$J435,[3]SorP!C:C,0))))</f>
        <v/>
      </c>
      <c r="U435" s="139"/>
      <c r="V435" s="140" t="e">
        <f>IF(C435="",NA(),IF(OR(C435="Smelter not listed",C435="Smelter not yet identified"),MATCH($B435&amp;$D435,'[3]Smelter Look-up'!$J:$J,0),MATCH($B435&amp;$C435,'[3]Smelter Look-up'!$J:$J,0)))</f>
        <v>#N/A</v>
      </c>
      <c r="X435" s="67">
        <f t="shared" si="31"/>
        <v>0</v>
      </c>
      <c r="AB435" s="68" t="str">
        <f t="shared" si="32"/>
        <v/>
      </c>
    </row>
    <row r="436" spans="1:28" s="67" customFormat="1" ht="20.25">
      <c r="A436" s="197"/>
      <c r="B436" s="137" t="s">
        <v>235</v>
      </c>
      <c r="C436" s="191" t="s">
        <v>235</v>
      </c>
      <c r="D436" s="138"/>
      <c r="E436" s="137" t="s">
        <v>235</v>
      </c>
      <c r="F436" s="137" t="s">
        <v>235</v>
      </c>
      <c r="G436" s="137" t="s">
        <v>235</v>
      </c>
      <c r="H436" s="192" t="s">
        <v>235</v>
      </c>
      <c r="I436" s="193" t="s">
        <v>235</v>
      </c>
      <c r="J436" s="193" t="s">
        <v>235</v>
      </c>
      <c r="K436" s="194"/>
      <c r="L436" s="194"/>
      <c r="M436" s="194"/>
      <c r="N436" s="194"/>
      <c r="O436" s="194"/>
      <c r="P436" s="195"/>
      <c r="Q436" s="196"/>
      <c r="R436" s="137" t="s">
        <v>235</v>
      </c>
      <c r="S436" s="197" t="str">
        <f t="shared" ca="1" si="33"/>
        <v/>
      </c>
      <c r="T436" s="197" t="str">
        <f ca="1">IF(B436="","",IF(ISERROR(MATCH($J436,[3]SorP!$B$1:$B$6226,0)),"",INDIRECT("'SorP'!$A$"&amp;MATCH($S436&amp;$J436,[3]SorP!C:C,0))))</f>
        <v/>
      </c>
      <c r="U436" s="139"/>
      <c r="V436" s="140" t="e">
        <f>IF(C436="",NA(),IF(OR(C436="Smelter not listed",C436="Smelter not yet identified"),MATCH($B436&amp;$D436,'[3]Smelter Look-up'!$J:$J,0),MATCH($B436&amp;$C436,'[3]Smelter Look-up'!$J:$J,0)))</f>
        <v>#N/A</v>
      </c>
      <c r="X436" s="67">
        <f t="shared" si="31"/>
        <v>0</v>
      </c>
      <c r="AB436" s="68" t="str">
        <f t="shared" si="32"/>
        <v/>
      </c>
    </row>
    <row r="437" spans="1:28" s="67" customFormat="1" ht="20.25">
      <c r="A437" s="197"/>
      <c r="B437" s="137" t="s">
        <v>235</v>
      </c>
      <c r="C437" s="191" t="s">
        <v>235</v>
      </c>
      <c r="D437" s="138"/>
      <c r="E437" s="137" t="s">
        <v>235</v>
      </c>
      <c r="F437" s="137" t="s">
        <v>235</v>
      </c>
      <c r="G437" s="137" t="s">
        <v>235</v>
      </c>
      <c r="H437" s="192" t="s">
        <v>235</v>
      </c>
      <c r="I437" s="193" t="s">
        <v>235</v>
      </c>
      <c r="J437" s="193" t="s">
        <v>235</v>
      </c>
      <c r="K437" s="194"/>
      <c r="L437" s="194"/>
      <c r="M437" s="194"/>
      <c r="N437" s="194"/>
      <c r="O437" s="194"/>
      <c r="P437" s="195"/>
      <c r="Q437" s="196"/>
      <c r="R437" s="137" t="s">
        <v>235</v>
      </c>
      <c r="S437" s="197" t="str">
        <f t="shared" ca="1" si="33"/>
        <v/>
      </c>
      <c r="T437" s="197" t="str">
        <f ca="1">IF(B437="","",IF(ISERROR(MATCH($J437,[3]SorP!$B$1:$B$6226,0)),"",INDIRECT("'SorP'!$A$"&amp;MATCH($S437&amp;$J437,[3]SorP!C:C,0))))</f>
        <v/>
      </c>
      <c r="U437" s="139"/>
      <c r="V437" s="140" t="e">
        <f>IF(C437="",NA(),IF(OR(C437="Smelter not listed",C437="Smelter not yet identified"),MATCH($B437&amp;$D437,'[3]Smelter Look-up'!$J:$J,0),MATCH($B437&amp;$C437,'[3]Smelter Look-up'!$J:$J,0)))</f>
        <v>#N/A</v>
      </c>
      <c r="X437" s="67">
        <f t="shared" si="31"/>
        <v>0</v>
      </c>
      <c r="AB437" s="68" t="str">
        <f t="shared" si="32"/>
        <v/>
      </c>
    </row>
    <row r="438" spans="1:28" s="67" customFormat="1" ht="20.25">
      <c r="A438" s="197"/>
      <c r="B438" s="137" t="s">
        <v>235</v>
      </c>
      <c r="C438" s="191" t="s">
        <v>235</v>
      </c>
      <c r="D438" s="138"/>
      <c r="E438" s="137" t="s">
        <v>235</v>
      </c>
      <c r="F438" s="137" t="s">
        <v>235</v>
      </c>
      <c r="G438" s="137" t="s">
        <v>235</v>
      </c>
      <c r="H438" s="192" t="s">
        <v>235</v>
      </c>
      <c r="I438" s="193" t="s">
        <v>235</v>
      </c>
      <c r="J438" s="193" t="s">
        <v>235</v>
      </c>
      <c r="K438" s="194"/>
      <c r="L438" s="194"/>
      <c r="M438" s="194"/>
      <c r="N438" s="194"/>
      <c r="O438" s="194"/>
      <c r="P438" s="195"/>
      <c r="Q438" s="196"/>
      <c r="R438" s="137" t="s">
        <v>235</v>
      </c>
      <c r="S438" s="197" t="str">
        <f t="shared" ca="1" si="33"/>
        <v/>
      </c>
      <c r="T438" s="197" t="str">
        <f ca="1">IF(B438="","",IF(ISERROR(MATCH($J438,[3]SorP!$B$1:$B$6226,0)),"",INDIRECT("'SorP'!$A$"&amp;MATCH($S438&amp;$J438,[3]SorP!C:C,0))))</f>
        <v/>
      </c>
      <c r="U438" s="139"/>
      <c r="V438" s="140" t="e">
        <f>IF(C438="",NA(),IF(OR(C438="Smelter not listed",C438="Smelter not yet identified"),MATCH($B438&amp;$D438,'[3]Smelter Look-up'!$J:$J,0),MATCH($B438&amp;$C438,'[3]Smelter Look-up'!$J:$J,0)))</f>
        <v>#N/A</v>
      </c>
      <c r="X438" s="67">
        <f t="shared" si="31"/>
        <v>0</v>
      </c>
      <c r="AB438" s="68" t="str">
        <f t="shared" si="32"/>
        <v/>
      </c>
    </row>
    <row r="439" spans="1:28" s="67" customFormat="1" ht="20.25">
      <c r="A439" s="197"/>
      <c r="B439" s="137" t="s">
        <v>235</v>
      </c>
      <c r="C439" s="191" t="s">
        <v>235</v>
      </c>
      <c r="D439" s="138"/>
      <c r="E439" s="137" t="s">
        <v>235</v>
      </c>
      <c r="F439" s="137" t="s">
        <v>235</v>
      </c>
      <c r="G439" s="137" t="s">
        <v>235</v>
      </c>
      <c r="H439" s="192" t="s">
        <v>235</v>
      </c>
      <c r="I439" s="193" t="s">
        <v>235</v>
      </c>
      <c r="J439" s="193" t="s">
        <v>235</v>
      </c>
      <c r="K439" s="194"/>
      <c r="L439" s="194"/>
      <c r="M439" s="194"/>
      <c r="N439" s="194"/>
      <c r="O439" s="194"/>
      <c r="P439" s="195"/>
      <c r="Q439" s="196"/>
      <c r="R439" s="137" t="s">
        <v>235</v>
      </c>
      <c r="S439" s="197" t="str">
        <f t="shared" ca="1" si="33"/>
        <v/>
      </c>
      <c r="T439" s="197" t="str">
        <f ca="1">IF(B439="","",IF(ISERROR(MATCH($J439,[3]SorP!$B$1:$B$6226,0)),"",INDIRECT("'SorP'!$A$"&amp;MATCH($S439&amp;$J439,[3]SorP!C:C,0))))</f>
        <v/>
      </c>
      <c r="U439" s="139"/>
      <c r="V439" s="140" t="e">
        <f>IF(C439="",NA(),IF(OR(C439="Smelter not listed",C439="Smelter not yet identified"),MATCH($B439&amp;$D439,'[3]Smelter Look-up'!$J:$J,0),MATCH($B439&amp;$C439,'[3]Smelter Look-up'!$J:$J,0)))</f>
        <v>#N/A</v>
      </c>
      <c r="X439" s="67">
        <f t="shared" si="31"/>
        <v>0</v>
      </c>
      <c r="AB439" s="68" t="str">
        <f t="shared" si="32"/>
        <v/>
      </c>
    </row>
    <row r="440" spans="1:28" s="67" customFormat="1" ht="20.25">
      <c r="A440" s="197"/>
      <c r="B440" s="137" t="s">
        <v>235</v>
      </c>
      <c r="C440" s="191" t="s">
        <v>235</v>
      </c>
      <c r="D440" s="138"/>
      <c r="E440" s="137" t="s">
        <v>235</v>
      </c>
      <c r="F440" s="137" t="s">
        <v>235</v>
      </c>
      <c r="G440" s="137" t="s">
        <v>235</v>
      </c>
      <c r="H440" s="192" t="s">
        <v>235</v>
      </c>
      <c r="I440" s="193" t="s">
        <v>235</v>
      </c>
      <c r="J440" s="193" t="s">
        <v>235</v>
      </c>
      <c r="K440" s="194"/>
      <c r="L440" s="194"/>
      <c r="M440" s="194"/>
      <c r="N440" s="194"/>
      <c r="O440" s="194"/>
      <c r="P440" s="195"/>
      <c r="Q440" s="196"/>
      <c r="R440" s="137" t="s">
        <v>235</v>
      </c>
      <c r="S440" s="197" t="str">
        <f t="shared" ca="1" si="33"/>
        <v/>
      </c>
      <c r="T440" s="197" t="str">
        <f ca="1">IF(B440="","",IF(ISERROR(MATCH($J440,[3]SorP!$B$1:$B$6226,0)),"",INDIRECT("'SorP'!$A$"&amp;MATCH($S440&amp;$J440,[3]SorP!C:C,0))))</f>
        <v/>
      </c>
      <c r="U440" s="139"/>
      <c r="V440" s="140" t="e">
        <f>IF(C440="",NA(),IF(OR(C440="Smelter not listed",C440="Smelter not yet identified"),MATCH($B440&amp;$D440,'[3]Smelter Look-up'!$J:$J,0),MATCH($B440&amp;$C440,'[3]Smelter Look-up'!$J:$J,0)))</f>
        <v>#N/A</v>
      </c>
      <c r="X440" s="67">
        <f t="shared" si="31"/>
        <v>0</v>
      </c>
      <c r="AB440" s="68" t="str">
        <f t="shared" si="32"/>
        <v/>
      </c>
    </row>
    <row r="441" spans="1:28" s="67" customFormat="1" ht="20.25">
      <c r="A441" s="197"/>
      <c r="B441" s="137" t="s">
        <v>235</v>
      </c>
      <c r="C441" s="191" t="s">
        <v>235</v>
      </c>
      <c r="D441" s="138"/>
      <c r="E441" s="137" t="s">
        <v>235</v>
      </c>
      <c r="F441" s="137" t="s">
        <v>235</v>
      </c>
      <c r="G441" s="137" t="s">
        <v>235</v>
      </c>
      <c r="H441" s="192" t="s">
        <v>235</v>
      </c>
      <c r="I441" s="193" t="s">
        <v>235</v>
      </c>
      <c r="J441" s="193" t="s">
        <v>235</v>
      </c>
      <c r="K441" s="194"/>
      <c r="L441" s="194"/>
      <c r="M441" s="194"/>
      <c r="N441" s="194"/>
      <c r="O441" s="194"/>
      <c r="P441" s="195"/>
      <c r="Q441" s="196"/>
      <c r="R441" s="137" t="s">
        <v>235</v>
      </c>
      <c r="S441" s="197" t="str">
        <f t="shared" ca="1" si="33"/>
        <v/>
      </c>
      <c r="T441" s="197" t="str">
        <f ca="1">IF(B441="","",IF(ISERROR(MATCH($J441,[3]SorP!$B$1:$B$6226,0)),"",INDIRECT("'SorP'!$A$"&amp;MATCH($S441&amp;$J441,[3]SorP!C:C,0))))</f>
        <v/>
      </c>
      <c r="U441" s="139"/>
      <c r="V441" s="140" t="e">
        <f>IF(C441="",NA(),IF(OR(C441="Smelter not listed",C441="Smelter not yet identified"),MATCH($B441&amp;$D441,'[3]Smelter Look-up'!$J:$J,0),MATCH($B441&amp;$C441,'[3]Smelter Look-up'!$J:$J,0)))</f>
        <v>#N/A</v>
      </c>
      <c r="X441" s="67">
        <f t="shared" si="31"/>
        <v>0</v>
      </c>
      <c r="AB441" s="68" t="str">
        <f t="shared" si="32"/>
        <v/>
      </c>
    </row>
    <row r="442" spans="1:28" s="67" customFormat="1" ht="20.25">
      <c r="A442" s="197"/>
      <c r="B442" s="137" t="s">
        <v>235</v>
      </c>
      <c r="C442" s="191" t="s">
        <v>235</v>
      </c>
      <c r="D442" s="138"/>
      <c r="E442" s="137" t="s">
        <v>235</v>
      </c>
      <c r="F442" s="137" t="s">
        <v>235</v>
      </c>
      <c r="G442" s="137" t="s">
        <v>235</v>
      </c>
      <c r="H442" s="192" t="s">
        <v>235</v>
      </c>
      <c r="I442" s="193" t="s">
        <v>235</v>
      </c>
      <c r="J442" s="193" t="s">
        <v>235</v>
      </c>
      <c r="K442" s="194"/>
      <c r="L442" s="194"/>
      <c r="M442" s="194"/>
      <c r="N442" s="194"/>
      <c r="O442" s="194"/>
      <c r="P442" s="195"/>
      <c r="Q442" s="196"/>
      <c r="R442" s="137" t="s">
        <v>235</v>
      </c>
      <c r="S442" s="197" t="str">
        <f t="shared" ca="1" si="33"/>
        <v/>
      </c>
      <c r="T442" s="197" t="str">
        <f ca="1">IF(B442="","",IF(ISERROR(MATCH($J442,[3]SorP!$B$1:$B$6226,0)),"",INDIRECT("'SorP'!$A$"&amp;MATCH($S442&amp;$J442,[3]SorP!C:C,0))))</f>
        <v/>
      </c>
      <c r="U442" s="139"/>
      <c r="V442" s="140" t="e">
        <f>IF(C442="",NA(),IF(OR(C442="Smelter not listed",C442="Smelter not yet identified"),MATCH($B442&amp;$D442,'[3]Smelter Look-up'!$J:$J,0),MATCH($B442&amp;$C442,'[3]Smelter Look-up'!$J:$J,0)))</f>
        <v>#N/A</v>
      </c>
      <c r="X442" s="67">
        <f t="shared" si="31"/>
        <v>0</v>
      </c>
      <c r="AB442" s="68" t="str">
        <f t="shared" si="32"/>
        <v/>
      </c>
    </row>
    <row r="443" spans="1:28" s="67" customFormat="1" ht="20.25">
      <c r="A443" s="197"/>
      <c r="B443" s="137" t="s">
        <v>235</v>
      </c>
      <c r="C443" s="191" t="s">
        <v>235</v>
      </c>
      <c r="D443" s="138"/>
      <c r="E443" s="137" t="s">
        <v>235</v>
      </c>
      <c r="F443" s="137" t="s">
        <v>235</v>
      </c>
      <c r="G443" s="137" t="s">
        <v>235</v>
      </c>
      <c r="H443" s="192" t="s">
        <v>235</v>
      </c>
      <c r="I443" s="193" t="s">
        <v>235</v>
      </c>
      <c r="J443" s="193" t="s">
        <v>235</v>
      </c>
      <c r="K443" s="194"/>
      <c r="L443" s="194"/>
      <c r="M443" s="194"/>
      <c r="N443" s="194"/>
      <c r="O443" s="194"/>
      <c r="P443" s="195"/>
      <c r="Q443" s="196"/>
      <c r="R443" s="137" t="s">
        <v>235</v>
      </c>
      <c r="S443" s="197" t="str">
        <f t="shared" ca="1" si="33"/>
        <v/>
      </c>
      <c r="T443" s="197" t="str">
        <f ca="1">IF(B443="","",IF(ISERROR(MATCH($J443,[3]SorP!$B$1:$B$6226,0)),"",INDIRECT("'SorP'!$A$"&amp;MATCH($S443&amp;$J443,[3]SorP!C:C,0))))</f>
        <v/>
      </c>
      <c r="U443" s="139"/>
      <c r="V443" s="140" t="e">
        <f>IF(C443="",NA(),IF(OR(C443="Smelter not listed",C443="Smelter not yet identified"),MATCH($B443&amp;$D443,'[3]Smelter Look-up'!$J:$J,0),MATCH($B443&amp;$C443,'[3]Smelter Look-up'!$J:$J,0)))</f>
        <v>#N/A</v>
      </c>
      <c r="X443" s="67">
        <f t="shared" si="31"/>
        <v>0</v>
      </c>
      <c r="AB443" s="68" t="str">
        <f t="shared" si="32"/>
        <v/>
      </c>
    </row>
    <row r="444" spans="1:28" s="67" customFormat="1" ht="20.25">
      <c r="A444" s="197"/>
      <c r="B444" s="137" t="s">
        <v>235</v>
      </c>
      <c r="C444" s="191" t="s">
        <v>235</v>
      </c>
      <c r="D444" s="138"/>
      <c r="E444" s="137" t="s">
        <v>235</v>
      </c>
      <c r="F444" s="137" t="s">
        <v>235</v>
      </c>
      <c r="G444" s="137" t="s">
        <v>235</v>
      </c>
      <c r="H444" s="192" t="s">
        <v>235</v>
      </c>
      <c r="I444" s="193" t="s">
        <v>235</v>
      </c>
      <c r="J444" s="193" t="s">
        <v>235</v>
      </c>
      <c r="K444" s="194"/>
      <c r="L444" s="194"/>
      <c r="M444" s="194"/>
      <c r="N444" s="194"/>
      <c r="O444" s="194"/>
      <c r="P444" s="195"/>
      <c r="Q444" s="196"/>
      <c r="R444" s="137" t="s">
        <v>235</v>
      </c>
      <c r="S444" s="197" t="str">
        <f t="shared" ca="1" si="33"/>
        <v/>
      </c>
      <c r="T444" s="197" t="str">
        <f ca="1">IF(B444="","",IF(ISERROR(MATCH($J444,[3]SorP!$B$1:$B$6226,0)),"",INDIRECT("'SorP'!$A$"&amp;MATCH($S444&amp;$J444,[3]SorP!C:C,0))))</f>
        <v/>
      </c>
      <c r="U444" s="139"/>
      <c r="V444" s="140" t="e">
        <f>IF(C444="",NA(),IF(OR(C444="Smelter not listed",C444="Smelter not yet identified"),MATCH($B444&amp;$D444,'[3]Smelter Look-up'!$J:$J,0),MATCH($B444&amp;$C444,'[3]Smelter Look-up'!$J:$J,0)))</f>
        <v>#N/A</v>
      </c>
      <c r="X444" s="67">
        <f t="shared" si="31"/>
        <v>0</v>
      </c>
      <c r="AB444" s="68" t="str">
        <f t="shared" si="32"/>
        <v/>
      </c>
    </row>
    <row r="445" spans="1:28" s="67" customFormat="1" ht="20.25">
      <c r="A445" s="197"/>
      <c r="B445" s="137" t="s">
        <v>235</v>
      </c>
      <c r="C445" s="191" t="s">
        <v>235</v>
      </c>
      <c r="D445" s="138"/>
      <c r="E445" s="137" t="s">
        <v>235</v>
      </c>
      <c r="F445" s="137" t="s">
        <v>235</v>
      </c>
      <c r="G445" s="137" t="s">
        <v>235</v>
      </c>
      <c r="H445" s="192" t="s">
        <v>235</v>
      </c>
      <c r="I445" s="193" t="s">
        <v>235</v>
      </c>
      <c r="J445" s="193" t="s">
        <v>235</v>
      </c>
      <c r="K445" s="194"/>
      <c r="L445" s="194"/>
      <c r="M445" s="194"/>
      <c r="N445" s="194"/>
      <c r="O445" s="194"/>
      <c r="P445" s="195"/>
      <c r="Q445" s="196"/>
      <c r="R445" s="137" t="s">
        <v>235</v>
      </c>
      <c r="S445" s="197" t="str">
        <f t="shared" ca="1" si="33"/>
        <v/>
      </c>
      <c r="T445" s="197" t="str">
        <f ca="1">IF(B445="","",IF(ISERROR(MATCH($J445,[3]SorP!$B$1:$B$6226,0)),"",INDIRECT("'SorP'!$A$"&amp;MATCH($S445&amp;$J445,[3]SorP!C:C,0))))</f>
        <v/>
      </c>
      <c r="U445" s="139"/>
      <c r="V445" s="140" t="e">
        <f>IF(C445="",NA(),IF(OR(C445="Smelter not listed",C445="Smelter not yet identified"),MATCH($B445&amp;$D445,'[3]Smelter Look-up'!$J:$J,0),MATCH($B445&amp;$C445,'[3]Smelter Look-up'!$J:$J,0)))</f>
        <v>#N/A</v>
      </c>
      <c r="X445" s="67">
        <f t="shared" si="31"/>
        <v>0</v>
      </c>
      <c r="AB445" s="68" t="str">
        <f t="shared" si="32"/>
        <v/>
      </c>
    </row>
    <row r="446" spans="1:28" s="67" customFormat="1" ht="20.25">
      <c r="A446" s="197"/>
      <c r="B446" s="137" t="s">
        <v>235</v>
      </c>
      <c r="C446" s="191" t="s">
        <v>235</v>
      </c>
      <c r="D446" s="138"/>
      <c r="E446" s="137" t="s">
        <v>235</v>
      </c>
      <c r="F446" s="137" t="s">
        <v>235</v>
      </c>
      <c r="G446" s="137" t="s">
        <v>235</v>
      </c>
      <c r="H446" s="192" t="s">
        <v>235</v>
      </c>
      <c r="I446" s="193" t="s">
        <v>235</v>
      </c>
      <c r="J446" s="193" t="s">
        <v>235</v>
      </c>
      <c r="K446" s="194"/>
      <c r="L446" s="194"/>
      <c r="M446" s="194"/>
      <c r="N446" s="194"/>
      <c r="O446" s="194"/>
      <c r="P446" s="195"/>
      <c r="Q446" s="196"/>
      <c r="R446" s="137" t="s">
        <v>235</v>
      </c>
      <c r="S446" s="197" t="str">
        <f t="shared" ca="1" si="33"/>
        <v/>
      </c>
      <c r="T446" s="197" t="str">
        <f ca="1">IF(B446="","",IF(ISERROR(MATCH($J446,[3]SorP!$B$1:$B$6226,0)),"",INDIRECT("'SorP'!$A$"&amp;MATCH($S446&amp;$J446,[3]SorP!C:C,0))))</f>
        <v/>
      </c>
      <c r="U446" s="139"/>
      <c r="V446" s="140" t="e">
        <f>IF(C446="",NA(),IF(OR(C446="Smelter not listed",C446="Smelter not yet identified"),MATCH($B446&amp;$D446,'[3]Smelter Look-up'!$J:$J,0),MATCH($B446&amp;$C446,'[3]Smelter Look-up'!$J:$J,0)))</f>
        <v>#N/A</v>
      </c>
      <c r="X446" s="67">
        <f t="shared" si="31"/>
        <v>0</v>
      </c>
      <c r="AB446" s="68" t="str">
        <f t="shared" si="32"/>
        <v/>
      </c>
    </row>
    <row r="447" spans="1:28" s="67" customFormat="1" ht="20.25">
      <c r="A447" s="197"/>
      <c r="B447" s="137" t="s">
        <v>235</v>
      </c>
      <c r="C447" s="191" t="s">
        <v>235</v>
      </c>
      <c r="D447" s="138"/>
      <c r="E447" s="137" t="s">
        <v>235</v>
      </c>
      <c r="F447" s="137" t="s">
        <v>235</v>
      </c>
      <c r="G447" s="137" t="s">
        <v>235</v>
      </c>
      <c r="H447" s="192" t="s">
        <v>235</v>
      </c>
      <c r="I447" s="193" t="s">
        <v>235</v>
      </c>
      <c r="J447" s="193" t="s">
        <v>235</v>
      </c>
      <c r="K447" s="194"/>
      <c r="L447" s="194"/>
      <c r="M447" s="194"/>
      <c r="N447" s="194"/>
      <c r="O447" s="194"/>
      <c r="P447" s="195"/>
      <c r="Q447" s="196"/>
      <c r="R447" s="137" t="s">
        <v>235</v>
      </c>
      <c r="S447" s="197" t="str">
        <f t="shared" ca="1" si="33"/>
        <v/>
      </c>
      <c r="T447" s="197" t="str">
        <f ca="1">IF(B447="","",IF(ISERROR(MATCH($J447,[3]SorP!$B$1:$B$6226,0)),"",INDIRECT("'SorP'!$A$"&amp;MATCH($S447&amp;$J447,[3]SorP!C:C,0))))</f>
        <v/>
      </c>
      <c r="U447" s="139"/>
      <c r="V447" s="140" t="e">
        <f>IF(C447="",NA(),IF(OR(C447="Smelter not listed",C447="Smelter not yet identified"),MATCH($B447&amp;$D447,'[3]Smelter Look-up'!$J:$J,0),MATCH($B447&amp;$C447,'[3]Smelter Look-up'!$J:$J,0)))</f>
        <v>#N/A</v>
      </c>
      <c r="X447" s="67">
        <f t="shared" si="31"/>
        <v>0</v>
      </c>
      <c r="AB447" s="68" t="str">
        <f t="shared" si="32"/>
        <v/>
      </c>
    </row>
    <row r="448" spans="1:28" s="67" customFormat="1" ht="20.25">
      <c r="A448" s="197"/>
      <c r="B448" s="137" t="s">
        <v>235</v>
      </c>
      <c r="C448" s="191" t="s">
        <v>235</v>
      </c>
      <c r="D448" s="138"/>
      <c r="E448" s="137" t="s">
        <v>235</v>
      </c>
      <c r="F448" s="137" t="s">
        <v>235</v>
      </c>
      <c r="G448" s="137" t="s">
        <v>235</v>
      </c>
      <c r="H448" s="192" t="s">
        <v>235</v>
      </c>
      <c r="I448" s="193" t="s">
        <v>235</v>
      </c>
      <c r="J448" s="193" t="s">
        <v>235</v>
      </c>
      <c r="K448" s="194"/>
      <c r="L448" s="194"/>
      <c r="M448" s="194"/>
      <c r="N448" s="194"/>
      <c r="O448" s="194"/>
      <c r="P448" s="195"/>
      <c r="Q448" s="196"/>
      <c r="R448" s="137" t="s">
        <v>235</v>
      </c>
      <c r="S448" s="197" t="str">
        <f t="shared" ca="1" si="33"/>
        <v/>
      </c>
      <c r="T448" s="197" t="str">
        <f ca="1">IF(B448="","",IF(ISERROR(MATCH($J448,[3]SorP!$B$1:$B$6226,0)),"",INDIRECT("'SorP'!$A$"&amp;MATCH($S448&amp;$J448,[3]SorP!C:C,0))))</f>
        <v/>
      </c>
      <c r="U448" s="139"/>
      <c r="V448" s="140" t="e">
        <f>IF(C448="",NA(),IF(OR(C448="Smelter not listed",C448="Smelter not yet identified"),MATCH($B448&amp;$D448,'[3]Smelter Look-up'!$J:$J,0),MATCH($B448&amp;$C448,'[3]Smelter Look-up'!$J:$J,0)))</f>
        <v>#N/A</v>
      </c>
      <c r="X448" s="67">
        <f t="shared" si="31"/>
        <v>0</v>
      </c>
      <c r="AB448" s="68" t="str">
        <f t="shared" si="32"/>
        <v/>
      </c>
    </row>
    <row r="449" spans="1:28" s="67" customFormat="1" ht="20.25">
      <c r="A449" s="197"/>
      <c r="B449" s="137" t="s">
        <v>235</v>
      </c>
      <c r="C449" s="191" t="s">
        <v>235</v>
      </c>
      <c r="D449" s="138"/>
      <c r="E449" s="137" t="s">
        <v>235</v>
      </c>
      <c r="F449" s="137" t="s">
        <v>235</v>
      </c>
      <c r="G449" s="137" t="s">
        <v>235</v>
      </c>
      <c r="H449" s="192" t="s">
        <v>235</v>
      </c>
      <c r="I449" s="193" t="s">
        <v>235</v>
      </c>
      <c r="J449" s="193" t="s">
        <v>235</v>
      </c>
      <c r="K449" s="194"/>
      <c r="L449" s="194"/>
      <c r="M449" s="194"/>
      <c r="N449" s="194"/>
      <c r="O449" s="194"/>
      <c r="P449" s="195"/>
      <c r="Q449" s="196"/>
      <c r="R449" s="137" t="s">
        <v>235</v>
      </c>
      <c r="S449" s="197" t="str">
        <f t="shared" ca="1" si="33"/>
        <v/>
      </c>
      <c r="T449" s="197" t="str">
        <f ca="1">IF(B449="","",IF(ISERROR(MATCH($J449,[3]SorP!$B$1:$B$6226,0)),"",INDIRECT("'SorP'!$A$"&amp;MATCH($S449&amp;$J449,[3]SorP!C:C,0))))</f>
        <v/>
      </c>
      <c r="U449" s="139"/>
      <c r="V449" s="140" t="e">
        <f>IF(C449="",NA(),IF(OR(C449="Smelter not listed",C449="Smelter not yet identified"),MATCH($B449&amp;$D449,'[3]Smelter Look-up'!$J:$J,0),MATCH($B449&amp;$C449,'[3]Smelter Look-up'!$J:$J,0)))</f>
        <v>#N/A</v>
      </c>
      <c r="X449" s="67">
        <f t="shared" si="31"/>
        <v>0</v>
      </c>
      <c r="AB449" s="68" t="str">
        <f t="shared" si="32"/>
        <v/>
      </c>
    </row>
    <row r="450" spans="1:28" s="67" customFormat="1" ht="20.25">
      <c r="A450" s="197"/>
      <c r="B450" s="137" t="s">
        <v>235</v>
      </c>
      <c r="C450" s="191" t="s">
        <v>235</v>
      </c>
      <c r="D450" s="138"/>
      <c r="E450" s="137" t="s">
        <v>235</v>
      </c>
      <c r="F450" s="137" t="s">
        <v>235</v>
      </c>
      <c r="G450" s="137" t="s">
        <v>235</v>
      </c>
      <c r="H450" s="192" t="s">
        <v>235</v>
      </c>
      <c r="I450" s="193" t="s">
        <v>235</v>
      </c>
      <c r="J450" s="193" t="s">
        <v>235</v>
      </c>
      <c r="K450" s="194"/>
      <c r="L450" s="194"/>
      <c r="M450" s="194"/>
      <c r="N450" s="194"/>
      <c r="O450" s="194"/>
      <c r="P450" s="195"/>
      <c r="Q450" s="196"/>
      <c r="R450" s="137" t="s">
        <v>235</v>
      </c>
      <c r="S450" s="197" t="str">
        <f t="shared" ca="1" si="33"/>
        <v/>
      </c>
      <c r="T450" s="197" t="str">
        <f ca="1">IF(B450="","",IF(ISERROR(MATCH($J450,[3]SorP!$B$1:$B$6226,0)),"",INDIRECT("'SorP'!$A$"&amp;MATCH($S450&amp;$J450,[3]SorP!C:C,0))))</f>
        <v/>
      </c>
      <c r="U450" s="139"/>
      <c r="V450" s="140" t="e">
        <f>IF(C450="",NA(),IF(OR(C450="Smelter not listed",C450="Smelter not yet identified"),MATCH($B450&amp;$D450,'[3]Smelter Look-up'!$J:$J,0),MATCH($B450&amp;$C450,'[3]Smelter Look-up'!$J:$J,0)))</f>
        <v>#N/A</v>
      </c>
      <c r="X450" s="67">
        <f t="shared" si="31"/>
        <v>0</v>
      </c>
      <c r="AB450" s="68" t="str">
        <f t="shared" si="32"/>
        <v/>
      </c>
    </row>
    <row r="451" spans="1:28" s="67" customFormat="1" ht="20.25">
      <c r="A451" s="197"/>
      <c r="B451" s="137" t="s">
        <v>235</v>
      </c>
      <c r="C451" s="191" t="s">
        <v>235</v>
      </c>
      <c r="D451" s="138"/>
      <c r="E451" s="137" t="s">
        <v>235</v>
      </c>
      <c r="F451" s="137" t="s">
        <v>235</v>
      </c>
      <c r="G451" s="137" t="s">
        <v>235</v>
      </c>
      <c r="H451" s="192" t="s">
        <v>235</v>
      </c>
      <c r="I451" s="193" t="s">
        <v>235</v>
      </c>
      <c r="J451" s="193" t="s">
        <v>235</v>
      </c>
      <c r="K451" s="194"/>
      <c r="L451" s="194"/>
      <c r="M451" s="194"/>
      <c r="N451" s="194"/>
      <c r="O451" s="194"/>
      <c r="P451" s="195"/>
      <c r="Q451" s="196"/>
      <c r="R451" s="137" t="s">
        <v>235</v>
      </c>
      <c r="S451" s="197" t="str">
        <f t="shared" ca="1" si="33"/>
        <v/>
      </c>
      <c r="T451" s="197" t="str">
        <f ca="1">IF(B451="","",IF(ISERROR(MATCH($J451,[3]SorP!$B$1:$B$6226,0)),"",INDIRECT("'SorP'!$A$"&amp;MATCH($S451&amp;$J451,[3]SorP!C:C,0))))</f>
        <v/>
      </c>
      <c r="U451" s="139"/>
      <c r="V451" s="140" t="e">
        <f>IF(C451="",NA(),IF(OR(C451="Smelter not listed",C451="Smelter not yet identified"),MATCH($B451&amp;$D451,'[3]Smelter Look-up'!$J:$J,0),MATCH($B451&amp;$C451,'[3]Smelter Look-up'!$J:$J,0)))</f>
        <v>#N/A</v>
      </c>
      <c r="X451" s="67">
        <f t="shared" si="31"/>
        <v>0</v>
      </c>
      <c r="AB451" s="68" t="str">
        <f t="shared" si="32"/>
        <v/>
      </c>
    </row>
    <row r="452" spans="1:28" s="67" customFormat="1" ht="20.25">
      <c r="A452" s="197"/>
      <c r="B452" s="137" t="s">
        <v>235</v>
      </c>
      <c r="C452" s="191" t="s">
        <v>235</v>
      </c>
      <c r="D452" s="138"/>
      <c r="E452" s="137" t="s">
        <v>235</v>
      </c>
      <c r="F452" s="137" t="s">
        <v>235</v>
      </c>
      <c r="G452" s="137" t="s">
        <v>235</v>
      </c>
      <c r="H452" s="192" t="s">
        <v>235</v>
      </c>
      <c r="I452" s="193" t="s">
        <v>235</v>
      </c>
      <c r="J452" s="193" t="s">
        <v>235</v>
      </c>
      <c r="K452" s="194"/>
      <c r="L452" s="194"/>
      <c r="M452" s="194"/>
      <c r="N452" s="194"/>
      <c r="O452" s="194"/>
      <c r="P452" s="195"/>
      <c r="Q452" s="196"/>
      <c r="R452" s="137" t="s">
        <v>235</v>
      </c>
      <c r="S452" s="197" t="str">
        <f t="shared" ref="S452" ca="1" si="34">IF(B452="","",IF(ISERROR(MATCH($E452,CL,0)),"Unknown",INDIRECT("'C'!$A$"&amp;MATCH($E452,CL,0)+1)))</f>
        <v/>
      </c>
      <c r="T452" s="197" t="str">
        <f ca="1">IF(B452="","",IF(ISERROR(MATCH($J452,[3]SorP!$B$1:$B$6226,0)),"",INDIRECT("'SorP'!$A$"&amp;MATCH($S452&amp;$J452,[3]SorP!C:C,0))))</f>
        <v/>
      </c>
      <c r="U452" s="139"/>
      <c r="V452" s="140" t="e">
        <f>IF(C452="",NA(),IF(OR(C452="Smelter not listed",C452="Smelter not yet identified"),MATCH($B452&amp;$D452,'[3]Smelter Look-up'!$J:$J,0),MATCH($B452&amp;$C452,'[3]Smelter Look-up'!$J:$J,0)))</f>
        <v>#N/A</v>
      </c>
      <c r="X452" s="67">
        <f t="shared" si="31"/>
        <v>0</v>
      </c>
      <c r="AB452" s="68" t="str">
        <f t="shared" si="32"/>
        <v/>
      </c>
    </row>
    <row r="453" spans="1:28" s="67" customFormat="1" ht="20.25">
      <c r="A453" s="197"/>
      <c r="B453" s="137" t="s">
        <v>235</v>
      </c>
      <c r="C453" s="191" t="s">
        <v>235</v>
      </c>
      <c r="D453" s="138"/>
      <c r="E453" s="137" t="s">
        <v>235</v>
      </c>
      <c r="F453" s="137" t="s">
        <v>235</v>
      </c>
      <c r="G453" s="137" t="s">
        <v>235</v>
      </c>
      <c r="H453" s="192" t="s">
        <v>235</v>
      </c>
      <c r="I453" s="193" t="s">
        <v>235</v>
      </c>
      <c r="J453" s="193" t="s">
        <v>235</v>
      </c>
      <c r="K453" s="194"/>
      <c r="L453" s="194"/>
      <c r="M453" s="194"/>
      <c r="N453" s="194"/>
      <c r="O453" s="194"/>
      <c r="P453" s="195"/>
      <c r="Q453" s="196"/>
      <c r="R453" s="137" t="s">
        <v>235</v>
      </c>
      <c r="S453" s="197" t="str">
        <f t="shared" ref="S453:S484" ca="1" si="35">IF(B453="","",IF(ISERROR(MATCH($E453,CL,0)),"Unknown",INDIRECT("'C'!$A$"&amp;MATCH($E453,CL,0)+1)))</f>
        <v/>
      </c>
      <c r="T453" s="197" t="str">
        <f ca="1">IF(B453="","",IF(ISERROR(MATCH($J453,[3]SorP!$B$1:$B$6226,0)),"",INDIRECT("'SorP'!$A$"&amp;MATCH($S453&amp;$J453,[3]SorP!C:C,0))))</f>
        <v/>
      </c>
      <c r="U453" s="139"/>
      <c r="V453" s="140" t="e">
        <f>IF(C453="",NA(),IF(OR(C453="Smelter not listed",C453="Smelter not yet identified"),MATCH($B453&amp;$D453,'[3]Smelter Look-up'!$J:$J,0),MATCH($B453&amp;$C453,'[3]Smelter Look-up'!$J:$J,0)))</f>
        <v>#N/A</v>
      </c>
      <c r="X453" s="67">
        <f t="shared" ref="X453:X516" si="36">IF(AND(C453="Smelter not listed",OR(LEN(D453)=0,LEN(E453)=0)),1,0)</f>
        <v>0</v>
      </c>
      <c r="AB453" s="68" t="str">
        <f t="shared" ref="AB453:AB516" si="37">B453&amp;C453</f>
        <v/>
      </c>
    </row>
    <row r="454" spans="1:28" s="67" customFormat="1" ht="20.25">
      <c r="A454" s="197"/>
      <c r="B454" s="137" t="s">
        <v>235</v>
      </c>
      <c r="C454" s="191" t="s">
        <v>235</v>
      </c>
      <c r="D454" s="138"/>
      <c r="E454" s="137" t="s">
        <v>235</v>
      </c>
      <c r="F454" s="137" t="s">
        <v>235</v>
      </c>
      <c r="G454" s="137" t="s">
        <v>235</v>
      </c>
      <c r="H454" s="192" t="s">
        <v>235</v>
      </c>
      <c r="I454" s="193" t="s">
        <v>235</v>
      </c>
      <c r="J454" s="193" t="s">
        <v>235</v>
      </c>
      <c r="K454" s="194"/>
      <c r="L454" s="194"/>
      <c r="M454" s="194"/>
      <c r="N454" s="194"/>
      <c r="O454" s="194"/>
      <c r="P454" s="195"/>
      <c r="Q454" s="196"/>
      <c r="R454" s="137" t="s">
        <v>235</v>
      </c>
      <c r="S454" s="197" t="str">
        <f t="shared" ca="1" si="35"/>
        <v/>
      </c>
      <c r="T454" s="197" t="str">
        <f ca="1">IF(B454="","",IF(ISERROR(MATCH($J454,[3]SorP!$B$1:$B$6226,0)),"",INDIRECT("'SorP'!$A$"&amp;MATCH($S454&amp;$J454,[3]SorP!C:C,0))))</f>
        <v/>
      </c>
      <c r="U454" s="139"/>
      <c r="V454" s="140" t="e">
        <f>IF(C454="",NA(),IF(OR(C454="Smelter not listed",C454="Smelter not yet identified"),MATCH($B454&amp;$D454,'[3]Smelter Look-up'!$J:$J,0),MATCH($B454&amp;$C454,'[3]Smelter Look-up'!$J:$J,0)))</f>
        <v>#N/A</v>
      </c>
      <c r="X454" s="67">
        <f t="shared" si="36"/>
        <v>0</v>
      </c>
      <c r="AB454" s="68" t="str">
        <f t="shared" si="37"/>
        <v/>
      </c>
    </row>
    <row r="455" spans="1:28" s="67" customFormat="1" ht="20.25">
      <c r="A455" s="197"/>
      <c r="B455" s="137" t="s">
        <v>235</v>
      </c>
      <c r="C455" s="191" t="s">
        <v>235</v>
      </c>
      <c r="D455" s="138"/>
      <c r="E455" s="137" t="s">
        <v>235</v>
      </c>
      <c r="F455" s="137" t="s">
        <v>235</v>
      </c>
      <c r="G455" s="137" t="s">
        <v>235</v>
      </c>
      <c r="H455" s="192" t="s">
        <v>235</v>
      </c>
      <c r="I455" s="193" t="s">
        <v>235</v>
      </c>
      <c r="J455" s="193" t="s">
        <v>235</v>
      </c>
      <c r="K455" s="194"/>
      <c r="L455" s="194"/>
      <c r="M455" s="194"/>
      <c r="N455" s="194"/>
      <c r="O455" s="194"/>
      <c r="P455" s="195"/>
      <c r="Q455" s="196"/>
      <c r="R455" s="137" t="s">
        <v>235</v>
      </c>
      <c r="S455" s="197" t="str">
        <f t="shared" ca="1" si="35"/>
        <v/>
      </c>
      <c r="T455" s="197" t="str">
        <f ca="1">IF(B455="","",IF(ISERROR(MATCH($J455,[3]SorP!$B$1:$B$6226,0)),"",INDIRECT("'SorP'!$A$"&amp;MATCH($S455&amp;$J455,[3]SorP!C:C,0))))</f>
        <v/>
      </c>
      <c r="U455" s="139"/>
      <c r="V455" s="140" t="e">
        <f>IF(C455="",NA(),IF(OR(C455="Smelter not listed",C455="Smelter not yet identified"),MATCH($B455&amp;$D455,'[3]Smelter Look-up'!$J:$J,0),MATCH($B455&amp;$C455,'[3]Smelter Look-up'!$J:$J,0)))</f>
        <v>#N/A</v>
      </c>
      <c r="X455" s="67">
        <f t="shared" si="36"/>
        <v>0</v>
      </c>
      <c r="AB455" s="68" t="str">
        <f t="shared" si="37"/>
        <v/>
      </c>
    </row>
    <row r="456" spans="1:28" s="67" customFormat="1" ht="20.25">
      <c r="A456" s="197"/>
      <c r="B456" s="137" t="s">
        <v>235</v>
      </c>
      <c r="C456" s="191" t="s">
        <v>235</v>
      </c>
      <c r="D456" s="138"/>
      <c r="E456" s="137" t="s">
        <v>235</v>
      </c>
      <c r="F456" s="137" t="s">
        <v>235</v>
      </c>
      <c r="G456" s="137" t="s">
        <v>235</v>
      </c>
      <c r="H456" s="192" t="s">
        <v>235</v>
      </c>
      <c r="I456" s="193" t="s">
        <v>235</v>
      </c>
      <c r="J456" s="193" t="s">
        <v>235</v>
      </c>
      <c r="K456" s="194"/>
      <c r="L456" s="194"/>
      <c r="M456" s="194"/>
      <c r="N456" s="194"/>
      <c r="O456" s="194"/>
      <c r="P456" s="195"/>
      <c r="Q456" s="196"/>
      <c r="R456" s="137" t="s">
        <v>235</v>
      </c>
      <c r="S456" s="197" t="str">
        <f t="shared" ca="1" si="35"/>
        <v/>
      </c>
      <c r="T456" s="197" t="str">
        <f ca="1">IF(B456="","",IF(ISERROR(MATCH($J456,[3]SorP!$B$1:$B$6226,0)),"",INDIRECT("'SorP'!$A$"&amp;MATCH($S456&amp;$J456,[3]SorP!C:C,0))))</f>
        <v/>
      </c>
      <c r="U456" s="139"/>
      <c r="V456" s="140" t="e">
        <f>IF(C456="",NA(),IF(OR(C456="Smelter not listed",C456="Smelter not yet identified"),MATCH($B456&amp;$D456,'[3]Smelter Look-up'!$J:$J,0),MATCH($B456&amp;$C456,'[3]Smelter Look-up'!$J:$J,0)))</f>
        <v>#N/A</v>
      </c>
      <c r="X456" s="67">
        <f t="shared" si="36"/>
        <v>0</v>
      </c>
      <c r="AB456" s="68" t="str">
        <f t="shared" si="37"/>
        <v/>
      </c>
    </row>
    <row r="457" spans="1:28" s="67" customFormat="1" ht="20.25">
      <c r="A457" s="197"/>
      <c r="B457" s="137" t="s">
        <v>235</v>
      </c>
      <c r="C457" s="191" t="s">
        <v>235</v>
      </c>
      <c r="D457" s="138"/>
      <c r="E457" s="137" t="s">
        <v>235</v>
      </c>
      <c r="F457" s="137" t="s">
        <v>235</v>
      </c>
      <c r="G457" s="137" t="s">
        <v>235</v>
      </c>
      <c r="H457" s="192" t="s">
        <v>235</v>
      </c>
      <c r="I457" s="193" t="s">
        <v>235</v>
      </c>
      <c r="J457" s="193" t="s">
        <v>235</v>
      </c>
      <c r="K457" s="194"/>
      <c r="L457" s="194"/>
      <c r="M457" s="194"/>
      <c r="N457" s="194"/>
      <c r="O457" s="194"/>
      <c r="P457" s="195"/>
      <c r="Q457" s="196"/>
      <c r="R457" s="137" t="s">
        <v>235</v>
      </c>
      <c r="S457" s="197" t="str">
        <f t="shared" ca="1" si="35"/>
        <v/>
      </c>
      <c r="T457" s="197" t="str">
        <f ca="1">IF(B457="","",IF(ISERROR(MATCH($J457,[3]SorP!$B$1:$B$6226,0)),"",INDIRECT("'SorP'!$A$"&amp;MATCH($S457&amp;$J457,[3]SorP!C:C,0))))</f>
        <v/>
      </c>
      <c r="U457" s="139"/>
      <c r="V457" s="140" t="e">
        <f>IF(C457="",NA(),IF(OR(C457="Smelter not listed",C457="Smelter not yet identified"),MATCH($B457&amp;$D457,'[3]Smelter Look-up'!$J:$J,0),MATCH($B457&amp;$C457,'[3]Smelter Look-up'!$J:$J,0)))</f>
        <v>#N/A</v>
      </c>
      <c r="X457" s="67">
        <f t="shared" si="36"/>
        <v>0</v>
      </c>
      <c r="AB457" s="68" t="str">
        <f t="shared" si="37"/>
        <v/>
      </c>
    </row>
    <row r="458" spans="1:28" s="67" customFormat="1" ht="20.25">
      <c r="A458" s="197"/>
      <c r="B458" s="137" t="s">
        <v>235</v>
      </c>
      <c r="C458" s="191" t="s">
        <v>235</v>
      </c>
      <c r="D458" s="138"/>
      <c r="E458" s="137" t="s">
        <v>235</v>
      </c>
      <c r="F458" s="137" t="s">
        <v>235</v>
      </c>
      <c r="G458" s="137" t="s">
        <v>235</v>
      </c>
      <c r="H458" s="192" t="s">
        <v>235</v>
      </c>
      <c r="I458" s="193" t="s">
        <v>235</v>
      </c>
      <c r="J458" s="193" t="s">
        <v>235</v>
      </c>
      <c r="K458" s="194"/>
      <c r="L458" s="194"/>
      <c r="M458" s="194"/>
      <c r="N458" s="194"/>
      <c r="O458" s="194"/>
      <c r="P458" s="195"/>
      <c r="Q458" s="196"/>
      <c r="R458" s="137" t="s">
        <v>235</v>
      </c>
      <c r="S458" s="197" t="str">
        <f t="shared" ca="1" si="35"/>
        <v/>
      </c>
      <c r="T458" s="197" t="str">
        <f ca="1">IF(B458="","",IF(ISERROR(MATCH($J458,[3]SorP!$B$1:$B$6226,0)),"",INDIRECT("'SorP'!$A$"&amp;MATCH($S458&amp;$J458,[3]SorP!C:C,0))))</f>
        <v/>
      </c>
      <c r="U458" s="139"/>
      <c r="V458" s="140" t="e">
        <f>IF(C458="",NA(),IF(OR(C458="Smelter not listed",C458="Smelter not yet identified"),MATCH($B458&amp;$D458,'[3]Smelter Look-up'!$J:$J,0),MATCH($B458&amp;$C458,'[3]Smelter Look-up'!$J:$J,0)))</f>
        <v>#N/A</v>
      </c>
      <c r="X458" s="67">
        <f t="shared" si="36"/>
        <v>0</v>
      </c>
      <c r="AB458" s="68" t="str">
        <f t="shared" si="37"/>
        <v/>
      </c>
    </row>
    <row r="459" spans="1:28" s="67" customFormat="1" ht="20.25">
      <c r="A459" s="197"/>
      <c r="B459" s="137" t="s">
        <v>235</v>
      </c>
      <c r="C459" s="191" t="s">
        <v>235</v>
      </c>
      <c r="D459" s="138"/>
      <c r="E459" s="137" t="s">
        <v>235</v>
      </c>
      <c r="F459" s="137" t="s">
        <v>235</v>
      </c>
      <c r="G459" s="137" t="s">
        <v>235</v>
      </c>
      <c r="H459" s="192" t="s">
        <v>235</v>
      </c>
      <c r="I459" s="193" t="s">
        <v>235</v>
      </c>
      <c r="J459" s="193" t="s">
        <v>235</v>
      </c>
      <c r="K459" s="194"/>
      <c r="L459" s="194"/>
      <c r="M459" s="194"/>
      <c r="N459" s="194"/>
      <c r="O459" s="194"/>
      <c r="P459" s="195"/>
      <c r="Q459" s="196"/>
      <c r="R459" s="137" t="s">
        <v>235</v>
      </c>
      <c r="S459" s="197" t="str">
        <f t="shared" ca="1" si="35"/>
        <v/>
      </c>
      <c r="T459" s="197" t="str">
        <f ca="1">IF(B459="","",IF(ISERROR(MATCH($J459,[3]SorP!$B$1:$B$6226,0)),"",INDIRECT("'SorP'!$A$"&amp;MATCH($S459&amp;$J459,[3]SorP!C:C,0))))</f>
        <v/>
      </c>
      <c r="U459" s="139"/>
      <c r="V459" s="140" t="e">
        <f>IF(C459="",NA(),IF(OR(C459="Smelter not listed",C459="Smelter not yet identified"),MATCH($B459&amp;$D459,'[3]Smelter Look-up'!$J:$J,0),MATCH($B459&amp;$C459,'[3]Smelter Look-up'!$J:$J,0)))</f>
        <v>#N/A</v>
      </c>
      <c r="X459" s="67">
        <f t="shared" si="36"/>
        <v>0</v>
      </c>
      <c r="AB459" s="68" t="str">
        <f t="shared" si="37"/>
        <v/>
      </c>
    </row>
    <row r="460" spans="1:28" s="67" customFormat="1" ht="20.25">
      <c r="A460" s="197"/>
      <c r="B460" s="137" t="s">
        <v>235</v>
      </c>
      <c r="C460" s="191" t="s">
        <v>235</v>
      </c>
      <c r="D460" s="138"/>
      <c r="E460" s="137" t="s">
        <v>235</v>
      </c>
      <c r="F460" s="137" t="s">
        <v>235</v>
      </c>
      <c r="G460" s="137" t="s">
        <v>235</v>
      </c>
      <c r="H460" s="192" t="s">
        <v>235</v>
      </c>
      <c r="I460" s="193" t="s">
        <v>235</v>
      </c>
      <c r="J460" s="193" t="s">
        <v>235</v>
      </c>
      <c r="K460" s="194"/>
      <c r="L460" s="194"/>
      <c r="M460" s="194"/>
      <c r="N460" s="194"/>
      <c r="O460" s="194"/>
      <c r="P460" s="195"/>
      <c r="Q460" s="196"/>
      <c r="R460" s="137" t="s">
        <v>235</v>
      </c>
      <c r="S460" s="197" t="str">
        <f t="shared" ca="1" si="35"/>
        <v/>
      </c>
      <c r="T460" s="197" t="str">
        <f ca="1">IF(B460="","",IF(ISERROR(MATCH($J460,[3]SorP!$B$1:$B$6226,0)),"",INDIRECT("'SorP'!$A$"&amp;MATCH($S460&amp;$J460,[3]SorP!C:C,0))))</f>
        <v/>
      </c>
      <c r="U460" s="139"/>
      <c r="V460" s="140" t="e">
        <f>IF(C460="",NA(),IF(OR(C460="Smelter not listed",C460="Smelter not yet identified"),MATCH($B460&amp;$D460,'[3]Smelter Look-up'!$J:$J,0),MATCH($B460&amp;$C460,'[3]Smelter Look-up'!$J:$J,0)))</f>
        <v>#N/A</v>
      </c>
      <c r="X460" s="67">
        <f t="shared" si="36"/>
        <v>0</v>
      </c>
      <c r="AB460" s="68" t="str">
        <f t="shared" si="37"/>
        <v/>
      </c>
    </row>
    <row r="461" spans="1:28" s="67" customFormat="1" ht="20.25">
      <c r="A461" s="197"/>
      <c r="B461" s="137" t="s">
        <v>235</v>
      </c>
      <c r="C461" s="191" t="s">
        <v>235</v>
      </c>
      <c r="D461" s="138"/>
      <c r="E461" s="137" t="s">
        <v>235</v>
      </c>
      <c r="F461" s="137" t="s">
        <v>235</v>
      </c>
      <c r="G461" s="137" t="s">
        <v>235</v>
      </c>
      <c r="H461" s="192" t="s">
        <v>235</v>
      </c>
      <c r="I461" s="193" t="s">
        <v>235</v>
      </c>
      <c r="J461" s="193" t="s">
        <v>235</v>
      </c>
      <c r="K461" s="194"/>
      <c r="L461" s="194"/>
      <c r="M461" s="194"/>
      <c r="N461" s="194"/>
      <c r="O461" s="194"/>
      <c r="P461" s="195"/>
      <c r="Q461" s="196"/>
      <c r="R461" s="137" t="s">
        <v>235</v>
      </c>
      <c r="S461" s="197" t="str">
        <f t="shared" ca="1" si="35"/>
        <v/>
      </c>
      <c r="T461" s="197" t="str">
        <f ca="1">IF(B461="","",IF(ISERROR(MATCH($J461,[3]SorP!$B$1:$B$6226,0)),"",INDIRECT("'SorP'!$A$"&amp;MATCH($S461&amp;$J461,[3]SorP!C:C,0))))</f>
        <v/>
      </c>
      <c r="U461" s="139"/>
      <c r="V461" s="140" t="e">
        <f>IF(C461="",NA(),IF(OR(C461="Smelter not listed",C461="Smelter not yet identified"),MATCH($B461&amp;$D461,'[3]Smelter Look-up'!$J:$J,0),MATCH($B461&amp;$C461,'[3]Smelter Look-up'!$J:$J,0)))</f>
        <v>#N/A</v>
      </c>
      <c r="X461" s="67">
        <f t="shared" si="36"/>
        <v>0</v>
      </c>
      <c r="AB461" s="68" t="str">
        <f t="shared" si="37"/>
        <v/>
      </c>
    </row>
    <row r="462" spans="1:28" s="67" customFormat="1" ht="20.25">
      <c r="A462" s="197"/>
      <c r="B462" s="137" t="s">
        <v>235</v>
      </c>
      <c r="C462" s="191" t="s">
        <v>235</v>
      </c>
      <c r="D462" s="138"/>
      <c r="E462" s="137" t="s">
        <v>235</v>
      </c>
      <c r="F462" s="137" t="s">
        <v>235</v>
      </c>
      <c r="G462" s="137" t="s">
        <v>235</v>
      </c>
      <c r="H462" s="192" t="s">
        <v>235</v>
      </c>
      <c r="I462" s="193" t="s">
        <v>235</v>
      </c>
      <c r="J462" s="193" t="s">
        <v>235</v>
      </c>
      <c r="K462" s="194"/>
      <c r="L462" s="194"/>
      <c r="M462" s="194"/>
      <c r="N462" s="194"/>
      <c r="O462" s="194"/>
      <c r="P462" s="195"/>
      <c r="Q462" s="196"/>
      <c r="R462" s="137" t="s">
        <v>235</v>
      </c>
      <c r="S462" s="197" t="str">
        <f t="shared" ca="1" si="35"/>
        <v/>
      </c>
      <c r="T462" s="197" t="str">
        <f ca="1">IF(B462="","",IF(ISERROR(MATCH($J462,[3]SorP!$B$1:$B$6226,0)),"",INDIRECT("'SorP'!$A$"&amp;MATCH($S462&amp;$J462,[3]SorP!C:C,0))))</f>
        <v/>
      </c>
      <c r="U462" s="139"/>
      <c r="V462" s="140" t="e">
        <f>IF(C462="",NA(),IF(OR(C462="Smelter not listed",C462="Smelter not yet identified"),MATCH($B462&amp;$D462,'[3]Smelter Look-up'!$J:$J,0),MATCH($B462&amp;$C462,'[3]Smelter Look-up'!$J:$J,0)))</f>
        <v>#N/A</v>
      </c>
      <c r="X462" s="67">
        <f t="shared" si="36"/>
        <v>0</v>
      </c>
      <c r="AB462" s="68" t="str">
        <f t="shared" si="37"/>
        <v/>
      </c>
    </row>
    <row r="463" spans="1:28" s="67" customFormat="1" ht="20.25">
      <c r="A463" s="197"/>
      <c r="B463" s="137" t="s">
        <v>235</v>
      </c>
      <c r="C463" s="191" t="s">
        <v>235</v>
      </c>
      <c r="D463" s="138"/>
      <c r="E463" s="137" t="s">
        <v>235</v>
      </c>
      <c r="F463" s="137" t="s">
        <v>235</v>
      </c>
      <c r="G463" s="137" t="s">
        <v>235</v>
      </c>
      <c r="H463" s="192" t="s">
        <v>235</v>
      </c>
      <c r="I463" s="193" t="s">
        <v>235</v>
      </c>
      <c r="J463" s="193" t="s">
        <v>235</v>
      </c>
      <c r="K463" s="194"/>
      <c r="L463" s="194"/>
      <c r="M463" s="194"/>
      <c r="N463" s="194"/>
      <c r="O463" s="194"/>
      <c r="P463" s="195"/>
      <c r="Q463" s="196"/>
      <c r="R463" s="137" t="s">
        <v>235</v>
      </c>
      <c r="S463" s="197" t="str">
        <f t="shared" ca="1" si="35"/>
        <v/>
      </c>
      <c r="T463" s="197" t="str">
        <f ca="1">IF(B463="","",IF(ISERROR(MATCH($J463,[3]SorP!$B$1:$B$6226,0)),"",INDIRECT("'SorP'!$A$"&amp;MATCH($S463&amp;$J463,[3]SorP!C:C,0))))</f>
        <v/>
      </c>
      <c r="U463" s="139"/>
      <c r="V463" s="140" t="e">
        <f>IF(C463="",NA(),IF(OR(C463="Smelter not listed",C463="Smelter not yet identified"),MATCH($B463&amp;$D463,'[3]Smelter Look-up'!$J:$J,0),MATCH($B463&amp;$C463,'[3]Smelter Look-up'!$J:$J,0)))</f>
        <v>#N/A</v>
      </c>
      <c r="X463" s="67">
        <f t="shared" si="36"/>
        <v>0</v>
      </c>
      <c r="AB463" s="68" t="str">
        <f t="shared" si="37"/>
        <v/>
      </c>
    </row>
    <row r="464" spans="1:28" s="67" customFormat="1" ht="20.25">
      <c r="A464" s="197"/>
      <c r="B464" s="137" t="s">
        <v>235</v>
      </c>
      <c r="C464" s="191" t="s">
        <v>235</v>
      </c>
      <c r="D464" s="138"/>
      <c r="E464" s="137" t="s">
        <v>235</v>
      </c>
      <c r="F464" s="137" t="s">
        <v>235</v>
      </c>
      <c r="G464" s="137" t="s">
        <v>235</v>
      </c>
      <c r="H464" s="192" t="s">
        <v>235</v>
      </c>
      <c r="I464" s="193" t="s">
        <v>235</v>
      </c>
      <c r="J464" s="193" t="s">
        <v>235</v>
      </c>
      <c r="K464" s="194"/>
      <c r="L464" s="194"/>
      <c r="M464" s="194"/>
      <c r="N464" s="194"/>
      <c r="O464" s="194"/>
      <c r="P464" s="195"/>
      <c r="Q464" s="196"/>
      <c r="R464" s="137" t="s">
        <v>235</v>
      </c>
      <c r="S464" s="197" t="str">
        <f t="shared" ca="1" si="35"/>
        <v/>
      </c>
      <c r="T464" s="197" t="str">
        <f ca="1">IF(B464="","",IF(ISERROR(MATCH($J464,[3]SorP!$B$1:$B$6226,0)),"",INDIRECT("'SorP'!$A$"&amp;MATCH($S464&amp;$J464,[3]SorP!C:C,0))))</f>
        <v/>
      </c>
      <c r="U464" s="139"/>
      <c r="V464" s="140" t="e">
        <f>IF(C464="",NA(),IF(OR(C464="Smelter not listed",C464="Smelter not yet identified"),MATCH($B464&amp;$D464,'[3]Smelter Look-up'!$J:$J,0),MATCH($B464&amp;$C464,'[3]Smelter Look-up'!$J:$J,0)))</f>
        <v>#N/A</v>
      </c>
      <c r="X464" s="67">
        <f t="shared" si="36"/>
        <v>0</v>
      </c>
      <c r="AB464" s="68" t="str">
        <f t="shared" si="37"/>
        <v/>
      </c>
    </row>
    <row r="465" spans="1:28" s="67" customFormat="1" ht="20.25">
      <c r="A465" s="197"/>
      <c r="B465" s="137" t="s">
        <v>235</v>
      </c>
      <c r="C465" s="191" t="s">
        <v>235</v>
      </c>
      <c r="D465" s="138"/>
      <c r="E465" s="137" t="s">
        <v>235</v>
      </c>
      <c r="F465" s="137" t="s">
        <v>235</v>
      </c>
      <c r="G465" s="137" t="s">
        <v>235</v>
      </c>
      <c r="H465" s="192" t="s">
        <v>235</v>
      </c>
      <c r="I465" s="193" t="s">
        <v>235</v>
      </c>
      <c r="J465" s="193" t="s">
        <v>235</v>
      </c>
      <c r="K465" s="194"/>
      <c r="L465" s="194"/>
      <c r="M465" s="194"/>
      <c r="N465" s="194"/>
      <c r="O465" s="194"/>
      <c r="P465" s="195"/>
      <c r="Q465" s="196"/>
      <c r="R465" s="137" t="s">
        <v>235</v>
      </c>
      <c r="S465" s="197" t="str">
        <f t="shared" ca="1" si="35"/>
        <v/>
      </c>
      <c r="T465" s="197" t="str">
        <f ca="1">IF(B465="","",IF(ISERROR(MATCH($J465,[3]SorP!$B$1:$B$6226,0)),"",INDIRECT("'SorP'!$A$"&amp;MATCH($S465&amp;$J465,[3]SorP!C:C,0))))</f>
        <v/>
      </c>
      <c r="U465" s="139"/>
      <c r="V465" s="140" t="e">
        <f>IF(C465="",NA(),IF(OR(C465="Smelter not listed",C465="Smelter not yet identified"),MATCH($B465&amp;$D465,'[3]Smelter Look-up'!$J:$J,0),MATCH($B465&amp;$C465,'[3]Smelter Look-up'!$J:$J,0)))</f>
        <v>#N/A</v>
      </c>
      <c r="X465" s="67">
        <f t="shared" si="36"/>
        <v>0</v>
      </c>
      <c r="AB465" s="68" t="str">
        <f t="shared" si="37"/>
        <v/>
      </c>
    </row>
    <row r="466" spans="1:28" s="67" customFormat="1" ht="20.25">
      <c r="A466" s="197"/>
      <c r="B466" s="137" t="s">
        <v>235</v>
      </c>
      <c r="C466" s="191" t="s">
        <v>235</v>
      </c>
      <c r="D466" s="138"/>
      <c r="E466" s="137" t="s">
        <v>235</v>
      </c>
      <c r="F466" s="137" t="s">
        <v>235</v>
      </c>
      <c r="G466" s="137" t="s">
        <v>235</v>
      </c>
      <c r="H466" s="192" t="s">
        <v>235</v>
      </c>
      <c r="I466" s="193" t="s">
        <v>235</v>
      </c>
      <c r="J466" s="193" t="s">
        <v>235</v>
      </c>
      <c r="K466" s="194"/>
      <c r="L466" s="194"/>
      <c r="M466" s="194"/>
      <c r="N466" s="194"/>
      <c r="O466" s="194"/>
      <c r="P466" s="195"/>
      <c r="Q466" s="196"/>
      <c r="R466" s="137" t="s">
        <v>235</v>
      </c>
      <c r="S466" s="197" t="str">
        <f t="shared" ca="1" si="35"/>
        <v/>
      </c>
      <c r="T466" s="197" t="str">
        <f ca="1">IF(B466="","",IF(ISERROR(MATCH($J466,[3]SorP!$B$1:$B$6226,0)),"",INDIRECT("'SorP'!$A$"&amp;MATCH($S466&amp;$J466,[3]SorP!C:C,0))))</f>
        <v/>
      </c>
      <c r="U466" s="139"/>
      <c r="V466" s="140" t="e">
        <f>IF(C466="",NA(),IF(OR(C466="Smelter not listed",C466="Smelter not yet identified"),MATCH($B466&amp;$D466,'[3]Smelter Look-up'!$J:$J,0),MATCH($B466&amp;$C466,'[3]Smelter Look-up'!$J:$J,0)))</f>
        <v>#N/A</v>
      </c>
      <c r="X466" s="67">
        <f t="shared" si="36"/>
        <v>0</v>
      </c>
      <c r="AB466" s="68" t="str">
        <f t="shared" si="37"/>
        <v/>
      </c>
    </row>
    <row r="467" spans="1:28" s="67" customFormat="1" ht="20.25">
      <c r="A467" s="197"/>
      <c r="B467" s="137" t="s">
        <v>235</v>
      </c>
      <c r="C467" s="191" t="s">
        <v>235</v>
      </c>
      <c r="D467" s="138"/>
      <c r="E467" s="137" t="s">
        <v>235</v>
      </c>
      <c r="F467" s="137" t="s">
        <v>235</v>
      </c>
      <c r="G467" s="137" t="s">
        <v>235</v>
      </c>
      <c r="H467" s="192" t="s">
        <v>235</v>
      </c>
      <c r="I467" s="193" t="s">
        <v>235</v>
      </c>
      <c r="J467" s="193" t="s">
        <v>235</v>
      </c>
      <c r="K467" s="194"/>
      <c r="L467" s="194"/>
      <c r="M467" s="194"/>
      <c r="N467" s="194"/>
      <c r="O467" s="194"/>
      <c r="P467" s="195"/>
      <c r="Q467" s="196"/>
      <c r="R467" s="137" t="s">
        <v>235</v>
      </c>
      <c r="S467" s="197" t="str">
        <f t="shared" ca="1" si="35"/>
        <v/>
      </c>
      <c r="T467" s="197" t="str">
        <f ca="1">IF(B467="","",IF(ISERROR(MATCH($J467,[3]SorP!$B$1:$B$6226,0)),"",INDIRECT("'SorP'!$A$"&amp;MATCH($S467&amp;$J467,[3]SorP!C:C,0))))</f>
        <v/>
      </c>
      <c r="U467" s="139"/>
      <c r="V467" s="140" t="e">
        <f>IF(C467="",NA(),IF(OR(C467="Smelter not listed",C467="Smelter not yet identified"),MATCH($B467&amp;$D467,'[3]Smelter Look-up'!$J:$J,0),MATCH($B467&amp;$C467,'[3]Smelter Look-up'!$J:$J,0)))</f>
        <v>#N/A</v>
      </c>
      <c r="X467" s="67">
        <f t="shared" si="36"/>
        <v>0</v>
      </c>
      <c r="AB467" s="68" t="str">
        <f t="shared" si="37"/>
        <v/>
      </c>
    </row>
    <row r="468" spans="1:28" s="67" customFormat="1" ht="20.25">
      <c r="A468" s="197"/>
      <c r="B468" s="137" t="s">
        <v>235</v>
      </c>
      <c r="C468" s="191" t="s">
        <v>235</v>
      </c>
      <c r="D468" s="138"/>
      <c r="E468" s="137" t="s">
        <v>235</v>
      </c>
      <c r="F468" s="137" t="s">
        <v>235</v>
      </c>
      <c r="G468" s="137" t="s">
        <v>235</v>
      </c>
      <c r="H468" s="192" t="s">
        <v>235</v>
      </c>
      <c r="I468" s="193" t="s">
        <v>235</v>
      </c>
      <c r="J468" s="193" t="s">
        <v>235</v>
      </c>
      <c r="K468" s="194"/>
      <c r="L468" s="194"/>
      <c r="M468" s="194"/>
      <c r="N468" s="194"/>
      <c r="O468" s="194"/>
      <c r="P468" s="195"/>
      <c r="Q468" s="196"/>
      <c r="R468" s="137" t="s">
        <v>235</v>
      </c>
      <c r="S468" s="197" t="str">
        <f t="shared" ca="1" si="35"/>
        <v/>
      </c>
      <c r="T468" s="197" t="str">
        <f ca="1">IF(B468="","",IF(ISERROR(MATCH($J468,[3]SorP!$B$1:$B$6226,0)),"",INDIRECT("'SorP'!$A$"&amp;MATCH($S468&amp;$J468,[3]SorP!C:C,0))))</f>
        <v/>
      </c>
      <c r="U468" s="139"/>
      <c r="V468" s="140" t="e">
        <f>IF(C468="",NA(),IF(OR(C468="Smelter not listed",C468="Smelter not yet identified"),MATCH($B468&amp;$D468,'[3]Smelter Look-up'!$J:$J,0),MATCH($B468&amp;$C468,'[3]Smelter Look-up'!$J:$J,0)))</f>
        <v>#N/A</v>
      </c>
      <c r="X468" s="67">
        <f t="shared" si="36"/>
        <v>0</v>
      </c>
      <c r="AB468" s="68" t="str">
        <f t="shared" si="37"/>
        <v/>
      </c>
    </row>
    <row r="469" spans="1:28" s="67" customFormat="1" ht="20.25">
      <c r="A469" s="197"/>
      <c r="B469" s="137" t="s">
        <v>235</v>
      </c>
      <c r="C469" s="191" t="s">
        <v>235</v>
      </c>
      <c r="D469" s="138"/>
      <c r="E469" s="137" t="s">
        <v>235</v>
      </c>
      <c r="F469" s="137" t="s">
        <v>235</v>
      </c>
      <c r="G469" s="137" t="s">
        <v>235</v>
      </c>
      <c r="H469" s="192" t="s">
        <v>235</v>
      </c>
      <c r="I469" s="193" t="s">
        <v>235</v>
      </c>
      <c r="J469" s="193" t="s">
        <v>235</v>
      </c>
      <c r="K469" s="194"/>
      <c r="L469" s="194"/>
      <c r="M469" s="194"/>
      <c r="N469" s="194"/>
      <c r="O469" s="194"/>
      <c r="P469" s="195"/>
      <c r="Q469" s="196"/>
      <c r="R469" s="137" t="s">
        <v>235</v>
      </c>
      <c r="S469" s="197" t="str">
        <f t="shared" ca="1" si="35"/>
        <v/>
      </c>
      <c r="T469" s="197" t="str">
        <f ca="1">IF(B469="","",IF(ISERROR(MATCH($J469,[3]SorP!$B$1:$B$6226,0)),"",INDIRECT("'SorP'!$A$"&amp;MATCH($S469&amp;$J469,[3]SorP!C:C,0))))</f>
        <v/>
      </c>
      <c r="U469" s="139"/>
      <c r="V469" s="140" t="e">
        <f>IF(C469="",NA(),IF(OR(C469="Smelter not listed",C469="Smelter not yet identified"),MATCH($B469&amp;$D469,'[3]Smelter Look-up'!$J:$J,0),MATCH($B469&amp;$C469,'[3]Smelter Look-up'!$J:$J,0)))</f>
        <v>#N/A</v>
      </c>
      <c r="X469" s="67">
        <f t="shared" si="36"/>
        <v>0</v>
      </c>
      <c r="AB469" s="68" t="str">
        <f t="shared" si="37"/>
        <v/>
      </c>
    </row>
    <row r="470" spans="1:28" s="67" customFormat="1" ht="20.25">
      <c r="A470" s="197"/>
      <c r="B470" s="137" t="s">
        <v>235</v>
      </c>
      <c r="C470" s="191" t="s">
        <v>235</v>
      </c>
      <c r="D470" s="138"/>
      <c r="E470" s="137" t="s">
        <v>235</v>
      </c>
      <c r="F470" s="137" t="s">
        <v>235</v>
      </c>
      <c r="G470" s="137" t="s">
        <v>235</v>
      </c>
      <c r="H470" s="192" t="s">
        <v>235</v>
      </c>
      <c r="I470" s="193" t="s">
        <v>235</v>
      </c>
      <c r="J470" s="193" t="s">
        <v>235</v>
      </c>
      <c r="K470" s="194"/>
      <c r="L470" s="194"/>
      <c r="M470" s="194"/>
      <c r="N470" s="194"/>
      <c r="O470" s="194"/>
      <c r="P470" s="195"/>
      <c r="Q470" s="196"/>
      <c r="R470" s="137" t="s">
        <v>235</v>
      </c>
      <c r="S470" s="197" t="str">
        <f t="shared" ca="1" si="35"/>
        <v/>
      </c>
      <c r="T470" s="197" t="str">
        <f ca="1">IF(B470="","",IF(ISERROR(MATCH($J470,[3]SorP!$B$1:$B$6226,0)),"",INDIRECT("'SorP'!$A$"&amp;MATCH($S470&amp;$J470,[3]SorP!C:C,0))))</f>
        <v/>
      </c>
      <c r="U470" s="139"/>
      <c r="V470" s="140" t="e">
        <f>IF(C470="",NA(),IF(OR(C470="Smelter not listed",C470="Smelter not yet identified"),MATCH($B470&amp;$D470,'[3]Smelter Look-up'!$J:$J,0),MATCH($B470&amp;$C470,'[3]Smelter Look-up'!$J:$J,0)))</f>
        <v>#N/A</v>
      </c>
      <c r="X470" s="67">
        <f t="shared" si="36"/>
        <v>0</v>
      </c>
      <c r="AB470" s="68" t="str">
        <f t="shared" si="37"/>
        <v/>
      </c>
    </row>
    <row r="471" spans="1:28" s="67" customFormat="1" ht="20.25">
      <c r="A471" s="197"/>
      <c r="B471" s="137" t="s">
        <v>235</v>
      </c>
      <c r="C471" s="191" t="s">
        <v>235</v>
      </c>
      <c r="D471" s="138"/>
      <c r="E471" s="137" t="s">
        <v>235</v>
      </c>
      <c r="F471" s="137" t="s">
        <v>235</v>
      </c>
      <c r="G471" s="137" t="s">
        <v>235</v>
      </c>
      <c r="H471" s="192" t="s">
        <v>235</v>
      </c>
      <c r="I471" s="193" t="s">
        <v>235</v>
      </c>
      <c r="J471" s="193" t="s">
        <v>235</v>
      </c>
      <c r="K471" s="194"/>
      <c r="L471" s="194"/>
      <c r="M471" s="194"/>
      <c r="N471" s="194"/>
      <c r="O471" s="194"/>
      <c r="P471" s="195"/>
      <c r="Q471" s="196"/>
      <c r="R471" s="137" t="s">
        <v>235</v>
      </c>
      <c r="S471" s="197" t="str">
        <f t="shared" ca="1" si="35"/>
        <v/>
      </c>
      <c r="T471" s="197" t="str">
        <f ca="1">IF(B471="","",IF(ISERROR(MATCH($J471,[3]SorP!$B$1:$B$6226,0)),"",INDIRECT("'SorP'!$A$"&amp;MATCH($S471&amp;$J471,[3]SorP!C:C,0))))</f>
        <v/>
      </c>
      <c r="U471" s="139"/>
      <c r="V471" s="140" t="e">
        <f>IF(C471="",NA(),IF(OR(C471="Smelter not listed",C471="Smelter not yet identified"),MATCH($B471&amp;$D471,'[3]Smelter Look-up'!$J:$J,0),MATCH($B471&amp;$C471,'[3]Smelter Look-up'!$J:$J,0)))</f>
        <v>#N/A</v>
      </c>
      <c r="X471" s="67">
        <f t="shared" si="36"/>
        <v>0</v>
      </c>
      <c r="AB471" s="68" t="str">
        <f t="shared" si="37"/>
        <v/>
      </c>
    </row>
    <row r="472" spans="1:28" s="67" customFormat="1" ht="20.25">
      <c r="A472" s="197"/>
      <c r="B472" s="137" t="s">
        <v>235</v>
      </c>
      <c r="C472" s="191" t="s">
        <v>235</v>
      </c>
      <c r="D472" s="138"/>
      <c r="E472" s="137" t="s">
        <v>235</v>
      </c>
      <c r="F472" s="137" t="s">
        <v>235</v>
      </c>
      <c r="G472" s="137" t="s">
        <v>235</v>
      </c>
      <c r="H472" s="192" t="s">
        <v>235</v>
      </c>
      <c r="I472" s="193" t="s">
        <v>235</v>
      </c>
      <c r="J472" s="193" t="s">
        <v>235</v>
      </c>
      <c r="K472" s="194"/>
      <c r="L472" s="194"/>
      <c r="M472" s="194"/>
      <c r="N472" s="194"/>
      <c r="O472" s="194"/>
      <c r="P472" s="195"/>
      <c r="Q472" s="196"/>
      <c r="R472" s="137" t="s">
        <v>235</v>
      </c>
      <c r="S472" s="197" t="str">
        <f t="shared" ca="1" si="35"/>
        <v/>
      </c>
      <c r="T472" s="197" t="str">
        <f ca="1">IF(B472="","",IF(ISERROR(MATCH($J472,[3]SorP!$B$1:$B$6226,0)),"",INDIRECT("'SorP'!$A$"&amp;MATCH($S472&amp;$J472,[3]SorP!C:C,0))))</f>
        <v/>
      </c>
      <c r="U472" s="139"/>
      <c r="V472" s="140" t="e">
        <f>IF(C472="",NA(),IF(OR(C472="Smelter not listed",C472="Smelter not yet identified"),MATCH($B472&amp;$D472,'[3]Smelter Look-up'!$J:$J,0),MATCH($B472&amp;$C472,'[3]Smelter Look-up'!$J:$J,0)))</f>
        <v>#N/A</v>
      </c>
      <c r="X472" s="67">
        <f t="shared" si="36"/>
        <v>0</v>
      </c>
      <c r="AB472" s="68" t="str">
        <f t="shared" si="37"/>
        <v/>
      </c>
    </row>
    <row r="473" spans="1:28" s="67" customFormat="1" ht="20.25">
      <c r="A473" s="197"/>
      <c r="B473" s="137" t="s">
        <v>235</v>
      </c>
      <c r="C473" s="191" t="s">
        <v>235</v>
      </c>
      <c r="D473" s="138"/>
      <c r="E473" s="137" t="s">
        <v>235</v>
      </c>
      <c r="F473" s="137" t="s">
        <v>235</v>
      </c>
      <c r="G473" s="137" t="s">
        <v>235</v>
      </c>
      <c r="H473" s="192" t="s">
        <v>235</v>
      </c>
      <c r="I473" s="193" t="s">
        <v>235</v>
      </c>
      <c r="J473" s="193" t="s">
        <v>235</v>
      </c>
      <c r="K473" s="194"/>
      <c r="L473" s="194"/>
      <c r="M473" s="194"/>
      <c r="N473" s="194"/>
      <c r="O473" s="194"/>
      <c r="P473" s="195"/>
      <c r="Q473" s="196"/>
      <c r="R473" s="137" t="s">
        <v>235</v>
      </c>
      <c r="S473" s="197" t="str">
        <f t="shared" ca="1" si="35"/>
        <v/>
      </c>
      <c r="T473" s="197" t="str">
        <f ca="1">IF(B473="","",IF(ISERROR(MATCH($J473,[3]SorP!$B$1:$B$6226,0)),"",INDIRECT("'SorP'!$A$"&amp;MATCH($S473&amp;$J473,[3]SorP!C:C,0))))</f>
        <v/>
      </c>
      <c r="U473" s="139"/>
      <c r="V473" s="140" t="e">
        <f>IF(C473="",NA(),IF(OR(C473="Smelter not listed",C473="Smelter not yet identified"),MATCH($B473&amp;$D473,'[3]Smelter Look-up'!$J:$J,0),MATCH($B473&amp;$C473,'[3]Smelter Look-up'!$J:$J,0)))</f>
        <v>#N/A</v>
      </c>
      <c r="X473" s="67">
        <f t="shared" si="36"/>
        <v>0</v>
      </c>
      <c r="AB473" s="68" t="str">
        <f t="shared" si="37"/>
        <v/>
      </c>
    </row>
    <row r="474" spans="1:28" s="67" customFormat="1" ht="20.25">
      <c r="A474" s="197"/>
      <c r="B474" s="137" t="s">
        <v>235</v>
      </c>
      <c r="C474" s="191" t="s">
        <v>235</v>
      </c>
      <c r="D474" s="138"/>
      <c r="E474" s="137" t="s">
        <v>235</v>
      </c>
      <c r="F474" s="137" t="s">
        <v>235</v>
      </c>
      <c r="G474" s="137" t="s">
        <v>235</v>
      </c>
      <c r="H474" s="192" t="s">
        <v>235</v>
      </c>
      <c r="I474" s="193" t="s">
        <v>235</v>
      </c>
      <c r="J474" s="193" t="s">
        <v>235</v>
      </c>
      <c r="K474" s="194"/>
      <c r="L474" s="194"/>
      <c r="M474" s="194"/>
      <c r="N474" s="194"/>
      <c r="O474" s="194"/>
      <c r="P474" s="195"/>
      <c r="Q474" s="196"/>
      <c r="R474" s="137" t="s">
        <v>235</v>
      </c>
      <c r="S474" s="197" t="str">
        <f t="shared" ca="1" si="35"/>
        <v/>
      </c>
      <c r="T474" s="197" t="str">
        <f ca="1">IF(B474="","",IF(ISERROR(MATCH($J474,[3]SorP!$B$1:$B$6226,0)),"",INDIRECT("'SorP'!$A$"&amp;MATCH($S474&amp;$J474,[3]SorP!C:C,0))))</f>
        <v/>
      </c>
      <c r="U474" s="139"/>
      <c r="V474" s="140" t="e">
        <f>IF(C474="",NA(),IF(OR(C474="Smelter not listed",C474="Smelter not yet identified"),MATCH($B474&amp;$D474,'[3]Smelter Look-up'!$J:$J,0),MATCH($B474&amp;$C474,'[3]Smelter Look-up'!$J:$J,0)))</f>
        <v>#N/A</v>
      </c>
      <c r="X474" s="67">
        <f t="shared" si="36"/>
        <v>0</v>
      </c>
      <c r="AB474" s="68" t="str">
        <f t="shared" si="37"/>
        <v/>
      </c>
    </row>
    <row r="475" spans="1:28" s="67" customFormat="1" ht="20.25">
      <c r="A475" s="197"/>
      <c r="B475" s="137" t="s">
        <v>235</v>
      </c>
      <c r="C475" s="191" t="s">
        <v>235</v>
      </c>
      <c r="D475" s="138"/>
      <c r="E475" s="137" t="s">
        <v>235</v>
      </c>
      <c r="F475" s="137" t="s">
        <v>235</v>
      </c>
      <c r="G475" s="137" t="s">
        <v>235</v>
      </c>
      <c r="H475" s="192" t="s">
        <v>235</v>
      </c>
      <c r="I475" s="193" t="s">
        <v>235</v>
      </c>
      <c r="J475" s="193" t="s">
        <v>235</v>
      </c>
      <c r="K475" s="194"/>
      <c r="L475" s="194"/>
      <c r="M475" s="194"/>
      <c r="N475" s="194"/>
      <c r="O475" s="194"/>
      <c r="P475" s="195"/>
      <c r="Q475" s="196"/>
      <c r="R475" s="137" t="s">
        <v>235</v>
      </c>
      <c r="S475" s="197" t="str">
        <f t="shared" ca="1" si="35"/>
        <v/>
      </c>
      <c r="T475" s="197" t="str">
        <f ca="1">IF(B475="","",IF(ISERROR(MATCH($J475,[3]SorP!$B$1:$B$6226,0)),"",INDIRECT("'SorP'!$A$"&amp;MATCH($S475&amp;$J475,[3]SorP!C:C,0))))</f>
        <v/>
      </c>
      <c r="U475" s="139"/>
      <c r="V475" s="140" t="e">
        <f>IF(C475="",NA(),IF(OR(C475="Smelter not listed",C475="Smelter not yet identified"),MATCH($B475&amp;$D475,'[3]Smelter Look-up'!$J:$J,0),MATCH($B475&amp;$C475,'[3]Smelter Look-up'!$J:$J,0)))</f>
        <v>#N/A</v>
      </c>
      <c r="X475" s="67">
        <f t="shared" si="36"/>
        <v>0</v>
      </c>
      <c r="AB475" s="68" t="str">
        <f t="shared" si="37"/>
        <v/>
      </c>
    </row>
    <row r="476" spans="1:28" s="67" customFormat="1" ht="20.25">
      <c r="A476" s="197"/>
      <c r="B476" s="137" t="s">
        <v>235</v>
      </c>
      <c r="C476" s="191" t="s">
        <v>235</v>
      </c>
      <c r="D476" s="138"/>
      <c r="E476" s="137" t="s">
        <v>235</v>
      </c>
      <c r="F476" s="137" t="s">
        <v>235</v>
      </c>
      <c r="G476" s="137" t="s">
        <v>235</v>
      </c>
      <c r="H476" s="192" t="s">
        <v>235</v>
      </c>
      <c r="I476" s="193" t="s">
        <v>235</v>
      </c>
      <c r="J476" s="193" t="s">
        <v>235</v>
      </c>
      <c r="K476" s="194"/>
      <c r="L476" s="194"/>
      <c r="M476" s="194"/>
      <c r="N476" s="194"/>
      <c r="O476" s="194"/>
      <c r="P476" s="195"/>
      <c r="Q476" s="196"/>
      <c r="R476" s="137" t="s">
        <v>235</v>
      </c>
      <c r="S476" s="197" t="str">
        <f t="shared" ca="1" si="35"/>
        <v/>
      </c>
      <c r="T476" s="197" t="str">
        <f ca="1">IF(B476="","",IF(ISERROR(MATCH($J476,[3]SorP!$B$1:$B$6226,0)),"",INDIRECT("'SorP'!$A$"&amp;MATCH($S476&amp;$J476,[3]SorP!C:C,0))))</f>
        <v/>
      </c>
      <c r="U476" s="139"/>
      <c r="V476" s="140" t="e">
        <f>IF(C476="",NA(),IF(OR(C476="Smelter not listed",C476="Smelter not yet identified"),MATCH($B476&amp;$D476,'[3]Smelter Look-up'!$J:$J,0),MATCH($B476&amp;$C476,'[3]Smelter Look-up'!$J:$J,0)))</f>
        <v>#N/A</v>
      </c>
      <c r="X476" s="67">
        <f t="shared" si="36"/>
        <v>0</v>
      </c>
      <c r="AB476" s="68" t="str">
        <f t="shared" si="37"/>
        <v/>
      </c>
    </row>
    <row r="477" spans="1:28" s="67" customFormat="1" ht="20.25">
      <c r="A477" s="197"/>
      <c r="B477" s="137" t="s">
        <v>235</v>
      </c>
      <c r="C477" s="191" t="s">
        <v>235</v>
      </c>
      <c r="D477" s="138"/>
      <c r="E477" s="137" t="s">
        <v>235</v>
      </c>
      <c r="F477" s="137" t="s">
        <v>235</v>
      </c>
      <c r="G477" s="137" t="s">
        <v>235</v>
      </c>
      <c r="H477" s="192" t="s">
        <v>235</v>
      </c>
      <c r="I477" s="193" t="s">
        <v>235</v>
      </c>
      <c r="J477" s="193" t="s">
        <v>235</v>
      </c>
      <c r="K477" s="194"/>
      <c r="L477" s="194"/>
      <c r="M477" s="194"/>
      <c r="N477" s="194"/>
      <c r="O477" s="194"/>
      <c r="P477" s="195"/>
      <c r="Q477" s="196"/>
      <c r="R477" s="137" t="s">
        <v>235</v>
      </c>
      <c r="S477" s="197" t="str">
        <f t="shared" ca="1" si="35"/>
        <v/>
      </c>
      <c r="T477" s="197" t="str">
        <f ca="1">IF(B477="","",IF(ISERROR(MATCH($J477,[3]SorP!$B$1:$B$6226,0)),"",INDIRECT("'SorP'!$A$"&amp;MATCH($S477&amp;$J477,[3]SorP!C:C,0))))</f>
        <v/>
      </c>
      <c r="U477" s="139"/>
      <c r="V477" s="140" t="e">
        <f>IF(C477="",NA(),IF(OR(C477="Smelter not listed",C477="Smelter not yet identified"),MATCH($B477&amp;$D477,'[3]Smelter Look-up'!$J:$J,0),MATCH($B477&amp;$C477,'[3]Smelter Look-up'!$J:$J,0)))</f>
        <v>#N/A</v>
      </c>
      <c r="X477" s="67">
        <f t="shared" si="36"/>
        <v>0</v>
      </c>
      <c r="AB477" s="68" t="str">
        <f t="shared" si="37"/>
        <v/>
      </c>
    </row>
    <row r="478" spans="1:28" s="67" customFormat="1" ht="20.25">
      <c r="A478" s="197"/>
      <c r="B478" s="137" t="s">
        <v>235</v>
      </c>
      <c r="C478" s="191" t="s">
        <v>235</v>
      </c>
      <c r="D478" s="138"/>
      <c r="E478" s="137" t="s">
        <v>235</v>
      </c>
      <c r="F478" s="137" t="s">
        <v>235</v>
      </c>
      <c r="G478" s="137" t="s">
        <v>235</v>
      </c>
      <c r="H478" s="192" t="s">
        <v>235</v>
      </c>
      <c r="I478" s="193" t="s">
        <v>235</v>
      </c>
      <c r="J478" s="193" t="s">
        <v>235</v>
      </c>
      <c r="K478" s="194"/>
      <c r="L478" s="194"/>
      <c r="M478" s="194"/>
      <c r="N478" s="194"/>
      <c r="O478" s="194"/>
      <c r="P478" s="195"/>
      <c r="Q478" s="196"/>
      <c r="R478" s="137" t="s">
        <v>235</v>
      </c>
      <c r="S478" s="197" t="str">
        <f t="shared" ca="1" si="35"/>
        <v/>
      </c>
      <c r="T478" s="197" t="str">
        <f ca="1">IF(B478="","",IF(ISERROR(MATCH($J478,[3]SorP!$B$1:$B$6226,0)),"",INDIRECT("'SorP'!$A$"&amp;MATCH($S478&amp;$J478,[3]SorP!C:C,0))))</f>
        <v/>
      </c>
      <c r="U478" s="139"/>
      <c r="V478" s="140" t="e">
        <f>IF(C478="",NA(),IF(OR(C478="Smelter not listed",C478="Smelter not yet identified"),MATCH($B478&amp;$D478,'[3]Smelter Look-up'!$J:$J,0),MATCH($B478&amp;$C478,'[3]Smelter Look-up'!$J:$J,0)))</f>
        <v>#N/A</v>
      </c>
      <c r="X478" s="67">
        <f t="shared" si="36"/>
        <v>0</v>
      </c>
      <c r="AB478" s="68" t="str">
        <f t="shared" si="37"/>
        <v/>
      </c>
    </row>
    <row r="479" spans="1:28" s="67" customFormat="1" ht="20.25">
      <c r="A479" s="197"/>
      <c r="B479" s="137" t="s">
        <v>235</v>
      </c>
      <c r="C479" s="191" t="s">
        <v>235</v>
      </c>
      <c r="D479" s="138"/>
      <c r="E479" s="137" t="s">
        <v>235</v>
      </c>
      <c r="F479" s="137" t="s">
        <v>235</v>
      </c>
      <c r="G479" s="137" t="s">
        <v>235</v>
      </c>
      <c r="H479" s="192" t="s">
        <v>235</v>
      </c>
      <c r="I479" s="193" t="s">
        <v>235</v>
      </c>
      <c r="J479" s="193" t="s">
        <v>235</v>
      </c>
      <c r="K479" s="194"/>
      <c r="L479" s="194"/>
      <c r="M479" s="194"/>
      <c r="N479" s="194"/>
      <c r="O479" s="194"/>
      <c r="P479" s="195"/>
      <c r="Q479" s="196"/>
      <c r="R479" s="137" t="s">
        <v>235</v>
      </c>
      <c r="S479" s="197" t="str">
        <f t="shared" ca="1" si="35"/>
        <v/>
      </c>
      <c r="T479" s="197" t="str">
        <f ca="1">IF(B479="","",IF(ISERROR(MATCH($J479,[3]SorP!$B$1:$B$6226,0)),"",INDIRECT("'SorP'!$A$"&amp;MATCH($S479&amp;$J479,[3]SorP!C:C,0))))</f>
        <v/>
      </c>
      <c r="U479" s="139"/>
      <c r="V479" s="140" t="e">
        <f>IF(C479="",NA(),IF(OR(C479="Smelter not listed",C479="Smelter not yet identified"),MATCH($B479&amp;$D479,'[3]Smelter Look-up'!$J:$J,0),MATCH($B479&amp;$C479,'[3]Smelter Look-up'!$J:$J,0)))</f>
        <v>#N/A</v>
      </c>
      <c r="X479" s="67">
        <f t="shared" si="36"/>
        <v>0</v>
      </c>
      <c r="AB479" s="68" t="str">
        <f t="shared" si="37"/>
        <v/>
      </c>
    </row>
    <row r="480" spans="1:28" s="67" customFormat="1" ht="20.25">
      <c r="A480" s="197"/>
      <c r="B480" s="137" t="s">
        <v>235</v>
      </c>
      <c r="C480" s="191" t="s">
        <v>235</v>
      </c>
      <c r="D480" s="138"/>
      <c r="E480" s="137" t="s">
        <v>235</v>
      </c>
      <c r="F480" s="137" t="s">
        <v>235</v>
      </c>
      <c r="G480" s="137" t="s">
        <v>235</v>
      </c>
      <c r="H480" s="192" t="s">
        <v>235</v>
      </c>
      <c r="I480" s="193" t="s">
        <v>235</v>
      </c>
      <c r="J480" s="193" t="s">
        <v>235</v>
      </c>
      <c r="K480" s="194"/>
      <c r="L480" s="194"/>
      <c r="M480" s="194"/>
      <c r="N480" s="194"/>
      <c r="O480" s="194"/>
      <c r="P480" s="195"/>
      <c r="Q480" s="196"/>
      <c r="R480" s="137" t="s">
        <v>235</v>
      </c>
      <c r="S480" s="197" t="str">
        <f t="shared" ca="1" si="35"/>
        <v/>
      </c>
      <c r="T480" s="197" t="str">
        <f ca="1">IF(B480="","",IF(ISERROR(MATCH($J480,[3]SorP!$B$1:$B$6226,0)),"",INDIRECT("'SorP'!$A$"&amp;MATCH($S480&amp;$J480,[3]SorP!C:C,0))))</f>
        <v/>
      </c>
      <c r="U480" s="139"/>
      <c r="V480" s="140" t="e">
        <f>IF(C480="",NA(),IF(OR(C480="Smelter not listed",C480="Smelter not yet identified"),MATCH($B480&amp;$D480,'[3]Smelter Look-up'!$J:$J,0),MATCH($B480&amp;$C480,'[3]Smelter Look-up'!$J:$J,0)))</f>
        <v>#N/A</v>
      </c>
      <c r="X480" s="67">
        <f t="shared" si="36"/>
        <v>0</v>
      </c>
      <c r="AB480" s="68" t="str">
        <f t="shared" si="37"/>
        <v/>
      </c>
    </row>
    <row r="481" spans="1:28" s="67" customFormat="1" ht="20.25">
      <c r="A481" s="197"/>
      <c r="B481" s="137" t="s">
        <v>235</v>
      </c>
      <c r="C481" s="191" t="s">
        <v>235</v>
      </c>
      <c r="D481" s="138"/>
      <c r="E481" s="137" t="s">
        <v>235</v>
      </c>
      <c r="F481" s="137" t="s">
        <v>235</v>
      </c>
      <c r="G481" s="137" t="s">
        <v>235</v>
      </c>
      <c r="H481" s="192" t="s">
        <v>235</v>
      </c>
      <c r="I481" s="193" t="s">
        <v>235</v>
      </c>
      <c r="J481" s="193" t="s">
        <v>235</v>
      </c>
      <c r="K481" s="194"/>
      <c r="L481" s="194"/>
      <c r="M481" s="194"/>
      <c r="N481" s="194"/>
      <c r="O481" s="194"/>
      <c r="P481" s="195"/>
      <c r="Q481" s="196"/>
      <c r="R481" s="137" t="s">
        <v>235</v>
      </c>
      <c r="S481" s="197" t="str">
        <f t="shared" ca="1" si="35"/>
        <v/>
      </c>
      <c r="T481" s="197" t="str">
        <f ca="1">IF(B481="","",IF(ISERROR(MATCH($J481,[3]SorP!$B$1:$B$6226,0)),"",INDIRECT("'SorP'!$A$"&amp;MATCH($S481&amp;$J481,[3]SorP!C:C,0))))</f>
        <v/>
      </c>
      <c r="U481" s="139"/>
      <c r="V481" s="140" t="e">
        <f>IF(C481="",NA(),IF(OR(C481="Smelter not listed",C481="Smelter not yet identified"),MATCH($B481&amp;$D481,'[3]Smelter Look-up'!$J:$J,0),MATCH($B481&amp;$C481,'[3]Smelter Look-up'!$J:$J,0)))</f>
        <v>#N/A</v>
      </c>
      <c r="X481" s="67">
        <f t="shared" si="36"/>
        <v>0</v>
      </c>
      <c r="AB481" s="68" t="str">
        <f t="shared" si="37"/>
        <v/>
      </c>
    </row>
    <row r="482" spans="1:28" s="67" customFormat="1" ht="20.25">
      <c r="A482" s="197"/>
      <c r="B482" s="137" t="s">
        <v>235</v>
      </c>
      <c r="C482" s="191" t="s">
        <v>235</v>
      </c>
      <c r="D482" s="138"/>
      <c r="E482" s="137" t="s">
        <v>235</v>
      </c>
      <c r="F482" s="137" t="s">
        <v>235</v>
      </c>
      <c r="G482" s="137" t="s">
        <v>235</v>
      </c>
      <c r="H482" s="192" t="s">
        <v>235</v>
      </c>
      <c r="I482" s="193" t="s">
        <v>235</v>
      </c>
      <c r="J482" s="193" t="s">
        <v>235</v>
      </c>
      <c r="K482" s="194"/>
      <c r="L482" s="194"/>
      <c r="M482" s="194"/>
      <c r="N482" s="194"/>
      <c r="O482" s="194"/>
      <c r="P482" s="195"/>
      <c r="Q482" s="196"/>
      <c r="R482" s="137" t="s">
        <v>235</v>
      </c>
      <c r="S482" s="197" t="str">
        <f t="shared" ca="1" si="35"/>
        <v/>
      </c>
      <c r="T482" s="197" t="str">
        <f ca="1">IF(B482="","",IF(ISERROR(MATCH($J482,[3]SorP!$B$1:$B$6226,0)),"",INDIRECT("'SorP'!$A$"&amp;MATCH($S482&amp;$J482,[3]SorP!C:C,0))))</f>
        <v/>
      </c>
      <c r="U482" s="139"/>
      <c r="V482" s="140" t="e">
        <f>IF(C482="",NA(),IF(OR(C482="Smelter not listed",C482="Smelter not yet identified"),MATCH($B482&amp;$D482,'[3]Smelter Look-up'!$J:$J,0),MATCH($B482&amp;$C482,'[3]Smelter Look-up'!$J:$J,0)))</f>
        <v>#N/A</v>
      </c>
      <c r="X482" s="67">
        <f t="shared" si="36"/>
        <v>0</v>
      </c>
      <c r="AB482" s="68" t="str">
        <f t="shared" si="37"/>
        <v/>
      </c>
    </row>
    <row r="483" spans="1:28" s="67" customFormat="1" ht="20.25">
      <c r="A483" s="197"/>
      <c r="B483" s="137" t="s">
        <v>235</v>
      </c>
      <c r="C483" s="191" t="s">
        <v>235</v>
      </c>
      <c r="D483" s="138"/>
      <c r="E483" s="137" t="s">
        <v>235</v>
      </c>
      <c r="F483" s="137" t="s">
        <v>235</v>
      </c>
      <c r="G483" s="137" t="s">
        <v>235</v>
      </c>
      <c r="H483" s="192" t="s">
        <v>235</v>
      </c>
      <c r="I483" s="193" t="s">
        <v>235</v>
      </c>
      <c r="J483" s="193" t="s">
        <v>235</v>
      </c>
      <c r="K483" s="194"/>
      <c r="L483" s="194"/>
      <c r="M483" s="194"/>
      <c r="N483" s="194"/>
      <c r="O483" s="194"/>
      <c r="P483" s="195"/>
      <c r="Q483" s="196"/>
      <c r="R483" s="137" t="s">
        <v>235</v>
      </c>
      <c r="S483" s="197" t="str">
        <f t="shared" ca="1" si="35"/>
        <v/>
      </c>
      <c r="T483" s="197" t="str">
        <f ca="1">IF(B483="","",IF(ISERROR(MATCH($J483,[3]SorP!$B$1:$B$6226,0)),"",INDIRECT("'SorP'!$A$"&amp;MATCH($S483&amp;$J483,[3]SorP!C:C,0))))</f>
        <v/>
      </c>
      <c r="U483" s="139"/>
      <c r="V483" s="140" t="e">
        <f>IF(C483="",NA(),IF(OR(C483="Smelter not listed",C483="Smelter not yet identified"),MATCH($B483&amp;$D483,'[3]Smelter Look-up'!$J:$J,0),MATCH($B483&amp;$C483,'[3]Smelter Look-up'!$J:$J,0)))</f>
        <v>#N/A</v>
      </c>
      <c r="X483" s="67">
        <f t="shared" si="36"/>
        <v>0</v>
      </c>
      <c r="AB483" s="68" t="str">
        <f t="shared" si="37"/>
        <v/>
      </c>
    </row>
    <row r="484" spans="1:28" s="67" customFormat="1" ht="20.25">
      <c r="A484" s="197"/>
      <c r="B484" s="137" t="s">
        <v>235</v>
      </c>
      <c r="C484" s="191" t="s">
        <v>235</v>
      </c>
      <c r="D484" s="138"/>
      <c r="E484" s="137" t="s">
        <v>235</v>
      </c>
      <c r="F484" s="137" t="s">
        <v>235</v>
      </c>
      <c r="G484" s="137" t="s">
        <v>235</v>
      </c>
      <c r="H484" s="192" t="s">
        <v>235</v>
      </c>
      <c r="I484" s="193" t="s">
        <v>235</v>
      </c>
      <c r="J484" s="193" t="s">
        <v>235</v>
      </c>
      <c r="K484" s="194"/>
      <c r="L484" s="194"/>
      <c r="M484" s="194"/>
      <c r="N484" s="194"/>
      <c r="O484" s="194"/>
      <c r="P484" s="195"/>
      <c r="Q484" s="196"/>
      <c r="R484" s="137" t="s">
        <v>235</v>
      </c>
      <c r="S484" s="197" t="str">
        <f t="shared" ca="1" si="35"/>
        <v/>
      </c>
      <c r="T484" s="197" t="str">
        <f ca="1">IF(B484="","",IF(ISERROR(MATCH($J484,[3]SorP!$B$1:$B$6226,0)),"",INDIRECT("'SorP'!$A$"&amp;MATCH($S484&amp;$J484,[3]SorP!C:C,0))))</f>
        <v/>
      </c>
      <c r="U484" s="139"/>
      <c r="V484" s="140" t="e">
        <f>IF(C484="",NA(),IF(OR(C484="Smelter not listed",C484="Smelter not yet identified"),MATCH($B484&amp;$D484,'[3]Smelter Look-up'!$J:$J,0),MATCH($B484&amp;$C484,'[3]Smelter Look-up'!$J:$J,0)))</f>
        <v>#N/A</v>
      </c>
      <c r="X484" s="67">
        <f t="shared" si="36"/>
        <v>0</v>
      </c>
      <c r="AB484" s="68" t="str">
        <f t="shared" si="37"/>
        <v/>
      </c>
    </row>
    <row r="485" spans="1:28" s="67" customFormat="1" ht="20.25">
      <c r="A485" s="197"/>
      <c r="B485" s="137" t="s">
        <v>235</v>
      </c>
      <c r="C485" s="191" t="s">
        <v>235</v>
      </c>
      <c r="D485" s="138"/>
      <c r="E485" s="137" t="s">
        <v>235</v>
      </c>
      <c r="F485" s="137" t="s">
        <v>235</v>
      </c>
      <c r="G485" s="137" t="s">
        <v>235</v>
      </c>
      <c r="H485" s="192" t="s">
        <v>235</v>
      </c>
      <c r="I485" s="193" t="s">
        <v>235</v>
      </c>
      <c r="J485" s="193" t="s">
        <v>235</v>
      </c>
      <c r="K485" s="194"/>
      <c r="L485" s="194"/>
      <c r="M485" s="194"/>
      <c r="N485" s="194"/>
      <c r="O485" s="194"/>
      <c r="P485" s="195"/>
      <c r="Q485" s="196"/>
      <c r="R485" s="137" t="s">
        <v>235</v>
      </c>
      <c r="S485" s="197" t="str">
        <f t="shared" ref="S485:S515" ca="1" si="38">IF(B485="","",IF(ISERROR(MATCH($E485,CL,0)),"Unknown",INDIRECT("'C'!$A$"&amp;MATCH($E485,CL,0)+1)))</f>
        <v/>
      </c>
      <c r="T485" s="197" t="str">
        <f ca="1">IF(B485="","",IF(ISERROR(MATCH($J485,[3]SorP!$B$1:$B$6226,0)),"",INDIRECT("'SorP'!$A$"&amp;MATCH($S485&amp;$J485,[3]SorP!C:C,0))))</f>
        <v/>
      </c>
      <c r="U485" s="139"/>
      <c r="V485" s="140" t="e">
        <f>IF(C485="",NA(),IF(OR(C485="Smelter not listed",C485="Smelter not yet identified"),MATCH($B485&amp;$D485,'[3]Smelter Look-up'!$J:$J,0),MATCH($B485&amp;$C485,'[3]Smelter Look-up'!$J:$J,0)))</f>
        <v>#N/A</v>
      </c>
      <c r="X485" s="67">
        <f t="shared" si="36"/>
        <v>0</v>
      </c>
      <c r="AB485" s="68" t="str">
        <f t="shared" si="37"/>
        <v/>
      </c>
    </row>
    <row r="486" spans="1:28" s="67" customFormat="1" ht="20.25">
      <c r="A486" s="197"/>
      <c r="B486" s="137" t="s">
        <v>235</v>
      </c>
      <c r="C486" s="191" t="s">
        <v>235</v>
      </c>
      <c r="D486" s="138"/>
      <c r="E486" s="137" t="s">
        <v>235</v>
      </c>
      <c r="F486" s="137" t="s">
        <v>235</v>
      </c>
      <c r="G486" s="137" t="s">
        <v>235</v>
      </c>
      <c r="H486" s="192" t="s">
        <v>235</v>
      </c>
      <c r="I486" s="193" t="s">
        <v>235</v>
      </c>
      <c r="J486" s="193" t="s">
        <v>235</v>
      </c>
      <c r="K486" s="194"/>
      <c r="L486" s="194"/>
      <c r="M486" s="194"/>
      <c r="N486" s="194"/>
      <c r="O486" s="194"/>
      <c r="P486" s="195"/>
      <c r="Q486" s="196"/>
      <c r="R486" s="137" t="s">
        <v>235</v>
      </c>
      <c r="S486" s="197" t="str">
        <f t="shared" ca="1" si="38"/>
        <v/>
      </c>
      <c r="T486" s="197" t="str">
        <f ca="1">IF(B486="","",IF(ISERROR(MATCH($J486,[3]SorP!$B$1:$B$6226,0)),"",INDIRECT("'SorP'!$A$"&amp;MATCH($S486&amp;$J486,[3]SorP!C:C,0))))</f>
        <v/>
      </c>
      <c r="U486" s="139"/>
      <c r="V486" s="140" t="e">
        <f>IF(C486="",NA(),IF(OR(C486="Smelter not listed",C486="Smelter not yet identified"),MATCH($B486&amp;$D486,'[3]Smelter Look-up'!$J:$J,0),MATCH($B486&amp;$C486,'[3]Smelter Look-up'!$J:$J,0)))</f>
        <v>#N/A</v>
      </c>
      <c r="X486" s="67">
        <f t="shared" si="36"/>
        <v>0</v>
      </c>
      <c r="AB486" s="68" t="str">
        <f t="shared" si="37"/>
        <v/>
      </c>
    </row>
    <row r="487" spans="1:28" s="67" customFormat="1" ht="20.25">
      <c r="A487" s="197"/>
      <c r="B487" s="137" t="s">
        <v>235</v>
      </c>
      <c r="C487" s="191" t="s">
        <v>235</v>
      </c>
      <c r="D487" s="138"/>
      <c r="E487" s="137" t="s">
        <v>235</v>
      </c>
      <c r="F487" s="137" t="s">
        <v>235</v>
      </c>
      <c r="G487" s="137" t="s">
        <v>235</v>
      </c>
      <c r="H487" s="192" t="s">
        <v>235</v>
      </c>
      <c r="I487" s="193" t="s">
        <v>235</v>
      </c>
      <c r="J487" s="193" t="s">
        <v>235</v>
      </c>
      <c r="K487" s="194"/>
      <c r="L487" s="194"/>
      <c r="M487" s="194"/>
      <c r="N487" s="194"/>
      <c r="O487" s="194"/>
      <c r="P487" s="195"/>
      <c r="Q487" s="196"/>
      <c r="R487" s="137" t="s">
        <v>235</v>
      </c>
      <c r="S487" s="197" t="str">
        <f t="shared" ca="1" si="38"/>
        <v/>
      </c>
      <c r="T487" s="197" t="str">
        <f ca="1">IF(B487="","",IF(ISERROR(MATCH($J487,[3]SorP!$B$1:$B$6226,0)),"",INDIRECT("'SorP'!$A$"&amp;MATCH($S487&amp;$J487,[3]SorP!C:C,0))))</f>
        <v/>
      </c>
      <c r="U487" s="139"/>
      <c r="V487" s="140" t="e">
        <f>IF(C487="",NA(),IF(OR(C487="Smelter not listed",C487="Smelter not yet identified"),MATCH($B487&amp;$D487,'[3]Smelter Look-up'!$J:$J,0),MATCH($B487&amp;$C487,'[3]Smelter Look-up'!$J:$J,0)))</f>
        <v>#N/A</v>
      </c>
      <c r="X487" s="67">
        <f t="shared" si="36"/>
        <v>0</v>
      </c>
      <c r="AB487" s="68" t="str">
        <f t="shared" si="37"/>
        <v/>
      </c>
    </row>
    <row r="488" spans="1:28" s="67" customFormat="1" ht="20.25">
      <c r="A488" s="197"/>
      <c r="B488" s="137" t="s">
        <v>235</v>
      </c>
      <c r="C488" s="191" t="s">
        <v>235</v>
      </c>
      <c r="D488" s="138"/>
      <c r="E488" s="137" t="s">
        <v>235</v>
      </c>
      <c r="F488" s="137" t="s">
        <v>235</v>
      </c>
      <c r="G488" s="137" t="s">
        <v>235</v>
      </c>
      <c r="H488" s="192" t="s">
        <v>235</v>
      </c>
      <c r="I488" s="193" t="s">
        <v>235</v>
      </c>
      <c r="J488" s="193" t="s">
        <v>235</v>
      </c>
      <c r="K488" s="194"/>
      <c r="L488" s="194"/>
      <c r="M488" s="194"/>
      <c r="N488" s="194"/>
      <c r="O488" s="194"/>
      <c r="P488" s="195"/>
      <c r="Q488" s="196"/>
      <c r="R488" s="137" t="s">
        <v>235</v>
      </c>
      <c r="S488" s="197" t="str">
        <f t="shared" ca="1" si="38"/>
        <v/>
      </c>
      <c r="T488" s="197" t="str">
        <f ca="1">IF(B488="","",IF(ISERROR(MATCH($J488,[3]SorP!$B$1:$B$6226,0)),"",INDIRECT("'SorP'!$A$"&amp;MATCH($S488&amp;$J488,[3]SorP!C:C,0))))</f>
        <v/>
      </c>
      <c r="U488" s="139"/>
      <c r="V488" s="140" t="e">
        <f>IF(C488="",NA(),IF(OR(C488="Smelter not listed",C488="Smelter not yet identified"),MATCH($B488&amp;$D488,'[3]Smelter Look-up'!$J:$J,0),MATCH($B488&amp;$C488,'[3]Smelter Look-up'!$J:$J,0)))</f>
        <v>#N/A</v>
      </c>
      <c r="X488" s="67">
        <f t="shared" si="36"/>
        <v>0</v>
      </c>
      <c r="AB488" s="68" t="str">
        <f t="shared" si="37"/>
        <v/>
      </c>
    </row>
    <row r="489" spans="1:28" s="67" customFormat="1" ht="20.25">
      <c r="A489" s="197"/>
      <c r="B489" s="137" t="s">
        <v>235</v>
      </c>
      <c r="C489" s="191" t="s">
        <v>235</v>
      </c>
      <c r="D489" s="138"/>
      <c r="E489" s="137" t="s">
        <v>235</v>
      </c>
      <c r="F489" s="137" t="s">
        <v>235</v>
      </c>
      <c r="G489" s="137" t="s">
        <v>235</v>
      </c>
      <c r="H489" s="192" t="s">
        <v>235</v>
      </c>
      <c r="I489" s="193" t="s">
        <v>235</v>
      </c>
      <c r="J489" s="193" t="s">
        <v>235</v>
      </c>
      <c r="K489" s="194"/>
      <c r="L489" s="194"/>
      <c r="M489" s="194"/>
      <c r="N489" s="194"/>
      <c r="O489" s="194"/>
      <c r="P489" s="195"/>
      <c r="Q489" s="196"/>
      <c r="R489" s="137" t="s">
        <v>235</v>
      </c>
      <c r="S489" s="197" t="str">
        <f t="shared" ca="1" si="38"/>
        <v/>
      </c>
      <c r="T489" s="197" t="str">
        <f ca="1">IF(B489="","",IF(ISERROR(MATCH($J489,[3]SorP!$B$1:$B$6226,0)),"",INDIRECT("'SorP'!$A$"&amp;MATCH($S489&amp;$J489,[3]SorP!C:C,0))))</f>
        <v/>
      </c>
      <c r="U489" s="139"/>
      <c r="V489" s="140" t="e">
        <f>IF(C489="",NA(),IF(OR(C489="Smelter not listed",C489="Smelter not yet identified"),MATCH($B489&amp;$D489,'[3]Smelter Look-up'!$J:$J,0),MATCH($B489&amp;$C489,'[3]Smelter Look-up'!$J:$J,0)))</f>
        <v>#N/A</v>
      </c>
      <c r="X489" s="67">
        <f t="shared" si="36"/>
        <v>0</v>
      </c>
      <c r="AB489" s="68" t="str">
        <f t="shared" si="37"/>
        <v/>
      </c>
    </row>
    <row r="490" spans="1:28" s="67" customFormat="1" ht="20.25">
      <c r="A490" s="197"/>
      <c r="B490" s="137" t="s">
        <v>235</v>
      </c>
      <c r="C490" s="191" t="s">
        <v>235</v>
      </c>
      <c r="D490" s="138"/>
      <c r="E490" s="137" t="s">
        <v>235</v>
      </c>
      <c r="F490" s="137" t="s">
        <v>235</v>
      </c>
      <c r="G490" s="137" t="s">
        <v>235</v>
      </c>
      <c r="H490" s="192" t="s">
        <v>235</v>
      </c>
      <c r="I490" s="193" t="s">
        <v>235</v>
      </c>
      <c r="J490" s="193" t="s">
        <v>235</v>
      </c>
      <c r="K490" s="194"/>
      <c r="L490" s="194"/>
      <c r="M490" s="194"/>
      <c r="N490" s="194"/>
      <c r="O490" s="194"/>
      <c r="P490" s="195"/>
      <c r="Q490" s="196"/>
      <c r="R490" s="137" t="s">
        <v>235</v>
      </c>
      <c r="S490" s="197" t="str">
        <f t="shared" ca="1" si="38"/>
        <v/>
      </c>
      <c r="T490" s="197" t="str">
        <f ca="1">IF(B490="","",IF(ISERROR(MATCH($J490,[3]SorP!$B$1:$B$6226,0)),"",INDIRECT("'SorP'!$A$"&amp;MATCH($S490&amp;$J490,[3]SorP!C:C,0))))</f>
        <v/>
      </c>
      <c r="U490" s="139"/>
      <c r="V490" s="140" t="e">
        <f>IF(C490="",NA(),IF(OR(C490="Smelter not listed",C490="Smelter not yet identified"),MATCH($B490&amp;$D490,'[3]Smelter Look-up'!$J:$J,0),MATCH($B490&amp;$C490,'[3]Smelter Look-up'!$J:$J,0)))</f>
        <v>#N/A</v>
      </c>
      <c r="X490" s="67">
        <f t="shared" si="36"/>
        <v>0</v>
      </c>
      <c r="AB490" s="68" t="str">
        <f t="shared" si="37"/>
        <v/>
      </c>
    </row>
    <row r="491" spans="1:28" s="67" customFormat="1" ht="20.25">
      <c r="A491" s="197"/>
      <c r="B491" s="137" t="s">
        <v>235</v>
      </c>
      <c r="C491" s="191" t="s">
        <v>235</v>
      </c>
      <c r="D491" s="138"/>
      <c r="E491" s="137" t="s">
        <v>235</v>
      </c>
      <c r="F491" s="137" t="s">
        <v>235</v>
      </c>
      <c r="G491" s="137" t="s">
        <v>235</v>
      </c>
      <c r="H491" s="192" t="s">
        <v>235</v>
      </c>
      <c r="I491" s="193" t="s">
        <v>235</v>
      </c>
      <c r="J491" s="193" t="s">
        <v>235</v>
      </c>
      <c r="K491" s="194"/>
      <c r="L491" s="194"/>
      <c r="M491" s="194"/>
      <c r="N491" s="194"/>
      <c r="O491" s="194"/>
      <c r="P491" s="195"/>
      <c r="Q491" s="196"/>
      <c r="R491" s="137" t="s">
        <v>235</v>
      </c>
      <c r="S491" s="197" t="str">
        <f t="shared" ca="1" si="38"/>
        <v/>
      </c>
      <c r="T491" s="197" t="str">
        <f ca="1">IF(B491="","",IF(ISERROR(MATCH($J491,[3]SorP!$B$1:$B$6226,0)),"",INDIRECT("'SorP'!$A$"&amp;MATCH($S491&amp;$J491,[3]SorP!C:C,0))))</f>
        <v/>
      </c>
      <c r="U491" s="139"/>
      <c r="V491" s="140" t="e">
        <f>IF(C491="",NA(),IF(OR(C491="Smelter not listed",C491="Smelter not yet identified"),MATCH($B491&amp;$D491,'[3]Smelter Look-up'!$J:$J,0),MATCH($B491&amp;$C491,'[3]Smelter Look-up'!$J:$J,0)))</f>
        <v>#N/A</v>
      </c>
      <c r="X491" s="67">
        <f t="shared" si="36"/>
        <v>0</v>
      </c>
      <c r="AB491" s="68" t="str">
        <f t="shared" si="37"/>
        <v/>
      </c>
    </row>
    <row r="492" spans="1:28" s="67" customFormat="1" ht="20.25">
      <c r="A492" s="197"/>
      <c r="B492" s="137" t="s">
        <v>235</v>
      </c>
      <c r="C492" s="191" t="s">
        <v>235</v>
      </c>
      <c r="D492" s="138"/>
      <c r="E492" s="137" t="s">
        <v>235</v>
      </c>
      <c r="F492" s="137" t="s">
        <v>235</v>
      </c>
      <c r="G492" s="137" t="s">
        <v>235</v>
      </c>
      <c r="H492" s="192" t="s">
        <v>235</v>
      </c>
      <c r="I492" s="193" t="s">
        <v>235</v>
      </c>
      <c r="J492" s="193" t="s">
        <v>235</v>
      </c>
      <c r="K492" s="194"/>
      <c r="L492" s="194"/>
      <c r="M492" s="194"/>
      <c r="N492" s="194"/>
      <c r="O492" s="194"/>
      <c r="P492" s="195"/>
      <c r="Q492" s="196"/>
      <c r="R492" s="137" t="s">
        <v>235</v>
      </c>
      <c r="S492" s="197" t="str">
        <f t="shared" ca="1" si="38"/>
        <v/>
      </c>
      <c r="T492" s="197" t="str">
        <f ca="1">IF(B492="","",IF(ISERROR(MATCH($J492,[3]SorP!$B$1:$B$6226,0)),"",INDIRECT("'SorP'!$A$"&amp;MATCH($S492&amp;$J492,[3]SorP!C:C,0))))</f>
        <v/>
      </c>
      <c r="U492" s="139"/>
      <c r="V492" s="140" t="e">
        <f>IF(C492="",NA(),IF(OR(C492="Smelter not listed",C492="Smelter not yet identified"),MATCH($B492&amp;$D492,'[3]Smelter Look-up'!$J:$J,0),MATCH($B492&amp;$C492,'[3]Smelter Look-up'!$J:$J,0)))</f>
        <v>#N/A</v>
      </c>
      <c r="X492" s="67">
        <f t="shared" si="36"/>
        <v>0</v>
      </c>
      <c r="AB492" s="68" t="str">
        <f t="shared" si="37"/>
        <v/>
      </c>
    </row>
    <row r="493" spans="1:28" s="67" customFormat="1" ht="20.25">
      <c r="A493" s="197"/>
      <c r="B493" s="137" t="s">
        <v>235</v>
      </c>
      <c r="C493" s="191" t="s">
        <v>235</v>
      </c>
      <c r="D493" s="138"/>
      <c r="E493" s="137" t="s">
        <v>235</v>
      </c>
      <c r="F493" s="137" t="s">
        <v>235</v>
      </c>
      <c r="G493" s="137" t="s">
        <v>235</v>
      </c>
      <c r="H493" s="192" t="s">
        <v>235</v>
      </c>
      <c r="I493" s="193" t="s">
        <v>235</v>
      </c>
      <c r="J493" s="193" t="s">
        <v>235</v>
      </c>
      <c r="K493" s="194"/>
      <c r="L493" s="194"/>
      <c r="M493" s="194"/>
      <c r="N493" s="194"/>
      <c r="O493" s="194"/>
      <c r="P493" s="195"/>
      <c r="Q493" s="196"/>
      <c r="R493" s="137" t="s">
        <v>235</v>
      </c>
      <c r="S493" s="197" t="str">
        <f t="shared" ca="1" si="38"/>
        <v/>
      </c>
      <c r="T493" s="197" t="str">
        <f ca="1">IF(B493="","",IF(ISERROR(MATCH($J493,[3]SorP!$B$1:$B$6226,0)),"",INDIRECT("'SorP'!$A$"&amp;MATCH($S493&amp;$J493,[3]SorP!C:C,0))))</f>
        <v/>
      </c>
      <c r="U493" s="139"/>
      <c r="V493" s="140" t="e">
        <f>IF(C493="",NA(),IF(OR(C493="Smelter not listed",C493="Smelter not yet identified"),MATCH($B493&amp;$D493,'[3]Smelter Look-up'!$J:$J,0),MATCH($B493&amp;$C493,'[3]Smelter Look-up'!$J:$J,0)))</f>
        <v>#N/A</v>
      </c>
      <c r="X493" s="67">
        <f t="shared" si="36"/>
        <v>0</v>
      </c>
      <c r="AB493" s="68" t="str">
        <f t="shared" si="37"/>
        <v/>
      </c>
    </row>
    <row r="494" spans="1:28" s="67" customFormat="1" ht="20.25">
      <c r="A494" s="197"/>
      <c r="B494" s="137" t="s">
        <v>235</v>
      </c>
      <c r="C494" s="191" t="s">
        <v>235</v>
      </c>
      <c r="D494" s="138"/>
      <c r="E494" s="137" t="s">
        <v>235</v>
      </c>
      <c r="F494" s="137" t="s">
        <v>235</v>
      </c>
      <c r="G494" s="137" t="s">
        <v>235</v>
      </c>
      <c r="H494" s="192" t="s">
        <v>235</v>
      </c>
      <c r="I494" s="193" t="s">
        <v>235</v>
      </c>
      <c r="J494" s="193" t="s">
        <v>235</v>
      </c>
      <c r="K494" s="194"/>
      <c r="L494" s="194"/>
      <c r="M494" s="194"/>
      <c r="N494" s="194"/>
      <c r="O494" s="194"/>
      <c r="P494" s="195"/>
      <c r="Q494" s="196"/>
      <c r="R494" s="137" t="s">
        <v>235</v>
      </c>
      <c r="S494" s="197" t="str">
        <f t="shared" ca="1" si="38"/>
        <v/>
      </c>
      <c r="T494" s="197" t="str">
        <f ca="1">IF(B494="","",IF(ISERROR(MATCH($J494,[3]SorP!$B$1:$B$6226,0)),"",INDIRECT("'SorP'!$A$"&amp;MATCH($S494&amp;$J494,[3]SorP!C:C,0))))</f>
        <v/>
      </c>
      <c r="U494" s="139"/>
      <c r="V494" s="140" t="e">
        <f>IF(C494="",NA(),IF(OR(C494="Smelter not listed",C494="Smelter not yet identified"),MATCH($B494&amp;$D494,'[3]Smelter Look-up'!$J:$J,0),MATCH($B494&amp;$C494,'[3]Smelter Look-up'!$J:$J,0)))</f>
        <v>#N/A</v>
      </c>
      <c r="X494" s="67">
        <f t="shared" si="36"/>
        <v>0</v>
      </c>
      <c r="AB494" s="68" t="str">
        <f t="shared" si="37"/>
        <v/>
      </c>
    </row>
    <row r="495" spans="1:28" s="67" customFormat="1" ht="20.25">
      <c r="A495" s="197"/>
      <c r="B495" s="137" t="s">
        <v>235</v>
      </c>
      <c r="C495" s="191" t="s">
        <v>235</v>
      </c>
      <c r="D495" s="138"/>
      <c r="E495" s="137" t="s">
        <v>235</v>
      </c>
      <c r="F495" s="137" t="s">
        <v>235</v>
      </c>
      <c r="G495" s="137" t="s">
        <v>235</v>
      </c>
      <c r="H495" s="192" t="s">
        <v>235</v>
      </c>
      <c r="I495" s="193" t="s">
        <v>235</v>
      </c>
      <c r="J495" s="193" t="s">
        <v>235</v>
      </c>
      <c r="K495" s="194"/>
      <c r="L495" s="194"/>
      <c r="M495" s="194"/>
      <c r="N495" s="194"/>
      <c r="O495" s="194"/>
      <c r="P495" s="195"/>
      <c r="Q495" s="196"/>
      <c r="R495" s="137" t="s">
        <v>235</v>
      </c>
      <c r="S495" s="197" t="str">
        <f t="shared" ca="1" si="38"/>
        <v/>
      </c>
      <c r="T495" s="197" t="str">
        <f ca="1">IF(B495="","",IF(ISERROR(MATCH($J495,[3]SorP!$B$1:$B$6226,0)),"",INDIRECT("'SorP'!$A$"&amp;MATCH($S495&amp;$J495,[3]SorP!C:C,0))))</f>
        <v/>
      </c>
      <c r="U495" s="139"/>
      <c r="V495" s="140" t="e">
        <f>IF(C495="",NA(),IF(OR(C495="Smelter not listed",C495="Smelter not yet identified"),MATCH($B495&amp;$D495,'[3]Smelter Look-up'!$J:$J,0),MATCH($B495&amp;$C495,'[3]Smelter Look-up'!$J:$J,0)))</f>
        <v>#N/A</v>
      </c>
      <c r="X495" s="67">
        <f t="shared" si="36"/>
        <v>0</v>
      </c>
      <c r="AB495" s="68" t="str">
        <f t="shared" si="37"/>
        <v/>
      </c>
    </row>
    <row r="496" spans="1:28" s="67" customFormat="1" ht="20.25">
      <c r="A496" s="197"/>
      <c r="B496" s="137" t="s">
        <v>235</v>
      </c>
      <c r="C496" s="191" t="s">
        <v>235</v>
      </c>
      <c r="D496" s="138"/>
      <c r="E496" s="137" t="s">
        <v>235</v>
      </c>
      <c r="F496" s="137" t="s">
        <v>235</v>
      </c>
      <c r="G496" s="137" t="s">
        <v>235</v>
      </c>
      <c r="H496" s="192" t="s">
        <v>235</v>
      </c>
      <c r="I496" s="193" t="s">
        <v>235</v>
      </c>
      <c r="J496" s="193" t="s">
        <v>235</v>
      </c>
      <c r="K496" s="194"/>
      <c r="L496" s="194"/>
      <c r="M496" s="194"/>
      <c r="N496" s="194"/>
      <c r="O496" s="194"/>
      <c r="P496" s="195"/>
      <c r="Q496" s="196"/>
      <c r="R496" s="137" t="s">
        <v>235</v>
      </c>
      <c r="S496" s="197" t="str">
        <f t="shared" ca="1" si="38"/>
        <v/>
      </c>
      <c r="T496" s="197" t="str">
        <f ca="1">IF(B496="","",IF(ISERROR(MATCH($J496,[3]SorP!$B$1:$B$6226,0)),"",INDIRECT("'SorP'!$A$"&amp;MATCH($S496&amp;$J496,[3]SorP!C:C,0))))</f>
        <v/>
      </c>
      <c r="U496" s="139"/>
      <c r="V496" s="140" t="e">
        <f>IF(C496="",NA(),IF(OR(C496="Smelter not listed",C496="Smelter not yet identified"),MATCH($B496&amp;$D496,'[3]Smelter Look-up'!$J:$J,0),MATCH($B496&amp;$C496,'[3]Smelter Look-up'!$J:$J,0)))</f>
        <v>#N/A</v>
      </c>
      <c r="X496" s="67">
        <f t="shared" si="36"/>
        <v>0</v>
      </c>
      <c r="AB496" s="68" t="str">
        <f t="shared" si="37"/>
        <v/>
      </c>
    </row>
    <row r="497" spans="1:28" s="67" customFormat="1" ht="20.25">
      <c r="A497" s="197"/>
      <c r="B497" s="137" t="s">
        <v>235</v>
      </c>
      <c r="C497" s="191" t="s">
        <v>235</v>
      </c>
      <c r="D497" s="138"/>
      <c r="E497" s="137" t="s">
        <v>235</v>
      </c>
      <c r="F497" s="137" t="s">
        <v>235</v>
      </c>
      <c r="G497" s="137" t="s">
        <v>235</v>
      </c>
      <c r="H497" s="192" t="s">
        <v>235</v>
      </c>
      <c r="I497" s="193" t="s">
        <v>235</v>
      </c>
      <c r="J497" s="193" t="s">
        <v>235</v>
      </c>
      <c r="K497" s="194"/>
      <c r="L497" s="194"/>
      <c r="M497" s="194"/>
      <c r="N497" s="194"/>
      <c r="O497" s="194"/>
      <c r="P497" s="195"/>
      <c r="Q497" s="196"/>
      <c r="R497" s="137" t="s">
        <v>235</v>
      </c>
      <c r="S497" s="197" t="str">
        <f t="shared" ca="1" si="38"/>
        <v/>
      </c>
      <c r="T497" s="197" t="str">
        <f ca="1">IF(B497="","",IF(ISERROR(MATCH($J497,[3]SorP!$B$1:$B$6226,0)),"",INDIRECT("'SorP'!$A$"&amp;MATCH($S497&amp;$J497,[3]SorP!C:C,0))))</f>
        <v/>
      </c>
      <c r="U497" s="139"/>
      <c r="V497" s="140" t="e">
        <f>IF(C497="",NA(),IF(OR(C497="Smelter not listed",C497="Smelter not yet identified"),MATCH($B497&amp;$D497,'[3]Smelter Look-up'!$J:$J,0),MATCH($B497&amp;$C497,'[3]Smelter Look-up'!$J:$J,0)))</f>
        <v>#N/A</v>
      </c>
      <c r="X497" s="67">
        <f t="shared" si="36"/>
        <v>0</v>
      </c>
      <c r="AB497" s="68" t="str">
        <f t="shared" si="37"/>
        <v/>
      </c>
    </row>
    <row r="498" spans="1:28" s="67" customFormat="1" ht="20.25">
      <c r="A498" s="197"/>
      <c r="B498" s="137" t="s">
        <v>235</v>
      </c>
      <c r="C498" s="191" t="s">
        <v>235</v>
      </c>
      <c r="D498" s="138"/>
      <c r="E498" s="137" t="s">
        <v>235</v>
      </c>
      <c r="F498" s="137" t="s">
        <v>235</v>
      </c>
      <c r="G498" s="137" t="s">
        <v>235</v>
      </c>
      <c r="H498" s="192" t="s">
        <v>235</v>
      </c>
      <c r="I498" s="193" t="s">
        <v>235</v>
      </c>
      <c r="J498" s="193" t="s">
        <v>235</v>
      </c>
      <c r="K498" s="194"/>
      <c r="L498" s="194"/>
      <c r="M498" s="194"/>
      <c r="N498" s="194"/>
      <c r="O498" s="194"/>
      <c r="P498" s="195"/>
      <c r="Q498" s="196"/>
      <c r="R498" s="137" t="s">
        <v>235</v>
      </c>
      <c r="S498" s="197" t="str">
        <f t="shared" ca="1" si="38"/>
        <v/>
      </c>
      <c r="T498" s="197" t="str">
        <f ca="1">IF(B498="","",IF(ISERROR(MATCH($J498,[3]SorP!$B$1:$B$6226,0)),"",INDIRECT("'SorP'!$A$"&amp;MATCH($S498&amp;$J498,[3]SorP!C:C,0))))</f>
        <v/>
      </c>
      <c r="U498" s="139"/>
      <c r="V498" s="140" t="e">
        <f>IF(C498="",NA(),IF(OR(C498="Smelter not listed",C498="Smelter not yet identified"),MATCH($B498&amp;$D498,'[3]Smelter Look-up'!$J:$J,0),MATCH($B498&amp;$C498,'[3]Smelter Look-up'!$J:$J,0)))</f>
        <v>#N/A</v>
      </c>
      <c r="X498" s="67">
        <f t="shared" si="36"/>
        <v>0</v>
      </c>
      <c r="AB498" s="68" t="str">
        <f t="shared" si="37"/>
        <v/>
      </c>
    </row>
    <row r="499" spans="1:28" s="67" customFormat="1" ht="20.25">
      <c r="A499" s="197"/>
      <c r="B499" s="137" t="s">
        <v>235</v>
      </c>
      <c r="C499" s="191" t="s">
        <v>235</v>
      </c>
      <c r="D499" s="138"/>
      <c r="E499" s="137" t="s">
        <v>235</v>
      </c>
      <c r="F499" s="137" t="s">
        <v>235</v>
      </c>
      <c r="G499" s="137" t="s">
        <v>235</v>
      </c>
      <c r="H499" s="192" t="s">
        <v>235</v>
      </c>
      <c r="I499" s="193" t="s">
        <v>235</v>
      </c>
      <c r="J499" s="193" t="s">
        <v>235</v>
      </c>
      <c r="K499" s="194"/>
      <c r="L499" s="194"/>
      <c r="M499" s="194"/>
      <c r="N499" s="194"/>
      <c r="O499" s="194"/>
      <c r="P499" s="195"/>
      <c r="Q499" s="196"/>
      <c r="R499" s="137" t="s">
        <v>235</v>
      </c>
      <c r="S499" s="197" t="str">
        <f t="shared" ca="1" si="38"/>
        <v/>
      </c>
      <c r="T499" s="197" t="str">
        <f ca="1">IF(B499="","",IF(ISERROR(MATCH($J499,[3]SorP!$B$1:$B$6226,0)),"",INDIRECT("'SorP'!$A$"&amp;MATCH($S499&amp;$J499,[3]SorP!C:C,0))))</f>
        <v/>
      </c>
      <c r="U499" s="139"/>
      <c r="V499" s="140" t="e">
        <f>IF(C499="",NA(),IF(OR(C499="Smelter not listed",C499="Smelter not yet identified"),MATCH($B499&amp;$D499,'[3]Smelter Look-up'!$J:$J,0),MATCH($B499&amp;$C499,'[3]Smelter Look-up'!$J:$J,0)))</f>
        <v>#N/A</v>
      </c>
      <c r="X499" s="67">
        <f t="shared" si="36"/>
        <v>0</v>
      </c>
      <c r="AB499" s="68" t="str">
        <f t="shared" si="37"/>
        <v/>
      </c>
    </row>
    <row r="500" spans="1:28" s="67" customFormat="1" ht="20.25">
      <c r="A500" s="197"/>
      <c r="B500" s="137" t="s">
        <v>235</v>
      </c>
      <c r="C500" s="191" t="s">
        <v>235</v>
      </c>
      <c r="D500" s="138"/>
      <c r="E500" s="137" t="s">
        <v>235</v>
      </c>
      <c r="F500" s="137" t="s">
        <v>235</v>
      </c>
      <c r="G500" s="137" t="s">
        <v>235</v>
      </c>
      <c r="H500" s="192" t="s">
        <v>235</v>
      </c>
      <c r="I500" s="193" t="s">
        <v>235</v>
      </c>
      <c r="J500" s="193" t="s">
        <v>235</v>
      </c>
      <c r="K500" s="194"/>
      <c r="L500" s="194"/>
      <c r="M500" s="194"/>
      <c r="N500" s="194"/>
      <c r="O500" s="194"/>
      <c r="P500" s="195"/>
      <c r="Q500" s="196"/>
      <c r="R500" s="137" t="s">
        <v>235</v>
      </c>
      <c r="S500" s="197" t="str">
        <f t="shared" ca="1" si="38"/>
        <v/>
      </c>
      <c r="T500" s="197" t="str">
        <f ca="1">IF(B500="","",IF(ISERROR(MATCH($J500,[3]SorP!$B$1:$B$6226,0)),"",INDIRECT("'SorP'!$A$"&amp;MATCH($S500&amp;$J500,[3]SorP!C:C,0))))</f>
        <v/>
      </c>
      <c r="U500" s="139"/>
      <c r="V500" s="140" t="e">
        <f>IF(C500="",NA(),IF(OR(C500="Smelter not listed",C500="Smelter not yet identified"),MATCH($B500&amp;$D500,'[3]Smelter Look-up'!$J:$J,0),MATCH($B500&amp;$C500,'[3]Smelter Look-up'!$J:$J,0)))</f>
        <v>#N/A</v>
      </c>
      <c r="X500" s="67">
        <f t="shared" si="36"/>
        <v>0</v>
      </c>
      <c r="AB500" s="68" t="str">
        <f t="shared" si="37"/>
        <v/>
      </c>
    </row>
    <row r="501" spans="1:28" s="67" customFormat="1" ht="20.25">
      <c r="A501" s="197"/>
      <c r="B501" s="137" t="s">
        <v>235</v>
      </c>
      <c r="C501" s="191" t="s">
        <v>235</v>
      </c>
      <c r="D501" s="138"/>
      <c r="E501" s="137" t="s">
        <v>235</v>
      </c>
      <c r="F501" s="137" t="s">
        <v>235</v>
      </c>
      <c r="G501" s="137" t="s">
        <v>235</v>
      </c>
      <c r="H501" s="192" t="s">
        <v>235</v>
      </c>
      <c r="I501" s="193" t="s">
        <v>235</v>
      </c>
      <c r="J501" s="193" t="s">
        <v>235</v>
      </c>
      <c r="K501" s="194"/>
      <c r="L501" s="194"/>
      <c r="M501" s="194"/>
      <c r="N501" s="194"/>
      <c r="O501" s="194"/>
      <c r="P501" s="195"/>
      <c r="Q501" s="196"/>
      <c r="R501" s="137" t="s">
        <v>235</v>
      </c>
      <c r="S501" s="197" t="str">
        <f t="shared" ca="1" si="38"/>
        <v/>
      </c>
      <c r="T501" s="197" t="str">
        <f ca="1">IF(B501="","",IF(ISERROR(MATCH($J501,[3]SorP!$B$1:$B$6226,0)),"",INDIRECT("'SorP'!$A$"&amp;MATCH($S501&amp;$J501,[3]SorP!C:C,0))))</f>
        <v/>
      </c>
      <c r="U501" s="139"/>
      <c r="V501" s="140" t="e">
        <f>IF(C501="",NA(),IF(OR(C501="Smelter not listed",C501="Smelter not yet identified"),MATCH($B501&amp;$D501,'[3]Smelter Look-up'!$J:$J,0),MATCH($B501&amp;$C501,'[3]Smelter Look-up'!$J:$J,0)))</f>
        <v>#N/A</v>
      </c>
      <c r="X501" s="67">
        <f t="shared" si="36"/>
        <v>0</v>
      </c>
      <c r="AB501" s="68" t="str">
        <f t="shared" si="37"/>
        <v/>
      </c>
    </row>
    <row r="502" spans="1:28" s="67" customFormat="1" ht="20.25">
      <c r="A502" s="197"/>
      <c r="B502" s="137" t="s">
        <v>235</v>
      </c>
      <c r="C502" s="191" t="s">
        <v>235</v>
      </c>
      <c r="D502" s="138"/>
      <c r="E502" s="137" t="s">
        <v>235</v>
      </c>
      <c r="F502" s="137" t="s">
        <v>235</v>
      </c>
      <c r="G502" s="137" t="s">
        <v>235</v>
      </c>
      <c r="H502" s="192" t="s">
        <v>235</v>
      </c>
      <c r="I502" s="193" t="s">
        <v>235</v>
      </c>
      <c r="J502" s="193" t="s">
        <v>235</v>
      </c>
      <c r="K502" s="194"/>
      <c r="L502" s="194"/>
      <c r="M502" s="194"/>
      <c r="N502" s="194"/>
      <c r="O502" s="194"/>
      <c r="P502" s="195"/>
      <c r="Q502" s="196"/>
      <c r="R502" s="137" t="s">
        <v>235</v>
      </c>
      <c r="S502" s="197" t="str">
        <f t="shared" ca="1" si="38"/>
        <v/>
      </c>
      <c r="T502" s="197" t="str">
        <f ca="1">IF(B502="","",IF(ISERROR(MATCH($J502,[3]SorP!$B$1:$B$6226,0)),"",INDIRECT("'SorP'!$A$"&amp;MATCH($S502&amp;$J502,[3]SorP!C:C,0))))</f>
        <v/>
      </c>
      <c r="U502" s="139"/>
      <c r="V502" s="140" t="e">
        <f>IF(C502="",NA(),IF(OR(C502="Smelter not listed",C502="Smelter not yet identified"),MATCH($B502&amp;$D502,'[3]Smelter Look-up'!$J:$J,0),MATCH($B502&amp;$C502,'[3]Smelter Look-up'!$J:$J,0)))</f>
        <v>#N/A</v>
      </c>
      <c r="X502" s="67">
        <f t="shared" si="36"/>
        <v>0</v>
      </c>
      <c r="AB502" s="68" t="str">
        <f t="shared" si="37"/>
        <v/>
      </c>
    </row>
    <row r="503" spans="1:28" s="67" customFormat="1" ht="20.25">
      <c r="A503" s="197"/>
      <c r="B503" s="137" t="s">
        <v>235</v>
      </c>
      <c r="C503" s="191" t="s">
        <v>235</v>
      </c>
      <c r="D503" s="138"/>
      <c r="E503" s="137" t="s">
        <v>235</v>
      </c>
      <c r="F503" s="137" t="s">
        <v>235</v>
      </c>
      <c r="G503" s="137" t="s">
        <v>235</v>
      </c>
      <c r="H503" s="192" t="s">
        <v>235</v>
      </c>
      <c r="I503" s="193" t="s">
        <v>235</v>
      </c>
      <c r="J503" s="193" t="s">
        <v>235</v>
      </c>
      <c r="K503" s="194"/>
      <c r="L503" s="194"/>
      <c r="M503" s="194"/>
      <c r="N503" s="194"/>
      <c r="O503" s="194"/>
      <c r="P503" s="195"/>
      <c r="Q503" s="196"/>
      <c r="R503" s="137" t="s">
        <v>235</v>
      </c>
      <c r="S503" s="197" t="str">
        <f t="shared" ca="1" si="38"/>
        <v/>
      </c>
      <c r="T503" s="197" t="str">
        <f ca="1">IF(B503="","",IF(ISERROR(MATCH($J503,[3]SorP!$B$1:$B$6226,0)),"",INDIRECT("'SorP'!$A$"&amp;MATCH($S503&amp;$J503,[3]SorP!C:C,0))))</f>
        <v/>
      </c>
      <c r="U503" s="139"/>
      <c r="V503" s="140" t="e">
        <f>IF(C503="",NA(),IF(OR(C503="Smelter not listed",C503="Smelter not yet identified"),MATCH($B503&amp;$D503,'[3]Smelter Look-up'!$J:$J,0),MATCH($B503&amp;$C503,'[3]Smelter Look-up'!$J:$J,0)))</f>
        <v>#N/A</v>
      </c>
      <c r="X503" s="67">
        <f t="shared" si="36"/>
        <v>0</v>
      </c>
      <c r="AB503" s="68" t="str">
        <f t="shared" si="37"/>
        <v/>
      </c>
    </row>
    <row r="504" spans="1:28" s="67" customFormat="1" ht="20.25">
      <c r="A504" s="197"/>
      <c r="B504" s="137" t="s">
        <v>235</v>
      </c>
      <c r="C504" s="191" t="s">
        <v>235</v>
      </c>
      <c r="D504" s="138"/>
      <c r="E504" s="137" t="s">
        <v>235</v>
      </c>
      <c r="F504" s="137" t="s">
        <v>235</v>
      </c>
      <c r="G504" s="137" t="s">
        <v>235</v>
      </c>
      <c r="H504" s="192" t="s">
        <v>235</v>
      </c>
      <c r="I504" s="193" t="s">
        <v>235</v>
      </c>
      <c r="J504" s="193" t="s">
        <v>235</v>
      </c>
      <c r="K504" s="194"/>
      <c r="L504" s="194"/>
      <c r="M504" s="194"/>
      <c r="N504" s="194"/>
      <c r="O504" s="194"/>
      <c r="P504" s="195"/>
      <c r="Q504" s="196"/>
      <c r="R504" s="137" t="s">
        <v>235</v>
      </c>
      <c r="S504" s="197" t="str">
        <f t="shared" ca="1" si="38"/>
        <v/>
      </c>
      <c r="T504" s="197" t="str">
        <f ca="1">IF(B504="","",IF(ISERROR(MATCH($J504,[3]SorP!$B$1:$B$6226,0)),"",INDIRECT("'SorP'!$A$"&amp;MATCH($S504&amp;$J504,[3]SorP!C:C,0))))</f>
        <v/>
      </c>
      <c r="U504" s="139"/>
      <c r="V504" s="140" t="e">
        <f>IF(C504="",NA(),IF(OR(C504="Smelter not listed",C504="Smelter not yet identified"),MATCH($B504&amp;$D504,'[3]Smelter Look-up'!$J:$J,0),MATCH($B504&amp;$C504,'[3]Smelter Look-up'!$J:$J,0)))</f>
        <v>#N/A</v>
      </c>
      <c r="X504" s="67">
        <f t="shared" si="36"/>
        <v>0</v>
      </c>
      <c r="AB504" s="68" t="str">
        <f t="shared" si="37"/>
        <v/>
      </c>
    </row>
    <row r="505" spans="1:28" s="67" customFormat="1" ht="20.25">
      <c r="A505" s="197"/>
      <c r="B505" s="137" t="s">
        <v>235</v>
      </c>
      <c r="C505" s="191" t="s">
        <v>235</v>
      </c>
      <c r="D505" s="138"/>
      <c r="E505" s="137" t="s">
        <v>235</v>
      </c>
      <c r="F505" s="137" t="s">
        <v>235</v>
      </c>
      <c r="G505" s="137" t="s">
        <v>235</v>
      </c>
      <c r="H505" s="192" t="s">
        <v>235</v>
      </c>
      <c r="I505" s="193" t="s">
        <v>235</v>
      </c>
      <c r="J505" s="193" t="s">
        <v>235</v>
      </c>
      <c r="K505" s="194"/>
      <c r="L505" s="194"/>
      <c r="M505" s="194"/>
      <c r="N505" s="194"/>
      <c r="O505" s="194"/>
      <c r="P505" s="195"/>
      <c r="Q505" s="196"/>
      <c r="R505" s="137" t="s">
        <v>235</v>
      </c>
      <c r="S505" s="197" t="str">
        <f t="shared" ca="1" si="38"/>
        <v/>
      </c>
      <c r="T505" s="197" t="str">
        <f ca="1">IF(B505="","",IF(ISERROR(MATCH($J505,[3]SorP!$B$1:$B$6226,0)),"",INDIRECT("'SorP'!$A$"&amp;MATCH($S505&amp;$J505,[3]SorP!C:C,0))))</f>
        <v/>
      </c>
      <c r="U505" s="139"/>
      <c r="V505" s="140" t="e">
        <f>IF(C505="",NA(),IF(OR(C505="Smelter not listed",C505="Smelter not yet identified"),MATCH($B505&amp;$D505,'[3]Smelter Look-up'!$J:$J,0),MATCH($B505&amp;$C505,'[3]Smelter Look-up'!$J:$J,0)))</f>
        <v>#N/A</v>
      </c>
      <c r="X505" s="67">
        <f t="shared" si="36"/>
        <v>0</v>
      </c>
      <c r="AB505" s="68" t="str">
        <f t="shared" si="37"/>
        <v/>
      </c>
    </row>
    <row r="506" spans="1:28" s="67" customFormat="1" ht="20.25">
      <c r="A506" s="197"/>
      <c r="B506" s="137" t="s">
        <v>235</v>
      </c>
      <c r="C506" s="191" t="s">
        <v>235</v>
      </c>
      <c r="D506" s="138"/>
      <c r="E506" s="137" t="s">
        <v>235</v>
      </c>
      <c r="F506" s="137" t="s">
        <v>235</v>
      </c>
      <c r="G506" s="137" t="s">
        <v>235</v>
      </c>
      <c r="H506" s="192" t="s">
        <v>235</v>
      </c>
      <c r="I506" s="193" t="s">
        <v>235</v>
      </c>
      <c r="J506" s="193" t="s">
        <v>235</v>
      </c>
      <c r="K506" s="194"/>
      <c r="L506" s="194"/>
      <c r="M506" s="194"/>
      <c r="N506" s="194"/>
      <c r="O506" s="194"/>
      <c r="P506" s="195"/>
      <c r="Q506" s="196"/>
      <c r="R506" s="137" t="s">
        <v>235</v>
      </c>
      <c r="S506" s="197" t="str">
        <f t="shared" ca="1" si="38"/>
        <v/>
      </c>
      <c r="T506" s="197" t="str">
        <f ca="1">IF(B506="","",IF(ISERROR(MATCH($J506,[3]SorP!$B$1:$B$6226,0)),"",INDIRECT("'SorP'!$A$"&amp;MATCH($S506&amp;$J506,[3]SorP!C:C,0))))</f>
        <v/>
      </c>
      <c r="U506" s="139"/>
      <c r="V506" s="140" t="e">
        <f>IF(C506="",NA(),IF(OR(C506="Smelter not listed",C506="Smelter not yet identified"),MATCH($B506&amp;$D506,'[3]Smelter Look-up'!$J:$J,0),MATCH($B506&amp;$C506,'[3]Smelter Look-up'!$J:$J,0)))</f>
        <v>#N/A</v>
      </c>
      <c r="X506" s="67">
        <f t="shared" si="36"/>
        <v>0</v>
      </c>
      <c r="AB506" s="68" t="str">
        <f t="shared" si="37"/>
        <v/>
      </c>
    </row>
    <row r="507" spans="1:28" s="67" customFormat="1" ht="20.25">
      <c r="A507" s="197"/>
      <c r="B507" s="137" t="s">
        <v>235</v>
      </c>
      <c r="C507" s="191" t="s">
        <v>235</v>
      </c>
      <c r="D507" s="138"/>
      <c r="E507" s="137" t="s">
        <v>235</v>
      </c>
      <c r="F507" s="137" t="s">
        <v>235</v>
      </c>
      <c r="G507" s="137" t="s">
        <v>235</v>
      </c>
      <c r="H507" s="192" t="s">
        <v>235</v>
      </c>
      <c r="I507" s="193" t="s">
        <v>235</v>
      </c>
      <c r="J507" s="193" t="s">
        <v>235</v>
      </c>
      <c r="K507" s="194"/>
      <c r="L507" s="194"/>
      <c r="M507" s="194"/>
      <c r="N507" s="194"/>
      <c r="O507" s="194"/>
      <c r="P507" s="195"/>
      <c r="Q507" s="196"/>
      <c r="R507" s="137" t="s">
        <v>235</v>
      </c>
      <c r="S507" s="197" t="str">
        <f t="shared" ca="1" si="38"/>
        <v/>
      </c>
      <c r="T507" s="197" t="str">
        <f ca="1">IF(B507="","",IF(ISERROR(MATCH($J507,[3]SorP!$B$1:$B$6226,0)),"",INDIRECT("'SorP'!$A$"&amp;MATCH($S507&amp;$J507,[3]SorP!C:C,0))))</f>
        <v/>
      </c>
      <c r="U507" s="139"/>
      <c r="V507" s="140" t="e">
        <f>IF(C507="",NA(),IF(OR(C507="Smelter not listed",C507="Smelter not yet identified"),MATCH($B507&amp;$D507,'[3]Smelter Look-up'!$J:$J,0),MATCH($B507&amp;$C507,'[3]Smelter Look-up'!$J:$J,0)))</f>
        <v>#N/A</v>
      </c>
      <c r="X507" s="67">
        <f t="shared" si="36"/>
        <v>0</v>
      </c>
      <c r="AB507" s="68" t="str">
        <f t="shared" si="37"/>
        <v/>
      </c>
    </row>
    <row r="508" spans="1:28" s="67" customFormat="1" ht="20.25">
      <c r="A508" s="197"/>
      <c r="B508" s="137" t="s">
        <v>235</v>
      </c>
      <c r="C508" s="191" t="s">
        <v>235</v>
      </c>
      <c r="D508" s="138"/>
      <c r="E508" s="137" t="s">
        <v>235</v>
      </c>
      <c r="F508" s="137" t="s">
        <v>235</v>
      </c>
      <c r="G508" s="137" t="s">
        <v>235</v>
      </c>
      <c r="H508" s="192" t="s">
        <v>235</v>
      </c>
      <c r="I508" s="193" t="s">
        <v>235</v>
      </c>
      <c r="J508" s="193" t="s">
        <v>235</v>
      </c>
      <c r="K508" s="194"/>
      <c r="L508" s="194"/>
      <c r="M508" s="194"/>
      <c r="N508" s="194"/>
      <c r="O508" s="194"/>
      <c r="P508" s="195"/>
      <c r="Q508" s="196"/>
      <c r="R508" s="137" t="s">
        <v>235</v>
      </c>
      <c r="S508" s="197" t="str">
        <f t="shared" ca="1" si="38"/>
        <v/>
      </c>
      <c r="T508" s="197" t="str">
        <f ca="1">IF(B508="","",IF(ISERROR(MATCH($J508,[3]SorP!$B$1:$B$6226,0)),"",INDIRECT("'SorP'!$A$"&amp;MATCH($S508&amp;$J508,[3]SorP!C:C,0))))</f>
        <v/>
      </c>
      <c r="U508" s="139"/>
      <c r="V508" s="140" t="e">
        <f>IF(C508="",NA(),IF(OR(C508="Smelter not listed",C508="Smelter not yet identified"),MATCH($B508&amp;$D508,'[3]Smelter Look-up'!$J:$J,0),MATCH($B508&amp;$C508,'[3]Smelter Look-up'!$J:$J,0)))</f>
        <v>#N/A</v>
      </c>
      <c r="X508" s="67">
        <f t="shared" si="36"/>
        <v>0</v>
      </c>
      <c r="AB508" s="68" t="str">
        <f t="shared" si="37"/>
        <v/>
      </c>
    </row>
    <row r="509" spans="1:28" s="67" customFormat="1" ht="20.25">
      <c r="A509" s="197"/>
      <c r="B509" s="137" t="s">
        <v>235</v>
      </c>
      <c r="C509" s="191" t="s">
        <v>235</v>
      </c>
      <c r="D509" s="138"/>
      <c r="E509" s="137" t="s">
        <v>235</v>
      </c>
      <c r="F509" s="137" t="s">
        <v>235</v>
      </c>
      <c r="G509" s="137" t="s">
        <v>235</v>
      </c>
      <c r="H509" s="192" t="s">
        <v>235</v>
      </c>
      <c r="I509" s="193" t="s">
        <v>235</v>
      </c>
      <c r="J509" s="193" t="s">
        <v>235</v>
      </c>
      <c r="K509" s="194"/>
      <c r="L509" s="194"/>
      <c r="M509" s="194"/>
      <c r="N509" s="194"/>
      <c r="O509" s="194"/>
      <c r="P509" s="195"/>
      <c r="Q509" s="196"/>
      <c r="R509" s="137" t="s">
        <v>235</v>
      </c>
      <c r="S509" s="197" t="str">
        <f t="shared" ca="1" si="38"/>
        <v/>
      </c>
      <c r="T509" s="197" t="str">
        <f ca="1">IF(B509="","",IF(ISERROR(MATCH($J509,[3]SorP!$B$1:$B$6226,0)),"",INDIRECT("'SorP'!$A$"&amp;MATCH($S509&amp;$J509,[3]SorP!C:C,0))))</f>
        <v/>
      </c>
      <c r="U509" s="139"/>
      <c r="V509" s="140" t="e">
        <f>IF(C509="",NA(),IF(OR(C509="Smelter not listed",C509="Smelter not yet identified"),MATCH($B509&amp;$D509,'[3]Smelter Look-up'!$J:$J,0),MATCH($B509&amp;$C509,'[3]Smelter Look-up'!$J:$J,0)))</f>
        <v>#N/A</v>
      </c>
      <c r="X509" s="67">
        <f t="shared" si="36"/>
        <v>0</v>
      </c>
      <c r="AB509" s="68" t="str">
        <f t="shared" si="37"/>
        <v/>
      </c>
    </row>
    <row r="510" spans="1:28" s="67" customFormat="1" ht="20.25">
      <c r="A510" s="197"/>
      <c r="B510" s="137" t="s">
        <v>235</v>
      </c>
      <c r="C510" s="191" t="s">
        <v>235</v>
      </c>
      <c r="D510" s="138"/>
      <c r="E510" s="137" t="s">
        <v>235</v>
      </c>
      <c r="F510" s="137" t="s">
        <v>235</v>
      </c>
      <c r="G510" s="137" t="s">
        <v>235</v>
      </c>
      <c r="H510" s="192" t="s">
        <v>235</v>
      </c>
      <c r="I510" s="193" t="s">
        <v>235</v>
      </c>
      <c r="J510" s="193" t="s">
        <v>235</v>
      </c>
      <c r="K510" s="194"/>
      <c r="L510" s="194"/>
      <c r="M510" s="194"/>
      <c r="N510" s="194"/>
      <c r="O510" s="194"/>
      <c r="P510" s="195"/>
      <c r="Q510" s="196"/>
      <c r="R510" s="137" t="s">
        <v>235</v>
      </c>
      <c r="S510" s="197" t="str">
        <f t="shared" ca="1" si="38"/>
        <v/>
      </c>
      <c r="T510" s="197" t="str">
        <f ca="1">IF(B510="","",IF(ISERROR(MATCH($J510,[3]SorP!$B$1:$B$6226,0)),"",INDIRECT("'SorP'!$A$"&amp;MATCH($S510&amp;$J510,[3]SorP!C:C,0))))</f>
        <v/>
      </c>
      <c r="U510" s="139"/>
      <c r="V510" s="140" t="e">
        <f>IF(C510="",NA(),IF(OR(C510="Smelter not listed",C510="Smelter not yet identified"),MATCH($B510&amp;$D510,'[3]Smelter Look-up'!$J:$J,0),MATCH($B510&amp;$C510,'[3]Smelter Look-up'!$J:$J,0)))</f>
        <v>#N/A</v>
      </c>
      <c r="X510" s="67">
        <f t="shared" si="36"/>
        <v>0</v>
      </c>
      <c r="AB510" s="68" t="str">
        <f t="shared" si="37"/>
        <v/>
      </c>
    </row>
    <row r="511" spans="1:28" s="67" customFormat="1" ht="20.25">
      <c r="A511" s="197"/>
      <c r="B511" s="137" t="s">
        <v>235</v>
      </c>
      <c r="C511" s="191" t="s">
        <v>235</v>
      </c>
      <c r="D511" s="138"/>
      <c r="E511" s="137" t="s">
        <v>235</v>
      </c>
      <c r="F511" s="137" t="s">
        <v>235</v>
      </c>
      <c r="G511" s="137" t="s">
        <v>235</v>
      </c>
      <c r="H511" s="192" t="s">
        <v>235</v>
      </c>
      <c r="I511" s="193" t="s">
        <v>235</v>
      </c>
      <c r="J511" s="193" t="s">
        <v>235</v>
      </c>
      <c r="K511" s="194"/>
      <c r="L511" s="194"/>
      <c r="M511" s="194"/>
      <c r="N511" s="194"/>
      <c r="O511" s="194"/>
      <c r="P511" s="195"/>
      <c r="Q511" s="196"/>
      <c r="R511" s="137" t="s">
        <v>235</v>
      </c>
      <c r="S511" s="197" t="str">
        <f t="shared" ca="1" si="38"/>
        <v/>
      </c>
      <c r="T511" s="197" t="str">
        <f ca="1">IF(B511="","",IF(ISERROR(MATCH($J511,[3]SorP!$B$1:$B$6226,0)),"",INDIRECT("'SorP'!$A$"&amp;MATCH($S511&amp;$J511,[3]SorP!C:C,0))))</f>
        <v/>
      </c>
      <c r="U511" s="139"/>
      <c r="V511" s="140" t="e">
        <f>IF(C511="",NA(),IF(OR(C511="Smelter not listed",C511="Smelter not yet identified"),MATCH($B511&amp;$D511,'[3]Smelter Look-up'!$J:$J,0),MATCH($B511&amp;$C511,'[3]Smelter Look-up'!$J:$J,0)))</f>
        <v>#N/A</v>
      </c>
      <c r="X511" s="67">
        <f t="shared" si="36"/>
        <v>0</v>
      </c>
      <c r="AB511" s="68" t="str">
        <f t="shared" si="37"/>
        <v/>
      </c>
    </row>
    <row r="512" spans="1:28" s="67" customFormat="1" ht="20.25">
      <c r="A512" s="197"/>
      <c r="B512" s="137" t="s">
        <v>235</v>
      </c>
      <c r="C512" s="191" t="s">
        <v>235</v>
      </c>
      <c r="D512" s="138"/>
      <c r="E512" s="137" t="s">
        <v>235</v>
      </c>
      <c r="F512" s="137" t="s">
        <v>235</v>
      </c>
      <c r="G512" s="137" t="s">
        <v>235</v>
      </c>
      <c r="H512" s="192" t="s">
        <v>235</v>
      </c>
      <c r="I512" s="193" t="s">
        <v>235</v>
      </c>
      <c r="J512" s="193" t="s">
        <v>235</v>
      </c>
      <c r="K512" s="194"/>
      <c r="L512" s="194"/>
      <c r="M512" s="194"/>
      <c r="N512" s="194"/>
      <c r="O512" s="194"/>
      <c r="P512" s="195"/>
      <c r="Q512" s="196"/>
      <c r="R512" s="137" t="s">
        <v>235</v>
      </c>
      <c r="S512" s="197" t="str">
        <f t="shared" ca="1" si="38"/>
        <v/>
      </c>
      <c r="T512" s="197" t="str">
        <f ca="1">IF(B512="","",IF(ISERROR(MATCH($J512,[3]SorP!$B$1:$B$6226,0)),"",INDIRECT("'SorP'!$A$"&amp;MATCH($S512&amp;$J512,[3]SorP!C:C,0))))</f>
        <v/>
      </c>
      <c r="U512" s="139"/>
      <c r="V512" s="140" t="e">
        <f>IF(C512="",NA(),IF(OR(C512="Smelter not listed",C512="Smelter not yet identified"),MATCH($B512&amp;$D512,'[3]Smelter Look-up'!$J:$J,0),MATCH($B512&amp;$C512,'[3]Smelter Look-up'!$J:$J,0)))</f>
        <v>#N/A</v>
      </c>
      <c r="X512" s="67">
        <f t="shared" si="36"/>
        <v>0</v>
      </c>
      <c r="AB512" s="68" t="str">
        <f t="shared" si="37"/>
        <v/>
      </c>
    </row>
    <row r="513" spans="1:28" s="67" customFormat="1" ht="20.25">
      <c r="A513" s="197"/>
      <c r="B513" s="137" t="s">
        <v>235</v>
      </c>
      <c r="C513" s="191" t="s">
        <v>235</v>
      </c>
      <c r="D513" s="138"/>
      <c r="E513" s="137" t="s">
        <v>235</v>
      </c>
      <c r="F513" s="137" t="s">
        <v>235</v>
      </c>
      <c r="G513" s="137" t="s">
        <v>235</v>
      </c>
      <c r="H513" s="192" t="s">
        <v>235</v>
      </c>
      <c r="I513" s="193" t="s">
        <v>235</v>
      </c>
      <c r="J513" s="193" t="s">
        <v>235</v>
      </c>
      <c r="K513" s="194"/>
      <c r="L513" s="194"/>
      <c r="M513" s="194"/>
      <c r="N513" s="194"/>
      <c r="O513" s="194"/>
      <c r="P513" s="195"/>
      <c r="Q513" s="196"/>
      <c r="R513" s="137" t="s">
        <v>235</v>
      </c>
      <c r="S513" s="197" t="str">
        <f t="shared" ca="1" si="38"/>
        <v/>
      </c>
      <c r="T513" s="197" t="str">
        <f ca="1">IF(B513="","",IF(ISERROR(MATCH($J513,[3]SorP!$B$1:$B$6226,0)),"",INDIRECT("'SorP'!$A$"&amp;MATCH($S513&amp;$J513,[3]SorP!C:C,0))))</f>
        <v/>
      </c>
      <c r="U513" s="139"/>
      <c r="V513" s="140" t="e">
        <f>IF(C513="",NA(),IF(OR(C513="Smelter not listed",C513="Smelter not yet identified"),MATCH($B513&amp;$D513,'[3]Smelter Look-up'!$J:$J,0),MATCH($B513&amp;$C513,'[3]Smelter Look-up'!$J:$J,0)))</f>
        <v>#N/A</v>
      </c>
      <c r="X513" s="67">
        <f t="shared" si="36"/>
        <v>0</v>
      </c>
      <c r="AB513" s="68" t="str">
        <f t="shared" si="37"/>
        <v/>
      </c>
    </row>
    <row r="514" spans="1:28" s="67" customFormat="1" ht="20.25">
      <c r="A514" s="197"/>
      <c r="B514" s="137" t="s">
        <v>235</v>
      </c>
      <c r="C514" s="191" t="s">
        <v>235</v>
      </c>
      <c r="D514" s="138"/>
      <c r="E514" s="137" t="s">
        <v>235</v>
      </c>
      <c r="F514" s="137" t="s">
        <v>235</v>
      </c>
      <c r="G514" s="137" t="s">
        <v>235</v>
      </c>
      <c r="H514" s="192" t="s">
        <v>235</v>
      </c>
      <c r="I514" s="193" t="s">
        <v>235</v>
      </c>
      <c r="J514" s="193" t="s">
        <v>235</v>
      </c>
      <c r="K514" s="194"/>
      <c r="L514" s="194"/>
      <c r="M514" s="194"/>
      <c r="N514" s="194"/>
      <c r="O514" s="194"/>
      <c r="P514" s="195"/>
      <c r="Q514" s="196"/>
      <c r="R514" s="137" t="s">
        <v>235</v>
      </c>
      <c r="S514" s="197" t="str">
        <f t="shared" ca="1" si="38"/>
        <v/>
      </c>
      <c r="T514" s="197" t="str">
        <f ca="1">IF(B514="","",IF(ISERROR(MATCH($J514,[3]SorP!$B$1:$B$6226,0)),"",INDIRECT("'SorP'!$A$"&amp;MATCH($S514&amp;$J514,[3]SorP!C:C,0))))</f>
        <v/>
      </c>
      <c r="U514" s="139"/>
      <c r="V514" s="140" t="e">
        <f>IF(C514="",NA(),IF(OR(C514="Smelter not listed",C514="Smelter not yet identified"),MATCH($B514&amp;$D514,'[3]Smelter Look-up'!$J:$J,0),MATCH($B514&amp;$C514,'[3]Smelter Look-up'!$J:$J,0)))</f>
        <v>#N/A</v>
      </c>
      <c r="X514" s="67">
        <f t="shared" si="36"/>
        <v>0</v>
      </c>
      <c r="AB514" s="68" t="str">
        <f t="shared" si="37"/>
        <v/>
      </c>
    </row>
    <row r="515" spans="1:28" s="67" customFormat="1" ht="20.25">
      <c r="A515" s="197"/>
      <c r="B515" s="137" t="s">
        <v>235</v>
      </c>
      <c r="C515" s="191" t="s">
        <v>235</v>
      </c>
      <c r="D515" s="138"/>
      <c r="E515" s="137" t="s">
        <v>235</v>
      </c>
      <c r="F515" s="137" t="s">
        <v>235</v>
      </c>
      <c r="G515" s="137" t="s">
        <v>235</v>
      </c>
      <c r="H515" s="192" t="s">
        <v>235</v>
      </c>
      <c r="I515" s="193" t="s">
        <v>235</v>
      </c>
      <c r="J515" s="193" t="s">
        <v>235</v>
      </c>
      <c r="K515" s="194"/>
      <c r="L515" s="194"/>
      <c r="M515" s="194"/>
      <c r="N515" s="194"/>
      <c r="O515" s="194"/>
      <c r="P515" s="195"/>
      <c r="Q515" s="196"/>
      <c r="R515" s="137" t="s">
        <v>235</v>
      </c>
      <c r="S515" s="197" t="str">
        <f t="shared" ca="1" si="38"/>
        <v/>
      </c>
      <c r="T515" s="197" t="str">
        <f ca="1">IF(B515="","",IF(ISERROR(MATCH($J515,[3]SorP!$B$1:$B$6226,0)),"",INDIRECT("'SorP'!$A$"&amp;MATCH($S515&amp;$J515,[3]SorP!C:C,0))))</f>
        <v/>
      </c>
      <c r="U515" s="139"/>
      <c r="V515" s="140" t="e">
        <f>IF(C515="",NA(),IF(OR(C515="Smelter not listed",C515="Smelter not yet identified"),MATCH($B515&amp;$D515,'[3]Smelter Look-up'!$J:$J,0),MATCH($B515&amp;$C515,'[3]Smelter Look-up'!$J:$J,0)))</f>
        <v>#N/A</v>
      </c>
      <c r="X515" s="67">
        <f t="shared" si="36"/>
        <v>0</v>
      </c>
      <c r="AB515" s="68" t="str">
        <f t="shared" si="37"/>
        <v/>
      </c>
    </row>
    <row r="516" spans="1:28" s="67" customFormat="1" ht="20.25">
      <c r="A516" s="197"/>
      <c r="B516" s="137" t="s">
        <v>235</v>
      </c>
      <c r="C516" s="191" t="s">
        <v>235</v>
      </c>
      <c r="D516" s="138"/>
      <c r="E516" s="137" t="s">
        <v>235</v>
      </c>
      <c r="F516" s="137" t="s">
        <v>235</v>
      </c>
      <c r="G516" s="137" t="s">
        <v>235</v>
      </c>
      <c r="H516" s="192" t="s">
        <v>235</v>
      </c>
      <c r="I516" s="193" t="s">
        <v>235</v>
      </c>
      <c r="J516" s="193" t="s">
        <v>235</v>
      </c>
      <c r="K516" s="194"/>
      <c r="L516" s="194"/>
      <c r="M516" s="194"/>
      <c r="N516" s="194"/>
      <c r="O516" s="194"/>
      <c r="P516" s="195"/>
      <c r="Q516" s="196"/>
      <c r="R516" s="137" t="s">
        <v>235</v>
      </c>
      <c r="S516" s="197" t="str">
        <f t="shared" ref="S516" ca="1" si="39">IF(B516="","",IF(ISERROR(MATCH($E516,CL,0)),"Unknown",INDIRECT("'C'!$A$"&amp;MATCH($E516,CL,0)+1)))</f>
        <v/>
      </c>
      <c r="T516" s="197" t="str">
        <f ca="1">IF(B516="","",IF(ISERROR(MATCH($J516,[3]SorP!$B$1:$B$6226,0)),"",INDIRECT("'SorP'!$A$"&amp;MATCH($S516&amp;$J516,[3]SorP!C:C,0))))</f>
        <v/>
      </c>
      <c r="U516" s="139"/>
      <c r="V516" s="140" t="e">
        <f>IF(C516="",NA(),IF(OR(C516="Smelter not listed",C516="Smelter not yet identified"),MATCH($B516&amp;$D516,'[3]Smelter Look-up'!$J:$J,0),MATCH($B516&amp;$C516,'[3]Smelter Look-up'!$J:$J,0)))</f>
        <v>#N/A</v>
      </c>
      <c r="X516" s="67">
        <f t="shared" si="36"/>
        <v>0</v>
      </c>
      <c r="AB516" s="68" t="str">
        <f t="shared" si="37"/>
        <v/>
      </c>
    </row>
    <row r="517" spans="1:28" s="67" customFormat="1" ht="20.25">
      <c r="A517" s="197"/>
      <c r="B517" s="137" t="s">
        <v>235</v>
      </c>
      <c r="C517" s="191" t="s">
        <v>235</v>
      </c>
      <c r="D517" s="138"/>
      <c r="E517" s="137" t="s">
        <v>235</v>
      </c>
      <c r="F517" s="137" t="s">
        <v>235</v>
      </c>
      <c r="G517" s="137" t="s">
        <v>235</v>
      </c>
      <c r="H517" s="192" t="s">
        <v>235</v>
      </c>
      <c r="I517" s="193" t="s">
        <v>235</v>
      </c>
      <c r="J517" s="193" t="s">
        <v>235</v>
      </c>
      <c r="K517" s="194"/>
      <c r="L517" s="194"/>
      <c r="M517" s="194"/>
      <c r="N517" s="194"/>
      <c r="O517" s="194"/>
      <c r="P517" s="195"/>
      <c r="Q517" s="196"/>
      <c r="R517" s="137" t="s">
        <v>235</v>
      </c>
      <c r="S517" s="197" t="str">
        <f t="shared" ref="S517:S548" ca="1" si="40">IF(B517="","",IF(ISERROR(MATCH($E517,CL,0)),"Unknown",INDIRECT("'C'!$A$"&amp;MATCH($E517,CL,0)+1)))</f>
        <v/>
      </c>
      <c r="T517" s="197" t="str">
        <f ca="1">IF(B517="","",IF(ISERROR(MATCH($J517,[3]SorP!$B$1:$B$6226,0)),"",INDIRECT("'SorP'!$A$"&amp;MATCH($S517&amp;$J517,[3]SorP!C:C,0))))</f>
        <v/>
      </c>
      <c r="U517" s="139"/>
      <c r="V517" s="140" t="e">
        <f>IF(C517="",NA(),IF(OR(C517="Smelter not listed",C517="Smelter not yet identified"),MATCH($B517&amp;$D517,'[3]Smelter Look-up'!$J:$J,0),MATCH($B517&amp;$C517,'[3]Smelter Look-up'!$J:$J,0)))</f>
        <v>#N/A</v>
      </c>
      <c r="X517" s="67">
        <f t="shared" ref="X517:X580" si="41">IF(AND(C517="Smelter not listed",OR(LEN(D517)=0,LEN(E517)=0)),1,0)</f>
        <v>0</v>
      </c>
      <c r="AB517" s="68" t="str">
        <f t="shared" ref="AB517:AB580" si="42">B517&amp;C517</f>
        <v/>
      </c>
    </row>
    <row r="518" spans="1:28" s="67" customFormat="1" ht="20.25">
      <c r="A518" s="197"/>
      <c r="B518" s="137" t="s">
        <v>235</v>
      </c>
      <c r="C518" s="191" t="s">
        <v>235</v>
      </c>
      <c r="D518" s="138"/>
      <c r="E518" s="137" t="s">
        <v>235</v>
      </c>
      <c r="F518" s="137" t="s">
        <v>235</v>
      </c>
      <c r="G518" s="137" t="s">
        <v>235</v>
      </c>
      <c r="H518" s="192" t="s">
        <v>235</v>
      </c>
      <c r="I518" s="193" t="s">
        <v>235</v>
      </c>
      <c r="J518" s="193" t="s">
        <v>235</v>
      </c>
      <c r="K518" s="194"/>
      <c r="L518" s="194"/>
      <c r="M518" s="194"/>
      <c r="N518" s="194"/>
      <c r="O518" s="194"/>
      <c r="P518" s="195"/>
      <c r="Q518" s="196"/>
      <c r="R518" s="137" t="s">
        <v>235</v>
      </c>
      <c r="S518" s="197" t="str">
        <f t="shared" ca="1" si="40"/>
        <v/>
      </c>
      <c r="T518" s="197" t="str">
        <f ca="1">IF(B518="","",IF(ISERROR(MATCH($J518,[3]SorP!$B$1:$B$6226,0)),"",INDIRECT("'SorP'!$A$"&amp;MATCH($S518&amp;$J518,[3]SorP!C:C,0))))</f>
        <v/>
      </c>
      <c r="U518" s="139"/>
      <c r="V518" s="140" t="e">
        <f>IF(C518="",NA(),IF(OR(C518="Smelter not listed",C518="Smelter not yet identified"),MATCH($B518&amp;$D518,'[3]Smelter Look-up'!$J:$J,0),MATCH($B518&amp;$C518,'[3]Smelter Look-up'!$J:$J,0)))</f>
        <v>#N/A</v>
      </c>
      <c r="X518" s="67">
        <f t="shared" si="41"/>
        <v>0</v>
      </c>
      <c r="AB518" s="68" t="str">
        <f t="shared" si="42"/>
        <v/>
      </c>
    </row>
    <row r="519" spans="1:28" s="67" customFormat="1" ht="20.25">
      <c r="A519" s="197"/>
      <c r="B519" s="137" t="s">
        <v>235</v>
      </c>
      <c r="C519" s="191" t="s">
        <v>235</v>
      </c>
      <c r="D519" s="138"/>
      <c r="E519" s="137" t="s">
        <v>235</v>
      </c>
      <c r="F519" s="137" t="s">
        <v>235</v>
      </c>
      <c r="G519" s="137" t="s">
        <v>235</v>
      </c>
      <c r="H519" s="192" t="s">
        <v>235</v>
      </c>
      <c r="I519" s="193" t="s">
        <v>235</v>
      </c>
      <c r="J519" s="193" t="s">
        <v>235</v>
      </c>
      <c r="K519" s="194"/>
      <c r="L519" s="194"/>
      <c r="M519" s="194"/>
      <c r="N519" s="194"/>
      <c r="O519" s="194"/>
      <c r="P519" s="195"/>
      <c r="Q519" s="196"/>
      <c r="R519" s="137" t="s">
        <v>235</v>
      </c>
      <c r="S519" s="197" t="str">
        <f t="shared" ca="1" si="40"/>
        <v/>
      </c>
      <c r="T519" s="197" t="str">
        <f ca="1">IF(B519="","",IF(ISERROR(MATCH($J519,[3]SorP!$B$1:$B$6226,0)),"",INDIRECT("'SorP'!$A$"&amp;MATCH($S519&amp;$J519,[3]SorP!C:C,0))))</f>
        <v/>
      </c>
      <c r="U519" s="139"/>
      <c r="V519" s="140" t="e">
        <f>IF(C519="",NA(),IF(OR(C519="Smelter not listed",C519="Smelter not yet identified"),MATCH($B519&amp;$D519,'[3]Smelter Look-up'!$J:$J,0),MATCH($B519&amp;$C519,'[3]Smelter Look-up'!$J:$J,0)))</f>
        <v>#N/A</v>
      </c>
      <c r="X519" s="67">
        <f t="shared" si="41"/>
        <v>0</v>
      </c>
      <c r="AB519" s="68" t="str">
        <f t="shared" si="42"/>
        <v/>
      </c>
    </row>
    <row r="520" spans="1:28" s="67" customFormat="1" ht="20.25">
      <c r="A520" s="197"/>
      <c r="B520" s="137" t="s">
        <v>235</v>
      </c>
      <c r="C520" s="191" t="s">
        <v>235</v>
      </c>
      <c r="D520" s="138"/>
      <c r="E520" s="137" t="s">
        <v>235</v>
      </c>
      <c r="F520" s="137" t="s">
        <v>235</v>
      </c>
      <c r="G520" s="137" t="s">
        <v>235</v>
      </c>
      <c r="H520" s="192" t="s">
        <v>235</v>
      </c>
      <c r="I520" s="193" t="s">
        <v>235</v>
      </c>
      <c r="J520" s="193" t="s">
        <v>235</v>
      </c>
      <c r="K520" s="194"/>
      <c r="L520" s="194"/>
      <c r="M520" s="194"/>
      <c r="N520" s="194"/>
      <c r="O520" s="194"/>
      <c r="P520" s="195"/>
      <c r="Q520" s="196"/>
      <c r="R520" s="137" t="s">
        <v>235</v>
      </c>
      <c r="S520" s="197" t="str">
        <f t="shared" ca="1" si="40"/>
        <v/>
      </c>
      <c r="T520" s="197" t="str">
        <f ca="1">IF(B520="","",IF(ISERROR(MATCH($J520,[3]SorP!$B$1:$B$6226,0)),"",INDIRECT("'SorP'!$A$"&amp;MATCH($S520&amp;$J520,[3]SorP!C:C,0))))</f>
        <v/>
      </c>
      <c r="U520" s="139"/>
      <c r="V520" s="140" t="e">
        <f>IF(C520="",NA(),IF(OR(C520="Smelter not listed",C520="Smelter not yet identified"),MATCH($B520&amp;$D520,'[3]Smelter Look-up'!$J:$J,0),MATCH($B520&amp;$C520,'[3]Smelter Look-up'!$J:$J,0)))</f>
        <v>#N/A</v>
      </c>
      <c r="X520" s="67">
        <f t="shared" si="41"/>
        <v>0</v>
      </c>
      <c r="AB520" s="68" t="str">
        <f t="shared" si="42"/>
        <v/>
      </c>
    </row>
    <row r="521" spans="1:28" s="67" customFormat="1" ht="20.25">
      <c r="A521" s="197"/>
      <c r="B521" s="137" t="s">
        <v>235</v>
      </c>
      <c r="C521" s="191" t="s">
        <v>235</v>
      </c>
      <c r="D521" s="138"/>
      <c r="E521" s="137" t="s">
        <v>235</v>
      </c>
      <c r="F521" s="137" t="s">
        <v>235</v>
      </c>
      <c r="G521" s="137" t="s">
        <v>235</v>
      </c>
      <c r="H521" s="192" t="s">
        <v>235</v>
      </c>
      <c r="I521" s="193" t="s">
        <v>235</v>
      </c>
      <c r="J521" s="193" t="s">
        <v>235</v>
      </c>
      <c r="K521" s="194"/>
      <c r="L521" s="194"/>
      <c r="M521" s="194"/>
      <c r="N521" s="194"/>
      <c r="O521" s="194"/>
      <c r="P521" s="195"/>
      <c r="Q521" s="196"/>
      <c r="R521" s="137" t="s">
        <v>235</v>
      </c>
      <c r="S521" s="197" t="str">
        <f t="shared" ca="1" si="40"/>
        <v/>
      </c>
      <c r="T521" s="197" t="str">
        <f ca="1">IF(B521="","",IF(ISERROR(MATCH($J521,[3]SorP!$B$1:$B$6226,0)),"",INDIRECT("'SorP'!$A$"&amp;MATCH($S521&amp;$J521,[3]SorP!C:C,0))))</f>
        <v/>
      </c>
      <c r="U521" s="139"/>
      <c r="V521" s="140" t="e">
        <f>IF(C521="",NA(),IF(OR(C521="Smelter not listed",C521="Smelter not yet identified"),MATCH($B521&amp;$D521,'[3]Smelter Look-up'!$J:$J,0),MATCH($B521&amp;$C521,'[3]Smelter Look-up'!$J:$J,0)))</f>
        <v>#N/A</v>
      </c>
      <c r="X521" s="67">
        <f t="shared" si="41"/>
        <v>0</v>
      </c>
      <c r="AB521" s="68" t="str">
        <f t="shared" si="42"/>
        <v/>
      </c>
    </row>
    <row r="522" spans="1:28" s="67" customFormat="1" ht="20.25">
      <c r="A522" s="197"/>
      <c r="B522" s="137" t="s">
        <v>235</v>
      </c>
      <c r="C522" s="191" t="s">
        <v>235</v>
      </c>
      <c r="D522" s="138"/>
      <c r="E522" s="137" t="s">
        <v>235</v>
      </c>
      <c r="F522" s="137" t="s">
        <v>235</v>
      </c>
      <c r="G522" s="137" t="s">
        <v>235</v>
      </c>
      <c r="H522" s="192" t="s">
        <v>235</v>
      </c>
      <c r="I522" s="193" t="s">
        <v>235</v>
      </c>
      <c r="J522" s="193" t="s">
        <v>235</v>
      </c>
      <c r="K522" s="194"/>
      <c r="L522" s="194"/>
      <c r="M522" s="194"/>
      <c r="N522" s="194"/>
      <c r="O522" s="194"/>
      <c r="P522" s="195"/>
      <c r="Q522" s="196"/>
      <c r="R522" s="137" t="s">
        <v>235</v>
      </c>
      <c r="S522" s="197" t="str">
        <f t="shared" ca="1" si="40"/>
        <v/>
      </c>
      <c r="T522" s="197" t="str">
        <f ca="1">IF(B522="","",IF(ISERROR(MATCH($J522,[3]SorP!$B$1:$B$6226,0)),"",INDIRECT("'SorP'!$A$"&amp;MATCH($S522&amp;$J522,[3]SorP!C:C,0))))</f>
        <v/>
      </c>
      <c r="U522" s="139"/>
      <c r="V522" s="140" t="e">
        <f>IF(C522="",NA(),IF(OR(C522="Smelter not listed",C522="Smelter not yet identified"),MATCH($B522&amp;$D522,'[3]Smelter Look-up'!$J:$J,0),MATCH($B522&amp;$C522,'[3]Smelter Look-up'!$J:$J,0)))</f>
        <v>#N/A</v>
      </c>
      <c r="X522" s="67">
        <f t="shared" si="41"/>
        <v>0</v>
      </c>
      <c r="AB522" s="68" t="str">
        <f t="shared" si="42"/>
        <v/>
      </c>
    </row>
    <row r="523" spans="1:28" s="67" customFormat="1" ht="20.25">
      <c r="A523" s="197"/>
      <c r="B523" s="137" t="s">
        <v>235</v>
      </c>
      <c r="C523" s="191" t="s">
        <v>235</v>
      </c>
      <c r="D523" s="138"/>
      <c r="E523" s="137" t="s">
        <v>235</v>
      </c>
      <c r="F523" s="137" t="s">
        <v>235</v>
      </c>
      <c r="G523" s="137" t="s">
        <v>235</v>
      </c>
      <c r="H523" s="192" t="s">
        <v>235</v>
      </c>
      <c r="I523" s="193" t="s">
        <v>235</v>
      </c>
      <c r="J523" s="193" t="s">
        <v>235</v>
      </c>
      <c r="K523" s="194"/>
      <c r="L523" s="194"/>
      <c r="M523" s="194"/>
      <c r="N523" s="194"/>
      <c r="O523" s="194"/>
      <c r="P523" s="195"/>
      <c r="Q523" s="196"/>
      <c r="R523" s="137" t="s">
        <v>235</v>
      </c>
      <c r="S523" s="197" t="str">
        <f t="shared" ca="1" si="40"/>
        <v/>
      </c>
      <c r="T523" s="197" t="str">
        <f ca="1">IF(B523="","",IF(ISERROR(MATCH($J523,[3]SorP!$B$1:$B$6226,0)),"",INDIRECT("'SorP'!$A$"&amp;MATCH($S523&amp;$J523,[3]SorP!C:C,0))))</f>
        <v/>
      </c>
      <c r="U523" s="139"/>
      <c r="V523" s="140" t="e">
        <f>IF(C523="",NA(),IF(OR(C523="Smelter not listed",C523="Smelter not yet identified"),MATCH($B523&amp;$D523,'[3]Smelter Look-up'!$J:$J,0),MATCH($B523&amp;$C523,'[3]Smelter Look-up'!$J:$J,0)))</f>
        <v>#N/A</v>
      </c>
      <c r="X523" s="67">
        <f t="shared" si="41"/>
        <v>0</v>
      </c>
      <c r="AB523" s="68" t="str">
        <f t="shared" si="42"/>
        <v/>
      </c>
    </row>
    <row r="524" spans="1:28" s="67" customFormat="1" ht="20.25">
      <c r="A524" s="197"/>
      <c r="B524" s="137" t="s">
        <v>235</v>
      </c>
      <c r="C524" s="191" t="s">
        <v>235</v>
      </c>
      <c r="D524" s="138"/>
      <c r="E524" s="137" t="s">
        <v>235</v>
      </c>
      <c r="F524" s="137" t="s">
        <v>235</v>
      </c>
      <c r="G524" s="137" t="s">
        <v>235</v>
      </c>
      <c r="H524" s="192" t="s">
        <v>235</v>
      </c>
      <c r="I524" s="193" t="s">
        <v>235</v>
      </c>
      <c r="J524" s="193" t="s">
        <v>235</v>
      </c>
      <c r="K524" s="194"/>
      <c r="L524" s="194"/>
      <c r="M524" s="194"/>
      <c r="N524" s="194"/>
      <c r="O524" s="194"/>
      <c r="P524" s="195"/>
      <c r="Q524" s="196"/>
      <c r="R524" s="137" t="s">
        <v>235</v>
      </c>
      <c r="S524" s="197" t="str">
        <f t="shared" ca="1" si="40"/>
        <v/>
      </c>
      <c r="T524" s="197" t="str">
        <f ca="1">IF(B524="","",IF(ISERROR(MATCH($J524,[3]SorP!$B$1:$B$6226,0)),"",INDIRECT("'SorP'!$A$"&amp;MATCH($S524&amp;$J524,[3]SorP!C:C,0))))</f>
        <v/>
      </c>
      <c r="U524" s="139"/>
      <c r="V524" s="140" t="e">
        <f>IF(C524="",NA(),IF(OR(C524="Smelter not listed",C524="Smelter not yet identified"),MATCH($B524&amp;$D524,'[3]Smelter Look-up'!$J:$J,0),MATCH($B524&amp;$C524,'[3]Smelter Look-up'!$J:$J,0)))</f>
        <v>#N/A</v>
      </c>
      <c r="X524" s="67">
        <f t="shared" si="41"/>
        <v>0</v>
      </c>
      <c r="AB524" s="68" t="str">
        <f t="shared" si="42"/>
        <v/>
      </c>
    </row>
    <row r="525" spans="1:28" s="67" customFormat="1" ht="20.25">
      <c r="A525" s="197"/>
      <c r="B525" s="137" t="s">
        <v>235</v>
      </c>
      <c r="C525" s="191" t="s">
        <v>235</v>
      </c>
      <c r="D525" s="138"/>
      <c r="E525" s="137" t="s">
        <v>235</v>
      </c>
      <c r="F525" s="137" t="s">
        <v>235</v>
      </c>
      <c r="G525" s="137" t="s">
        <v>235</v>
      </c>
      <c r="H525" s="192" t="s">
        <v>235</v>
      </c>
      <c r="I525" s="193" t="s">
        <v>235</v>
      </c>
      <c r="J525" s="193" t="s">
        <v>235</v>
      </c>
      <c r="K525" s="194"/>
      <c r="L525" s="194"/>
      <c r="M525" s="194"/>
      <c r="N525" s="194"/>
      <c r="O525" s="194"/>
      <c r="P525" s="195"/>
      <c r="Q525" s="196"/>
      <c r="R525" s="137" t="s">
        <v>235</v>
      </c>
      <c r="S525" s="197" t="str">
        <f t="shared" ca="1" si="40"/>
        <v/>
      </c>
      <c r="T525" s="197" t="str">
        <f ca="1">IF(B525="","",IF(ISERROR(MATCH($J525,[3]SorP!$B$1:$B$6226,0)),"",INDIRECT("'SorP'!$A$"&amp;MATCH($S525&amp;$J525,[3]SorP!C:C,0))))</f>
        <v/>
      </c>
      <c r="U525" s="139"/>
      <c r="V525" s="140" t="e">
        <f>IF(C525="",NA(),IF(OR(C525="Smelter not listed",C525="Smelter not yet identified"),MATCH($B525&amp;$D525,'[3]Smelter Look-up'!$J:$J,0),MATCH($B525&amp;$C525,'[3]Smelter Look-up'!$J:$J,0)))</f>
        <v>#N/A</v>
      </c>
      <c r="X525" s="67">
        <f t="shared" si="41"/>
        <v>0</v>
      </c>
      <c r="AB525" s="68" t="str">
        <f t="shared" si="42"/>
        <v/>
      </c>
    </row>
    <row r="526" spans="1:28" s="67" customFormat="1" ht="20.25">
      <c r="A526" s="197"/>
      <c r="B526" s="137" t="s">
        <v>235</v>
      </c>
      <c r="C526" s="191" t="s">
        <v>235</v>
      </c>
      <c r="D526" s="138"/>
      <c r="E526" s="137" t="s">
        <v>235</v>
      </c>
      <c r="F526" s="137" t="s">
        <v>235</v>
      </c>
      <c r="G526" s="137" t="s">
        <v>235</v>
      </c>
      <c r="H526" s="192" t="s">
        <v>235</v>
      </c>
      <c r="I526" s="193" t="s">
        <v>235</v>
      </c>
      <c r="J526" s="193" t="s">
        <v>235</v>
      </c>
      <c r="K526" s="194"/>
      <c r="L526" s="194"/>
      <c r="M526" s="194"/>
      <c r="N526" s="194"/>
      <c r="O526" s="194"/>
      <c r="P526" s="195"/>
      <c r="Q526" s="196"/>
      <c r="R526" s="137" t="s">
        <v>235</v>
      </c>
      <c r="S526" s="197" t="str">
        <f t="shared" ca="1" si="40"/>
        <v/>
      </c>
      <c r="T526" s="197" t="str">
        <f ca="1">IF(B526="","",IF(ISERROR(MATCH($J526,[3]SorP!$B$1:$B$6226,0)),"",INDIRECT("'SorP'!$A$"&amp;MATCH($S526&amp;$J526,[3]SorP!C:C,0))))</f>
        <v/>
      </c>
      <c r="U526" s="139"/>
      <c r="V526" s="140" t="e">
        <f>IF(C526="",NA(),IF(OR(C526="Smelter not listed",C526="Smelter not yet identified"),MATCH($B526&amp;$D526,'[3]Smelter Look-up'!$J:$J,0),MATCH($B526&amp;$C526,'[3]Smelter Look-up'!$J:$J,0)))</f>
        <v>#N/A</v>
      </c>
      <c r="X526" s="67">
        <f t="shared" si="41"/>
        <v>0</v>
      </c>
      <c r="AB526" s="68" t="str">
        <f t="shared" si="42"/>
        <v/>
      </c>
    </row>
    <row r="527" spans="1:28" s="67" customFormat="1" ht="20.25">
      <c r="A527" s="197"/>
      <c r="B527" s="137" t="s">
        <v>235</v>
      </c>
      <c r="C527" s="191" t="s">
        <v>235</v>
      </c>
      <c r="D527" s="138"/>
      <c r="E527" s="137" t="s">
        <v>235</v>
      </c>
      <c r="F527" s="137" t="s">
        <v>235</v>
      </c>
      <c r="G527" s="137" t="s">
        <v>235</v>
      </c>
      <c r="H527" s="192" t="s">
        <v>235</v>
      </c>
      <c r="I527" s="193" t="s">
        <v>235</v>
      </c>
      <c r="J527" s="193" t="s">
        <v>235</v>
      </c>
      <c r="K527" s="194"/>
      <c r="L527" s="194"/>
      <c r="M527" s="194"/>
      <c r="N527" s="194"/>
      <c r="O527" s="194"/>
      <c r="P527" s="195"/>
      <c r="Q527" s="196"/>
      <c r="R527" s="137" t="s">
        <v>235</v>
      </c>
      <c r="S527" s="197" t="str">
        <f t="shared" ca="1" si="40"/>
        <v/>
      </c>
      <c r="T527" s="197" t="str">
        <f ca="1">IF(B527="","",IF(ISERROR(MATCH($J527,[3]SorP!$B$1:$B$6226,0)),"",INDIRECT("'SorP'!$A$"&amp;MATCH($S527&amp;$J527,[3]SorP!C:C,0))))</f>
        <v/>
      </c>
      <c r="U527" s="139"/>
      <c r="V527" s="140" t="e">
        <f>IF(C527="",NA(),IF(OR(C527="Smelter not listed",C527="Smelter not yet identified"),MATCH($B527&amp;$D527,'[3]Smelter Look-up'!$J:$J,0),MATCH($B527&amp;$C527,'[3]Smelter Look-up'!$J:$J,0)))</f>
        <v>#N/A</v>
      </c>
      <c r="X527" s="67">
        <f t="shared" si="41"/>
        <v>0</v>
      </c>
      <c r="AB527" s="68" t="str">
        <f t="shared" si="42"/>
        <v/>
      </c>
    </row>
    <row r="528" spans="1:28" s="67" customFormat="1" ht="20.25">
      <c r="A528" s="197"/>
      <c r="B528" s="137" t="s">
        <v>235</v>
      </c>
      <c r="C528" s="191" t="s">
        <v>235</v>
      </c>
      <c r="D528" s="138"/>
      <c r="E528" s="137" t="s">
        <v>235</v>
      </c>
      <c r="F528" s="137" t="s">
        <v>235</v>
      </c>
      <c r="G528" s="137" t="s">
        <v>235</v>
      </c>
      <c r="H528" s="192" t="s">
        <v>235</v>
      </c>
      <c r="I528" s="193" t="s">
        <v>235</v>
      </c>
      <c r="J528" s="193" t="s">
        <v>235</v>
      </c>
      <c r="K528" s="194"/>
      <c r="L528" s="194"/>
      <c r="M528" s="194"/>
      <c r="N528" s="194"/>
      <c r="O528" s="194"/>
      <c r="P528" s="195"/>
      <c r="Q528" s="196"/>
      <c r="R528" s="137" t="s">
        <v>235</v>
      </c>
      <c r="S528" s="197" t="str">
        <f t="shared" ca="1" si="40"/>
        <v/>
      </c>
      <c r="T528" s="197" t="str">
        <f ca="1">IF(B528="","",IF(ISERROR(MATCH($J528,[3]SorP!$B$1:$B$6226,0)),"",INDIRECT("'SorP'!$A$"&amp;MATCH($S528&amp;$J528,[3]SorP!C:C,0))))</f>
        <v/>
      </c>
      <c r="U528" s="139"/>
      <c r="V528" s="140" t="e">
        <f>IF(C528="",NA(),IF(OR(C528="Smelter not listed",C528="Smelter not yet identified"),MATCH($B528&amp;$D528,'[3]Smelter Look-up'!$J:$J,0),MATCH($B528&amp;$C528,'[3]Smelter Look-up'!$J:$J,0)))</f>
        <v>#N/A</v>
      </c>
      <c r="X528" s="67">
        <f t="shared" si="41"/>
        <v>0</v>
      </c>
      <c r="AB528" s="68" t="str">
        <f t="shared" si="42"/>
        <v/>
      </c>
    </row>
    <row r="529" spans="1:28" s="67" customFormat="1" ht="20.25">
      <c r="A529" s="197"/>
      <c r="B529" s="137" t="s">
        <v>235</v>
      </c>
      <c r="C529" s="191" t="s">
        <v>235</v>
      </c>
      <c r="D529" s="138"/>
      <c r="E529" s="137" t="s">
        <v>235</v>
      </c>
      <c r="F529" s="137" t="s">
        <v>235</v>
      </c>
      <c r="G529" s="137" t="s">
        <v>235</v>
      </c>
      <c r="H529" s="192" t="s">
        <v>235</v>
      </c>
      <c r="I529" s="193" t="s">
        <v>235</v>
      </c>
      <c r="J529" s="193" t="s">
        <v>235</v>
      </c>
      <c r="K529" s="194"/>
      <c r="L529" s="194"/>
      <c r="M529" s="194"/>
      <c r="N529" s="194"/>
      <c r="O529" s="194"/>
      <c r="P529" s="195"/>
      <c r="Q529" s="196"/>
      <c r="R529" s="137" t="s">
        <v>235</v>
      </c>
      <c r="S529" s="197" t="str">
        <f t="shared" ca="1" si="40"/>
        <v/>
      </c>
      <c r="T529" s="197" t="str">
        <f ca="1">IF(B529="","",IF(ISERROR(MATCH($J529,[3]SorP!$B$1:$B$6226,0)),"",INDIRECT("'SorP'!$A$"&amp;MATCH($S529&amp;$J529,[3]SorP!C:C,0))))</f>
        <v/>
      </c>
      <c r="U529" s="139"/>
      <c r="V529" s="140" t="e">
        <f>IF(C529="",NA(),IF(OR(C529="Smelter not listed",C529="Smelter not yet identified"),MATCH($B529&amp;$D529,'[3]Smelter Look-up'!$J:$J,0),MATCH($B529&amp;$C529,'[3]Smelter Look-up'!$J:$J,0)))</f>
        <v>#N/A</v>
      </c>
      <c r="X529" s="67">
        <f t="shared" si="41"/>
        <v>0</v>
      </c>
      <c r="AB529" s="68" t="str">
        <f t="shared" si="42"/>
        <v/>
      </c>
    </row>
    <row r="530" spans="1:28" s="67" customFormat="1" ht="20.25">
      <c r="A530" s="197"/>
      <c r="B530" s="137" t="s">
        <v>235</v>
      </c>
      <c r="C530" s="191" t="s">
        <v>235</v>
      </c>
      <c r="D530" s="138"/>
      <c r="E530" s="137" t="s">
        <v>235</v>
      </c>
      <c r="F530" s="137" t="s">
        <v>235</v>
      </c>
      <c r="G530" s="137" t="s">
        <v>235</v>
      </c>
      <c r="H530" s="192" t="s">
        <v>235</v>
      </c>
      <c r="I530" s="193" t="s">
        <v>235</v>
      </c>
      <c r="J530" s="193" t="s">
        <v>235</v>
      </c>
      <c r="K530" s="194"/>
      <c r="L530" s="194"/>
      <c r="M530" s="194"/>
      <c r="N530" s="194"/>
      <c r="O530" s="194"/>
      <c r="P530" s="195"/>
      <c r="Q530" s="196"/>
      <c r="R530" s="137" t="s">
        <v>235</v>
      </c>
      <c r="S530" s="197" t="str">
        <f t="shared" ca="1" si="40"/>
        <v/>
      </c>
      <c r="T530" s="197" t="str">
        <f ca="1">IF(B530="","",IF(ISERROR(MATCH($J530,[3]SorP!$B$1:$B$6226,0)),"",INDIRECT("'SorP'!$A$"&amp;MATCH($S530&amp;$J530,[3]SorP!C:C,0))))</f>
        <v/>
      </c>
      <c r="U530" s="139"/>
      <c r="V530" s="140" t="e">
        <f>IF(C530="",NA(),IF(OR(C530="Smelter not listed",C530="Smelter not yet identified"),MATCH($B530&amp;$D530,'[3]Smelter Look-up'!$J:$J,0),MATCH($B530&amp;$C530,'[3]Smelter Look-up'!$J:$J,0)))</f>
        <v>#N/A</v>
      </c>
      <c r="X530" s="67">
        <f t="shared" si="41"/>
        <v>0</v>
      </c>
      <c r="AB530" s="68" t="str">
        <f t="shared" si="42"/>
        <v/>
      </c>
    </row>
    <row r="531" spans="1:28" s="67" customFormat="1" ht="20.25">
      <c r="A531" s="197"/>
      <c r="B531" s="137" t="s">
        <v>235</v>
      </c>
      <c r="C531" s="191" t="s">
        <v>235</v>
      </c>
      <c r="D531" s="138"/>
      <c r="E531" s="137" t="s">
        <v>235</v>
      </c>
      <c r="F531" s="137" t="s">
        <v>235</v>
      </c>
      <c r="G531" s="137" t="s">
        <v>235</v>
      </c>
      <c r="H531" s="192" t="s">
        <v>235</v>
      </c>
      <c r="I531" s="193" t="s">
        <v>235</v>
      </c>
      <c r="J531" s="193" t="s">
        <v>235</v>
      </c>
      <c r="K531" s="194"/>
      <c r="L531" s="194"/>
      <c r="M531" s="194"/>
      <c r="N531" s="194"/>
      <c r="O531" s="194"/>
      <c r="P531" s="195"/>
      <c r="Q531" s="196"/>
      <c r="R531" s="137" t="s">
        <v>235</v>
      </c>
      <c r="S531" s="197" t="str">
        <f t="shared" ca="1" si="40"/>
        <v/>
      </c>
      <c r="T531" s="197" t="str">
        <f ca="1">IF(B531="","",IF(ISERROR(MATCH($J531,[3]SorP!$B$1:$B$6226,0)),"",INDIRECT("'SorP'!$A$"&amp;MATCH($S531&amp;$J531,[3]SorP!C:C,0))))</f>
        <v/>
      </c>
      <c r="U531" s="139"/>
      <c r="V531" s="140" t="e">
        <f>IF(C531="",NA(),IF(OR(C531="Smelter not listed",C531="Smelter not yet identified"),MATCH($B531&amp;$D531,'[3]Smelter Look-up'!$J:$J,0),MATCH($B531&amp;$C531,'[3]Smelter Look-up'!$J:$J,0)))</f>
        <v>#N/A</v>
      </c>
      <c r="X531" s="67">
        <f t="shared" si="41"/>
        <v>0</v>
      </c>
      <c r="AB531" s="68" t="str">
        <f t="shared" si="42"/>
        <v/>
      </c>
    </row>
    <row r="532" spans="1:28" s="67" customFormat="1" ht="20.25">
      <c r="A532" s="197"/>
      <c r="B532" s="137" t="s">
        <v>235</v>
      </c>
      <c r="C532" s="191" t="s">
        <v>235</v>
      </c>
      <c r="D532" s="138"/>
      <c r="E532" s="137" t="s">
        <v>235</v>
      </c>
      <c r="F532" s="137" t="s">
        <v>235</v>
      </c>
      <c r="G532" s="137" t="s">
        <v>235</v>
      </c>
      <c r="H532" s="192" t="s">
        <v>235</v>
      </c>
      <c r="I532" s="193" t="s">
        <v>235</v>
      </c>
      <c r="J532" s="193" t="s">
        <v>235</v>
      </c>
      <c r="K532" s="194"/>
      <c r="L532" s="194"/>
      <c r="M532" s="194"/>
      <c r="N532" s="194"/>
      <c r="O532" s="194"/>
      <c r="P532" s="195"/>
      <c r="Q532" s="196"/>
      <c r="R532" s="137" t="s">
        <v>235</v>
      </c>
      <c r="S532" s="197" t="str">
        <f t="shared" ca="1" si="40"/>
        <v/>
      </c>
      <c r="T532" s="197" t="str">
        <f ca="1">IF(B532="","",IF(ISERROR(MATCH($J532,[3]SorP!$B$1:$B$6226,0)),"",INDIRECT("'SorP'!$A$"&amp;MATCH($S532&amp;$J532,[3]SorP!C:C,0))))</f>
        <v/>
      </c>
      <c r="U532" s="139"/>
      <c r="V532" s="140" t="e">
        <f>IF(C532="",NA(),IF(OR(C532="Smelter not listed",C532="Smelter not yet identified"),MATCH($B532&amp;$D532,'[3]Smelter Look-up'!$J:$J,0),MATCH($B532&amp;$C532,'[3]Smelter Look-up'!$J:$J,0)))</f>
        <v>#N/A</v>
      </c>
      <c r="X532" s="67">
        <f t="shared" si="41"/>
        <v>0</v>
      </c>
      <c r="AB532" s="68" t="str">
        <f t="shared" si="42"/>
        <v/>
      </c>
    </row>
    <row r="533" spans="1:28" s="67" customFormat="1" ht="20.25">
      <c r="A533" s="197"/>
      <c r="B533" s="137" t="s">
        <v>235</v>
      </c>
      <c r="C533" s="191" t="s">
        <v>235</v>
      </c>
      <c r="D533" s="138"/>
      <c r="E533" s="137" t="s">
        <v>235</v>
      </c>
      <c r="F533" s="137" t="s">
        <v>235</v>
      </c>
      <c r="G533" s="137" t="s">
        <v>235</v>
      </c>
      <c r="H533" s="192" t="s">
        <v>235</v>
      </c>
      <c r="I533" s="193" t="s">
        <v>235</v>
      </c>
      <c r="J533" s="193" t="s">
        <v>235</v>
      </c>
      <c r="K533" s="194"/>
      <c r="L533" s="194"/>
      <c r="M533" s="194"/>
      <c r="N533" s="194"/>
      <c r="O533" s="194"/>
      <c r="P533" s="195"/>
      <c r="Q533" s="196"/>
      <c r="R533" s="137" t="s">
        <v>235</v>
      </c>
      <c r="S533" s="197" t="str">
        <f t="shared" ca="1" si="40"/>
        <v/>
      </c>
      <c r="T533" s="197" t="str">
        <f ca="1">IF(B533="","",IF(ISERROR(MATCH($J533,[3]SorP!$B$1:$B$6226,0)),"",INDIRECT("'SorP'!$A$"&amp;MATCH($S533&amp;$J533,[3]SorP!C:C,0))))</f>
        <v/>
      </c>
      <c r="U533" s="139"/>
      <c r="V533" s="140" t="e">
        <f>IF(C533="",NA(),IF(OR(C533="Smelter not listed",C533="Smelter not yet identified"),MATCH($B533&amp;$D533,'[3]Smelter Look-up'!$J:$J,0),MATCH($B533&amp;$C533,'[3]Smelter Look-up'!$J:$J,0)))</f>
        <v>#N/A</v>
      </c>
      <c r="X533" s="67">
        <f t="shared" si="41"/>
        <v>0</v>
      </c>
      <c r="AB533" s="68" t="str">
        <f t="shared" si="42"/>
        <v/>
      </c>
    </row>
    <row r="534" spans="1:28" s="67" customFormat="1" ht="20.25">
      <c r="A534" s="197"/>
      <c r="B534" s="137" t="s">
        <v>235</v>
      </c>
      <c r="C534" s="191" t="s">
        <v>235</v>
      </c>
      <c r="D534" s="138"/>
      <c r="E534" s="137" t="s">
        <v>235</v>
      </c>
      <c r="F534" s="137" t="s">
        <v>235</v>
      </c>
      <c r="G534" s="137" t="s">
        <v>235</v>
      </c>
      <c r="H534" s="192" t="s">
        <v>235</v>
      </c>
      <c r="I534" s="193" t="s">
        <v>235</v>
      </c>
      <c r="J534" s="193" t="s">
        <v>235</v>
      </c>
      <c r="K534" s="194"/>
      <c r="L534" s="194"/>
      <c r="M534" s="194"/>
      <c r="N534" s="194"/>
      <c r="O534" s="194"/>
      <c r="P534" s="195"/>
      <c r="Q534" s="196"/>
      <c r="R534" s="137" t="s">
        <v>235</v>
      </c>
      <c r="S534" s="197" t="str">
        <f t="shared" ca="1" si="40"/>
        <v/>
      </c>
      <c r="T534" s="197" t="str">
        <f ca="1">IF(B534="","",IF(ISERROR(MATCH($J534,[3]SorP!$B$1:$B$6226,0)),"",INDIRECT("'SorP'!$A$"&amp;MATCH($S534&amp;$J534,[3]SorP!C:C,0))))</f>
        <v/>
      </c>
      <c r="U534" s="139"/>
      <c r="V534" s="140" t="e">
        <f>IF(C534="",NA(),IF(OR(C534="Smelter not listed",C534="Smelter not yet identified"),MATCH($B534&amp;$D534,'[3]Smelter Look-up'!$J:$J,0),MATCH($B534&amp;$C534,'[3]Smelter Look-up'!$J:$J,0)))</f>
        <v>#N/A</v>
      </c>
      <c r="X534" s="67">
        <f t="shared" si="41"/>
        <v>0</v>
      </c>
      <c r="AB534" s="68" t="str">
        <f t="shared" si="42"/>
        <v/>
      </c>
    </row>
    <row r="535" spans="1:28" s="67" customFormat="1" ht="20.25">
      <c r="A535" s="197"/>
      <c r="B535" s="137" t="s">
        <v>235</v>
      </c>
      <c r="C535" s="191" t="s">
        <v>235</v>
      </c>
      <c r="D535" s="138"/>
      <c r="E535" s="137" t="s">
        <v>235</v>
      </c>
      <c r="F535" s="137" t="s">
        <v>235</v>
      </c>
      <c r="G535" s="137" t="s">
        <v>235</v>
      </c>
      <c r="H535" s="192" t="s">
        <v>235</v>
      </c>
      <c r="I535" s="193" t="s">
        <v>235</v>
      </c>
      <c r="J535" s="193" t="s">
        <v>235</v>
      </c>
      <c r="K535" s="194"/>
      <c r="L535" s="194"/>
      <c r="M535" s="194"/>
      <c r="N535" s="194"/>
      <c r="O535" s="194"/>
      <c r="P535" s="195"/>
      <c r="Q535" s="196"/>
      <c r="R535" s="137" t="s">
        <v>235</v>
      </c>
      <c r="S535" s="197" t="str">
        <f t="shared" ca="1" si="40"/>
        <v/>
      </c>
      <c r="T535" s="197" t="str">
        <f ca="1">IF(B535="","",IF(ISERROR(MATCH($J535,[3]SorP!$B$1:$B$6226,0)),"",INDIRECT("'SorP'!$A$"&amp;MATCH($S535&amp;$J535,[3]SorP!C:C,0))))</f>
        <v/>
      </c>
      <c r="U535" s="139"/>
      <c r="V535" s="140" t="e">
        <f>IF(C535="",NA(),IF(OR(C535="Smelter not listed",C535="Smelter not yet identified"),MATCH($B535&amp;$D535,'[3]Smelter Look-up'!$J:$J,0),MATCH($B535&amp;$C535,'[3]Smelter Look-up'!$J:$J,0)))</f>
        <v>#N/A</v>
      </c>
      <c r="X535" s="67">
        <f t="shared" si="41"/>
        <v>0</v>
      </c>
      <c r="AB535" s="68" t="str">
        <f t="shared" si="42"/>
        <v/>
      </c>
    </row>
    <row r="536" spans="1:28" s="67" customFormat="1" ht="20.25">
      <c r="A536" s="197"/>
      <c r="B536" s="137" t="s">
        <v>235</v>
      </c>
      <c r="C536" s="191" t="s">
        <v>235</v>
      </c>
      <c r="D536" s="138"/>
      <c r="E536" s="137" t="s">
        <v>235</v>
      </c>
      <c r="F536" s="137" t="s">
        <v>235</v>
      </c>
      <c r="G536" s="137" t="s">
        <v>235</v>
      </c>
      <c r="H536" s="192" t="s">
        <v>235</v>
      </c>
      <c r="I536" s="193" t="s">
        <v>235</v>
      </c>
      <c r="J536" s="193" t="s">
        <v>235</v>
      </c>
      <c r="K536" s="194"/>
      <c r="L536" s="194"/>
      <c r="M536" s="194"/>
      <c r="N536" s="194"/>
      <c r="O536" s="194"/>
      <c r="P536" s="195"/>
      <c r="Q536" s="196"/>
      <c r="R536" s="137" t="s">
        <v>235</v>
      </c>
      <c r="S536" s="197" t="str">
        <f t="shared" ca="1" si="40"/>
        <v/>
      </c>
      <c r="T536" s="197" t="str">
        <f ca="1">IF(B536="","",IF(ISERROR(MATCH($J536,[3]SorP!$B$1:$B$6226,0)),"",INDIRECT("'SorP'!$A$"&amp;MATCH($S536&amp;$J536,[3]SorP!C:C,0))))</f>
        <v/>
      </c>
      <c r="U536" s="139"/>
      <c r="V536" s="140" t="e">
        <f>IF(C536="",NA(),IF(OR(C536="Smelter not listed",C536="Smelter not yet identified"),MATCH($B536&amp;$D536,'[3]Smelter Look-up'!$J:$J,0),MATCH($B536&amp;$C536,'[3]Smelter Look-up'!$J:$J,0)))</f>
        <v>#N/A</v>
      </c>
      <c r="X536" s="67">
        <f t="shared" si="41"/>
        <v>0</v>
      </c>
      <c r="AB536" s="68" t="str">
        <f t="shared" si="42"/>
        <v/>
      </c>
    </row>
    <row r="537" spans="1:28" s="67" customFormat="1" ht="20.25">
      <c r="A537" s="197"/>
      <c r="B537" s="137" t="s">
        <v>235</v>
      </c>
      <c r="C537" s="191" t="s">
        <v>235</v>
      </c>
      <c r="D537" s="138"/>
      <c r="E537" s="137" t="s">
        <v>235</v>
      </c>
      <c r="F537" s="137" t="s">
        <v>235</v>
      </c>
      <c r="G537" s="137" t="s">
        <v>235</v>
      </c>
      <c r="H537" s="192" t="s">
        <v>235</v>
      </c>
      <c r="I537" s="193" t="s">
        <v>235</v>
      </c>
      <c r="J537" s="193" t="s">
        <v>235</v>
      </c>
      <c r="K537" s="194"/>
      <c r="L537" s="194"/>
      <c r="M537" s="194"/>
      <c r="N537" s="194"/>
      <c r="O537" s="194"/>
      <c r="P537" s="195"/>
      <c r="Q537" s="196"/>
      <c r="R537" s="137" t="s">
        <v>235</v>
      </c>
      <c r="S537" s="197" t="str">
        <f t="shared" ca="1" si="40"/>
        <v/>
      </c>
      <c r="T537" s="197" t="str">
        <f ca="1">IF(B537="","",IF(ISERROR(MATCH($J537,[3]SorP!$B$1:$B$6226,0)),"",INDIRECT("'SorP'!$A$"&amp;MATCH($S537&amp;$J537,[3]SorP!C:C,0))))</f>
        <v/>
      </c>
      <c r="U537" s="139"/>
      <c r="V537" s="140" t="e">
        <f>IF(C537="",NA(),IF(OR(C537="Smelter not listed",C537="Smelter not yet identified"),MATCH($B537&amp;$D537,'[3]Smelter Look-up'!$J:$J,0),MATCH($B537&amp;$C537,'[3]Smelter Look-up'!$J:$J,0)))</f>
        <v>#N/A</v>
      </c>
      <c r="X537" s="67">
        <f t="shared" si="41"/>
        <v>0</v>
      </c>
      <c r="AB537" s="68" t="str">
        <f t="shared" si="42"/>
        <v/>
      </c>
    </row>
    <row r="538" spans="1:28" s="67" customFormat="1" ht="20.25">
      <c r="A538" s="197"/>
      <c r="B538" s="137" t="s">
        <v>235</v>
      </c>
      <c r="C538" s="191" t="s">
        <v>235</v>
      </c>
      <c r="D538" s="138"/>
      <c r="E538" s="137" t="s">
        <v>235</v>
      </c>
      <c r="F538" s="137" t="s">
        <v>235</v>
      </c>
      <c r="G538" s="137" t="s">
        <v>235</v>
      </c>
      <c r="H538" s="192" t="s">
        <v>235</v>
      </c>
      <c r="I538" s="193" t="s">
        <v>235</v>
      </c>
      <c r="J538" s="193" t="s">
        <v>235</v>
      </c>
      <c r="K538" s="194"/>
      <c r="L538" s="194"/>
      <c r="M538" s="194"/>
      <c r="N538" s="194"/>
      <c r="O538" s="194"/>
      <c r="P538" s="195"/>
      <c r="Q538" s="196"/>
      <c r="R538" s="137" t="s">
        <v>235</v>
      </c>
      <c r="S538" s="197" t="str">
        <f t="shared" ca="1" si="40"/>
        <v/>
      </c>
      <c r="T538" s="197" t="str">
        <f ca="1">IF(B538="","",IF(ISERROR(MATCH($J538,[3]SorP!$B$1:$B$6226,0)),"",INDIRECT("'SorP'!$A$"&amp;MATCH($S538&amp;$J538,[3]SorP!C:C,0))))</f>
        <v/>
      </c>
      <c r="U538" s="139"/>
      <c r="V538" s="140" t="e">
        <f>IF(C538="",NA(),IF(OR(C538="Smelter not listed",C538="Smelter not yet identified"),MATCH($B538&amp;$D538,'[3]Smelter Look-up'!$J:$J,0),MATCH($B538&amp;$C538,'[3]Smelter Look-up'!$J:$J,0)))</f>
        <v>#N/A</v>
      </c>
      <c r="X538" s="67">
        <f t="shared" si="41"/>
        <v>0</v>
      </c>
      <c r="AB538" s="68" t="str">
        <f t="shared" si="42"/>
        <v/>
      </c>
    </row>
    <row r="539" spans="1:28" s="67" customFormat="1" ht="20.25">
      <c r="A539" s="197"/>
      <c r="B539" s="137" t="s">
        <v>235</v>
      </c>
      <c r="C539" s="191" t="s">
        <v>235</v>
      </c>
      <c r="D539" s="138"/>
      <c r="E539" s="137" t="s">
        <v>235</v>
      </c>
      <c r="F539" s="137" t="s">
        <v>235</v>
      </c>
      <c r="G539" s="137" t="s">
        <v>235</v>
      </c>
      <c r="H539" s="192" t="s">
        <v>235</v>
      </c>
      <c r="I539" s="193" t="s">
        <v>235</v>
      </c>
      <c r="J539" s="193" t="s">
        <v>235</v>
      </c>
      <c r="K539" s="194"/>
      <c r="L539" s="194"/>
      <c r="M539" s="194"/>
      <c r="N539" s="194"/>
      <c r="O539" s="194"/>
      <c r="P539" s="195"/>
      <c r="Q539" s="196"/>
      <c r="R539" s="137" t="s">
        <v>235</v>
      </c>
      <c r="S539" s="197" t="str">
        <f t="shared" ca="1" si="40"/>
        <v/>
      </c>
      <c r="T539" s="197" t="str">
        <f ca="1">IF(B539="","",IF(ISERROR(MATCH($J539,[3]SorP!$B$1:$B$6226,0)),"",INDIRECT("'SorP'!$A$"&amp;MATCH($S539&amp;$J539,[3]SorP!C:C,0))))</f>
        <v/>
      </c>
      <c r="U539" s="139"/>
      <c r="V539" s="140" t="e">
        <f>IF(C539="",NA(),IF(OR(C539="Smelter not listed",C539="Smelter not yet identified"),MATCH($B539&amp;$D539,'[3]Smelter Look-up'!$J:$J,0),MATCH($B539&amp;$C539,'[3]Smelter Look-up'!$J:$J,0)))</f>
        <v>#N/A</v>
      </c>
      <c r="X539" s="67">
        <f t="shared" si="41"/>
        <v>0</v>
      </c>
      <c r="AB539" s="68" t="str">
        <f t="shared" si="42"/>
        <v/>
      </c>
    </row>
    <row r="540" spans="1:28" s="67" customFormat="1" ht="20.25">
      <c r="A540" s="197"/>
      <c r="B540" s="137" t="s">
        <v>235</v>
      </c>
      <c r="C540" s="191" t="s">
        <v>235</v>
      </c>
      <c r="D540" s="138"/>
      <c r="E540" s="137" t="s">
        <v>235</v>
      </c>
      <c r="F540" s="137" t="s">
        <v>235</v>
      </c>
      <c r="G540" s="137" t="s">
        <v>235</v>
      </c>
      <c r="H540" s="192" t="s">
        <v>235</v>
      </c>
      <c r="I540" s="193" t="s">
        <v>235</v>
      </c>
      <c r="J540" s="193" t="s">
        <v>235</v>
      </c>
      <c r="K540" s="194"/>
      <c r="L540" s="194"/>
      <c r="M540" s="194"/>
      <c r="N540" s="194"/>
      <c r="O540" s="194"/>
      <c r="P540" s="195"/>
      <c r="Q540" s="196"/>
      <c r="R540" s="137" t="s">
        <v>235</v>
      </c>
      <c r="S540" s="197" t="str">
        <f t="shared" ca="1" si="40"/>
        <v/>
      </c>
      <c r="T540" s="197" t="str">
        <f ca="1">IF(B540="","",IF(ISERROR(MATCH($J540,[3]SorP!$B$1:$B$6226,0)),"",INDIRECT("'SorP'!$A$"&amp;MATCH($S540&amp;$J540,[3]SorP!C:C,0))))</f>
        <v/>
      </c>
      <c r="U540" s="139"/>
      <c r="V540" s="140" t="e">
        <f>IF(C540="",NA(),IF(OR(C540="Smelter not listed",C540="Smelter not yet identified"),MATCH($B540&amp;$D540,'[3]Smelter Look-up'!$J:$J,0),MATCH($B540&amp;$C540,'[3]Smelter Look-up'!$J:$J,0)))</f>
        <v>#N/A</v>
      </c>
      <c r="X540" s="67">
        <f t="shared" si="41"/>
        <v>0</v>
      </c>
      <c r="AB540" s="68" t="str">
        <f t="shared" si="42"/>
        <v/>
      </c>
    </row>
    <row r="541" spans="1:28" s="67" customFormat="1" ht="20.25">
      <c r="A541" s="197"/>
      <c r="B541" s="137" t="s">
        <v>235</v>
      </c>
      <c r="C541" s="191" t="s">
        <v>235</v>
      </c>
      <c r="D541" s="138"/>
      <c r="E541" s="137" t="s">
        <v>235</v>
      </c>
      <c r="F541" s="137" t="s">
        <v>235</v>
      </c>
      <c r="G541" s="137" t="s">
        <v>235</v>
      </c>
      <c r="H541" s="192" t="s">
        <v>235</v>
      </c>
      <c r="I541" s="193" t="s">
        <v>235</v>
      </c>
      <c r="J541" s="193" t="s">
        <v>235</v>
      </c>
      <c r="K541" s="194"/>
      <c r="L541" s="194"/>
      <c r="M541" s="194"/>
      <c r="N541" s="194"/>
      <c r="O541" s="194"/>
      <c r="P541" s="195"/>
      <c r="Q541" s="196"/>
      <c r="R541" s="137" t="s">
        <v>235</v>
      </c>
      <c r="S541" s="197" t="str">
        <f t="shared" ca="1" si="40"/>
        <v/>
      </c>
      <c r="T541" s="197" t="str">
        <f ca="1">IF(B541="","",IF(ISERROR(MATCH($J541,[3]SorP!$B$1:$B$6226,0)),"",INDIRECT("'SorP'!$A$"&amp;MATCH($S541&amp;$J541,[3]SorP!C:C,0))))</f>
        <v/>
      </c>
      <c r="U541" s="139"/>
      <c r="V541" s="140" t="e">
        <f>IF(C541="",NA(),IF(OR(C541="Smelter not listed",C541="Smelter not yet identified"),MATCH($B541&amp;$D541,'[3]Smelter Look-up'!$J:$J,0),MATCH($B541&amp;$C541,'[3]Smelter Look-up'!$J:$J,0)))</f>
        <v>#N/A</v>
      </c>
      <c r="X541" s="67">
        <f t="shared" si="41"/>
        <v>0</v>
      </c>
      <c r="AB541" s="68" t="str">
        <f t="shared" si="42"/>
        <v/>
      </c>
    </row>
    <row r="542" spans="1:28" s="67" customFormat="1" ht="20.25">
      <c r="A542" s="197"/>
      <c r="B542" s="137" t="s">
        <v>235</v>
      </c>
      <c r="C542" s="191" t="s">
        <v>235</v>
      </c>
      <c r="D542" s="138"/>
      <c r="E542" s="137" t="s">
        <v>235</v>
      </c>
      <c r="F542" s="137" t="s">
        <v>235</v>
      </c>
      <c r="G542" s="137" t="s">
        <v>235</v>
      </c>
      <c r="H542" s="192" t="s">
        <v>235</v>
      </c>
      <c r="I542" s="193" t="s">
        <v>235</v>
      </c>
      <c r="J542" s="193" t="s">
        <v>235</v>
      </c>
      <c r="K542" s="194"/>
      <c r="L542" s="194"/>
      <c r="M542" s="194"/>
      <c r="N542" s="194"/>
      <c r="O542" s="194"/>
      <c r="P542" s="195"/>
      <c r="Q542" s="196"/>
      <c r="R542" s="137" t="s">
        <v>235</v>
      </c>
      <c r="S542" s="197" t="str">
        <f t="shared" ca="1" si="40"/>
        <v/>
      </c>
      <c r="T542" s="197" t="str">
        <f ca="1">IF(B542="","",IF(ISERROR(MATCH($J542,[3]SorP!$B$1:$B$6226,0)),"",INDIRECT("'SorP'!$A$"&amp;MATCH($S542&amp;$J542,[3]SorP!C:C,0))))</f>
        <v/>
      </c>
      <c r="U542" s="139"/>
      <c r="V542" s="140" t="e">
        <f>IF(C542="",NA(),IF(OR(C542="Smelter not listed",C542="Smelter not yet identified"),MATCH($B542&amp;$D542,'[3]Smelter Look-up'!$J:$J,0),MATCH($B542&amp;$C542,'[3]Smelter Look-up'!$J:$J,0)))</f>
        <v>#N/A</v>
      </c>
      <c r="X542" s="67">
        <f t="shared" si="41"/>
        <v>0</v>
      </c>
      <c r="AB542" s="68" t="str">
        <f t="shared" si="42"/>
        <v/>
      </c>
    </row>
    <row r="543" spans="1:28" s="67" customFormat="1" ht="20.25">
      <c r="A543" s="197"/>
      <c r="B543" s="137" t="s">
        <v>235</v>
      </c>
      <c r="C543" s="191" t="s">
        <v>235</v>
      </c>
      <c r="D543" s="138"/>
      <c r="E543" s="137" t="s">
        <v>235</v>
      </c>
      <c r="F543" s="137" t="s">
        <v>235</v>
      </c>
      <c r="G543" s="137" t="s">
        <v>235</v>
      </c>
      <c r="H543" s="192" t="s">
        <v>235</v>
      </c>
      <c r="I543" s="193" t="s">
        <v>235</v>
      </c>
      <c r="J543" s="193" t="s">
        <v>235</v>
      </c>
      <c r="K543" s="194"/>
      <c r="L543" s="194"/>
      <c r="M543" s="194"/>
      <c r="N543" s="194"/>
      <c r="O543" s="194"/>
      <c r="P543" s="195"/>
      <c r="Q543" s="196"/>
      <c r="R543" s="137" t="s">
        <v>235</v>
      </c>
      <c r="S543" s="197" t="str">
        <f t="shared" ca="1" si="40"/>
        <v/>
      </c>
      <c r="T543" s="197" t="str">
        <f ca="1">IF(B543="","",IF(ISERROR(MATCH($J543,[3]SorP!$B$1:$B$6226,0)),"",INDIRECT("'SorP'!$A$"&amp;MATCH($S543&amp;$J543,[3]SorP!C:C,0))))</f>
        <v/>
      </c>
      <c r="U543" s="139"/>
      <c r="V543" s="140" t="e">
        <f>IF(C543="",NA(),IF(OR(C543="Smelter not listed",C543="Smelter not yet identified"),MATCH($B543&amp;$D543,'[3]Smelter Look-up'!$J:$J,0),MATCH($B543&amp;$C543,'[3]Smelter Look-up'!$J:$J,0)))</f>
        <v>#N/A</v>
      </c>
      <c r="X543" s="67">
        <f t="shared" si="41"/>
        <v>0</v>
      </c>
      <c r="AB543" s="68" t="str">
        <f t="shared" si="42"/>
        <v/>
      </c>
    </row>
    <row r="544" spans="1:28" s="67" customFormat="1" ht="20.25">
      <c r="A544" s="197"/>
      <c r="B544" s="137" t="s">
        <v>235</v>
      </c>
      <c r="C544" s="191" t="s">
        <v>235</v>
      </c>
      <c r="D544" s="138"/>
      <c r="E544" s="137" t="s">
        <v>235</v>
      </c>
      <c r="F544" s="137" t="s">
        <v>235</v>
      </c>
      <c r="G544" s="137" t="s">
        <v>235</v>
      </c>
      <c r="H544" s="192" t="s">
        <v>235</v>
      </c>
      <c r="I544" s="193" t="s">
        <v>235</v>
      </c>
      <c r="J544" s="193" t="s">
        <v>235</v>
      </c>
      <c r="K544" s="194"/>
      <c r="L544" s="194"/>
      <c r="M544" s="194"/>
      <c r="N544" s="194"/>
      <c r="O544" s="194"/>
      <c r="P544" s="195"/>
      <c r="Q544" s="196"/>
      <c r="R544" s="137" t="s">
        <v>235</v>
      </c>
      <c r="S544" s="197" t="str">
        <f t="shared" ca="1" si="40"/>
        <v/>
      </c>
      <c r="T544" s="197" t="str">
        <f ca="1">IF(B544="","",IF(ISERROR(MATCH($J544,[3]SorP!$B$1:$B$6226,0)),"",INDIRECT("'SorP'!$A$"&amp;MATCH($S544&amp;$J544,[3]SorP!C:C,0))))</f>
        <v/>
      </c>
      <c r="U544" s="139"/>
      <c r="V544" s="140" t="e">
        <f>IF(C544="",NA(),IF(OR(C544="Smelter not listed",C544="Smelter not yet identified"),MATCH($B544&amp;$D544,'[3]Smelter Look-up'!$J:$J,0),MATCH($B544&amp;$C544,'[3]Smelter Look-up'!$J:$J,0)))</f>
        <v>#N/A</v>
      </c>
      <c r="X544" s="67">
        <f t="shared" si="41"/>
        <v>0</v>
      </c>
      <c r="AB544" s="68" t="str">
        <f t="shared" si="42"/>
        <v/>
      </c>
    </row>
    <row r="545" spans="1:28" s="67" customFormat="1" ht="20.25">
      <c r="A545" s="197"/>
      <c r="B545" s="137" t="s">
        <v>235</v>
      </c>
      <c r="C545" s="191" t="s">
        <v>235</v>
      </c>
      <c r="D545" s="138"/>
      <c r="E545" s="137" t="s">
        <v>235</v>
      </c>
      <c r="F545" s="137" t="s">
        <v>235</v>
      </c>
      <c r="G545" s="137" t="s">
        <v>235</v>
      </c>
      <c r="H545" s="192" t="s">
        <v>235</v>
      </c>
      <c r="I545" s="193" t="s">
        <v>235</v>
      </c>
      <c r="J545" s="193" t="s">
        <v>235</v>
      </c>
      <c r="K545" s="194"/>
      <c r="L545" s="194"/>
      <c r="M545" s="194"/>
      <c r="N545" s="194"/>
      <c r="O545" s="194"/>
      <c r="P545" s="195"/>
      <c r="Q545" s="196"/>
      <c r="R545" s="137" t="s">
        <v>235</v>
      </c>
      <c r="S545" s="197" t="str">
        <f t="shared" ca="1" si="40"/>
        <v/>
      </c>
      <c r="T545" s="197" t="str">
        <f ca="1">IF(B545="","",IF(ISERROR(MATCH($J545,[3]SorP!$B$1:$B$6226,0)),"",INDIRECT("'SorP'!$A$"&amp;MATCH($S545&amp;$J545,[3]SorP!C:C,0))))</f>
        <v/>
      </c>
      <c r="U545" s="139"/>
      <c r="V545" s="140" t="e">
        <f>IF(C545="",NA(),IF(OR(C545="Smelter not listed",C545="Smelter not yet identified"),MATCH($B545&amp;$D545,'[3]Smelter Look-up'!$J:$J,0),MATCH($B545&amp;$C545,'[3]Smelter Look-up'!$J:$J,0)))</f>
        <v>#N/A</v>
      </c>
      <c r="X545" s="67">
        <f t="shared" si="41"/>
        <v>0</v>
      </c>
      <c r="AB545" s="68" t="str">
        <f t="shared" si="42"/>
        <v/>
      </c>
    </row>
    <row r="546" spans="1:28" s="67" customFormat="1" ht="20.25">
      <c r="A546" s="197"/>
      <c r="B546" s="137" t="s">
        <v>235</v>
      </c>
      <c r="C546" s="191" t="s">
        <v>235</v>
      </c>
      <c r="D546" s="138"/>
      <c r="E546" s="137" t="s">
        <v>235</v>
      </c>
      <c r="F546" s="137" t="s">
        <v>235</v>
      </c>
      <c r="G546" s="137" t="s">
        <v>235</v>
      </c>
      <c r="H546" s="192" t="s">
        <v>235</v>
      </c>
      <c r="I546" s="193" t="s">
        <v>235</v>
      </c>
      <c r="J546" s="193" t="s">
        <v>235</v>
      </c>
      <c r="K546" s="194"/>
      <c r="L546" s="194"/>
      <c r="M546" s="194"/>
      <c r="N546" s="194"/>
      <c r="O546" s="194"/>
      <c r="P546" s="195"/>
      <c r="Q546" s="196"/>
      <c r="R546" s="137" t="s">
        <v>235</v>
      </c>
      <c r="S546" s="197" t="str">
        <f t="shared" ca="1" si="40"/>
        <v/>
      </c>
      <c r="T546" s="197" t="str">
        <f ca="1">IF(B546="","",IF(ISERROR(MATCH($J546,[3]SorP!$B$1:$B$6226,0)),"",INDIRECT("'SorP'!$A$"&amp;MATCH($S546&amp;$J546,[3]SorP!C:C,0))))</f>
        <v/>
      </c>
      <c r="U546" s="139"/>
      <c r="V546" s="140" t="e">
        <f>IF(C546="",NA(),IF(OR(C546="Smelter not listed",C546="Smelter not yet identified"),MATCH($B546&amp;$D546,'[3]Smelter Look-up'!$J:$J,0),MATCH($B546&amp;$C546,'[3]Smelter Look-up'!$J:$J,0)))</f>
        <v>#N/A</v>
      </c>
      <c r="X546" s="67">
        <f t="shared" si="41"/>
        <v>0</v>
      </c>
      <c r="AB546" s="68" t="str">
        <f t="shared" si="42"/>
        <v/>
      </c>
    </row>
    <row r="547" spans="1:28" s="67" customFormat="1" ht="20.25">
      <c r="A547" s="197"/>
      <c r="B547" s="137" t="s">
        <v>235</v>
      </c>
      <c r="C547" s="191" t="s">
        <v>235</v>
      </c>
      <c r="D547" s="138"/>
      <c r="E547" s="137" t="s">
        <v>235</v>
      </c>
      <c r="F547" s="137" t="s">
        <v>235</v>
      </c>
      <c r="G547" s="137" t="s">
        <v>235</v>
      </c>
      <c r="H547" s="192" t="s">
        <v>235</v>
      </c>
      <c r="I547" s="193" t="s">
        <v>235</v>
      </c>
      <c r="J547" s="193" t="s">
        <v>235</v>
      </c>
      <c r="K547" s="194"/>
      <c r="L547" s="194"/>
      <c r="M547" s="194"/>
      <c r="N547" s="194"/>
      <c r="O547" s="194"/>
      <c r="P547" s="195"/>
      <c r="Q547" s="196"/>
      <c r="R547" s="137" t="s">
        <v>235</v>
      </c>
      <c r="S547" s="197" t="str">
        <f t="shared" ca="1" si="40"/>
        <v/>
      </c>
      <c r="T547" s="197" t="str">
        <f ca="1">IF(B547="","",IF(ISERROR(MATCH($J547,[3]SorP!$B$1:$B$6226,0)),"",INDIRECT("'SorP'!$A$"&amp;MATCH($S547&amp;$J547,[3]SorP!C:C,0))))</f>
        <v/>
      </c>
      <c r="U547" s="139"/>
      <c r="V547" s="140" t="e">
        <f>IF(C547="",NA(),IF(OR(C547="Smelter not listed",C547="Smelter not yet identified"),MATCH($B547&amp;$D547,'[3]Smelter Look-up'!$J:$J,0),MATCH($B547&amp;$C547,'[3]Smelter Look-up'!$J:$J,0)))</f>
        <v>#N/A</v>
      </c>
      <c r="X547" s="67">
        <f t="shared" si="41"/>
        <v>0</v>
      </c>
      <c r="AB547" s="68" t="str">
        <f t="shared" si="42"/>
        <v/>
      </c>
    </row>
    <row r="548" spans="1:28" s="67" customFormat="1" ht="20.25">
      <c r="A548" s="197"/>
      <c r="B548" s="137" t="s">
        <v>235</v>
      </c>
      <c r="C548" s="191" t="s">
        <v>235</v>
      </c>
      <c r="D548" s="138"/>
      <c r="E548" s="137" t="s">
        <v>235</v>
      </c>
      <c r="F548" s="137" t="s">
        <v>235</v>
      </c>
      <c r="G548" s="137" t="s">
        <v>235</v>
      </c>
      <c r="H548" s="192" t="s">
        <v>235</v>
      </c>
      <c r="I548" s="193" t="s">
        <v>235</v>
      </c>
      <c r="J548" s="193" t="s">
        <v>235</v>
      </c>
      <c r="K548" s="194"/>
      <c r="L548" s="194"/>
      <c r="M548" s="194"/>
      <c r="N548" s="194"/>
      <c r="O548" s="194"/>
      <c r="P548" s="195"/>
      <c r="Q548" s="196"/>
      <c r="R548" s="137" t="s">
        <v>235</v>
      </c>
      <c r="S548" s="197" t="str">
        <f t="shared" ca="1" si="40"/>
        <v/>
      </c>
      <c r="T548" s="197" t="str">
        <f ca="1">IF(B548="","",IF(ISERROR(MATCH($J548,[3]SorP!$B$1:$B$6226,0)),"",INDIRECT("'SorP'!$A$"&amp;MATCH($S548&amp;$J548,[3]SorP!C:C,0))))</f>
        <v/>
      </c>
      <c r="U548" s="139"/>
      <c r="V548" s="140" t="e">
        <f>IF(C548="",NA(),IF(OR(C548="Smelter not listed",C548="Smelter not yet identified"),MATCH($B548&amp;$D548,'[3]Smelter Look-up'!$J:$J,0),MATCH($B548&amp;$C548,'[3]Smelter Look-up'!$J:$J,0)))</f>
        <v>#N/A</v>
      </c>
      <c r="X548" s="67">
        <f t="shared" si="41"/>
        <v>0</v>
      </c>
      <c r="AB548" s="68" t="str">
        <f t="shared" si="42"/>
        <v/>
      </c>
    </row>
    <row r="549" spans="1:28" s="67" customFormat="1" ht="20.25">
      <c r="A549" s="197"/>
      <c r="B549" s="137" t="s">
        <v>235</v>
      </c>
      <c r="C549" s="191" t="s">
        <v>235</v>
      </c>
      <c r="D549" s="138"/>
      <c r="E549" s="137" t="s">
        <v>235</v>
      </c>
      <c r="F549" s="137" t="s">
        <v>235</v>
      </c>
      <c r="G549" s="137" t="s">
        <v>235</v>
      </c>
      <c r="H549" s="192" t="s">
        <v>235</v>
      </c>
      <c r="I549" s="193" t="s">
        <v>235</v>
      </c>
      <c r="J549" s="193" t="s">
        <v>235</v>
      </c>
      <c r="K549" s="194"/>
      <c r="L549" s="194"/>
      <c r="M549" s="194"/>
      <c r="N549" s="194"/>
      <c r="O549" s="194"/>
      <c r="P549" s="195"/>
      <c r="Q549" s="196"/>
      <c r="R549" s="137" t="s">
        <v>235</v>
      </c>
      <c r="S549" s="197" t="str">
        <f t="shared" ref="S549:S579" ca="1" si="43">IF(B549="","",IF(ISERROR(MATCH($E549,CL,0)),"Unknown",INDIRECT("'C'!$A$"&amp;MATCH($E549,CL,0)+1)))</f>
        <v/>
      </c>
      <c r="T549" s="197" t="str">
        <f ca="1">IF(B549="","",IF(ISERROR(MATCH($J549,[3]SorP!$B$1:$B$6226,0)),"",INDIRECT("'SorP'!$A$"&amp;MATCH($S549&amp;$J549,[3]SorP!C:C,0))))</f>
        <v/>
      </c>
      <c r="U549" s="139"/>
      <c r="V549" s="140" t="e">
        <f>IF(C549="",NA(),IF(OR(C549="Smelter not listed",C549="Smelter not yet identified"),MATCH($B549&amp;$D549,'[3]Smelter Look-up'!$J:$J,0),MATCH($B549&amp;$C549,'[3]Smelter Look-up'!$J:$J,0)))</f>
        <v>#N/A</v>
      </c>
      <c r="X549" s="67">
        <f t="shared" si="41"/>
        <v>0</v>
      </c>
      <c r="AB549" s="68" t="str">
        <f t="shared" si="42"/>
        <v/>
      </c>
    </row>
    <row r="550" spans="1:28" s="67" customFormat="1" ht="20.25">
      <c r="A550" s="197"/>
      <c r="B550" s="137" t="s">
        <v>235</v>
      </c>
      <c r="C550" s="191" t="s">
        <v>235</v>
      </c>
      <c r="D550" s="138"/>
      <c r="E550" s="137" t="s">
        <v>235</v>
      </c>
      <c r="F550" s="137" t="s">
        <v>235</v>
      </c>
      <c r="G550" s="137" t="s">
        <v>235</v>
      </c>
      <c r="H550" s="192" t="s">
        <v>235</v>
      </c>
      <c r="I550" s="193" t="s">
        <v>235</v>
      </c>
      <c r="J550" s="193" t="s">
        <v>235</v>
      </c>
      <c r="K550" s="194"/>
      <c r="L550" s="194"/>
      <c r="M550" s="194"/>
      <c r="N550" s="194"/>
      <c r="O550" s="194"/>
      <c r="P550" s="195"/>
      <c r="Q550" s="196"/>
      <c r="R550" s="137" t="s">
        <v>235</v>
      </c>
      <c r="S550" s="197" t="str">
        <f t="shared" ca="1" si="43"/>
        <v/>
      </c>
      <c r="T550" s="197" t="str">
        <f ca="1">IF(B550="","",IF(ISERROR(MATCH($J550,[3]SorP!$B$1:$B$6226,0)),"",INDIRECT("'SorP'!$A$"&amp;MATCH($S550&amp;$J550,[3]SorP!C:C,0))))</f>
        <v/>
      </c>
      <c r="U550" s="139"/>
      <c r="V550" s="140" t="e">
        <f>IF(C550="",NA(),IF(OR(C550="Smelter not listed",C550="Smelter not yet identified"),MATCH($B550&amp;$D550,'[3]Smelter Look-up'!$J:$J,0),MATCH($B550&amp;$C550,'[3]Smelter Look-up'!$J:$J,0)))</f>
        <v>#N/A</v>
      </c>
      <c r="X550" s="67">
        <f t="shared" si="41"/>
        <v>0</v>
      </c>
      <c r="AB550" s="68" t="str">
        <f t="shared" si="42"/>
        <v/>
      </c>
    </row>
    <row r="551" spans="1:28" s="67" customFormat="1" ht="20.25">
      <c r="A551" s="197"/>
      <c r="B551" s="137" t="s">
        <v>235</v>
      </c>
      <c r="C551" s="191" t="s">
        <v>235</v>
      </c>
      <c r="D551" s="138"/>
      <c r="E551" s="137" t="s">
        <v>235</v>
      </c>
      <c r="F551" s="137" t="s">
        <v>235</v>
      </c>
      <c r="G551" s="137" t="s">
        <v>235</v>
      </c>
      <c r="H551" s="192" t="s">
        <v>235</v>
      </c>
      <c r="I551" s="193" t="s">
        <v>235</v>
      </c>
      <c r="J551" s="193" t="s">
        <v>235</v>
      </c>
      <c r="K551" s="194"/>
      <c r="L551" s="194"/>
      <c r="M551" s="194"/>
      <c r="N551" s="194"/>
      <c r="O551" s="194"/>
      <c r="P551" s="195"/>
      <c r="Q551" s="196"/>
      <c r="R551" s="137" t="s">
        <v>235</v>
      </c>
      <c r="S551" s="197" t="str">
        <f t="shared" ca="1" si="43"/>
        <v/>
      </c>
      <c r="T551" s="197" t="str">
        <f ca="1">IF(B551="","",IF(ISERROR(MATCH($J551,[3]SorP!$B$1:$B$6226,0)),"",INDIRECT("'SorP'!$A$"&amp;MATCH($S551&amp;$J551,[3]SorP!C:C,0))))</f>
        <v/>
      </c>
      <c r="U551" s="139"/>
      <c r="V551" s="140" t="e">
        <f>IF(C551="",NA(),IF(OR(C551="Smelter not listed",C551="Smelter not yet identified"),MATCH($B551&amp;$D551,'[3]Smelter Look-up'!$J:$J,0),MATCH($B551&amp;$C551,'[3]Smelter Look-up'!$J:$J,0)))</f>
        <v>#N/A</v>
      </c>
      <c r="X551" s="67">
        <f t="shared" si="41"/>
        <v>0</v>
      </c>
      <c r="AB551" s="68" t="str">
        <f t="shared" si="42"/>
        <v/>
      </c>
    </row>
    <row r="552" spans="1:28" s="67" customFormat="1" ht="20.25">
      <c r="A552" s="197"/>
      <c r="B552" s="137" t="s">
        <v>235</v>
      </c>
      <c r="C552" s="191" t="s">
        <v>235</v>
      </c>
      <c r="D552" s="138"/>
      <c r="E552" s="137" t="s">
        <v>235</v>
      </c>
      <c r="F552" s="137" t="s">
        <v>235</v>
      </c>
      <c r="G552" s="137" t="s">
        <v>235</v>
      </c>
      <c r="H552" s="192" t="s">
        <v>235</v>
      </c>
      <c r="I552" s="193" t="s">
        <v>235</v>
      </c>
      <c r="J552" s="193" t="s">
        <v>235</v>
      </c>
      <c r="K552" s="194"/>
      <c r="L552" s="194"/>
      <c r="M552" s="194"/>
      <c r="N552" s="194"/>
      <c r="O552" s="194"/>
      <c r="P552" s="195"/>
      <c r="Q552" s="196"/>
      <c r="R552" s="137" t="s">
        <v>235</v>
      </c>
      <c r="S552" s="197" t="str">
        <f t="shared" ca="1" si="43"/>
        <v/>
      </c>
      <c r="T552" s="197" t="str">
        <f ca="1">IF(B552="","",IF(ISERROR(MATCH($J552,[3]SorP!$B$1:$B$6226,0)),"",INDIRECT("'SorP'!$A$"&amp;MATCH($S552&amp;$J552,[3]SorP!C:C,0))))</f>
        <v/>
      </c>
      <c r="U552" s="139"/>
      <c r="V552" s="140" t="e">
        <f>IF(C552="",NA(),IF(OR(C552="Smelter not listed",C552="Smelter not yet identified"),MATCH($B552&amp;$D552,'[3]Smelter Look-up'!$J:$J,0),MATCH($B552&amp;$C552,'[3]Smelter Look-up'!$J:$J,0)))</f>
        <v>#N/A</v>
      </c>
      <c r="X552" s="67">
        <f t="shared" si="41"/>
        <v>0</v>
      </c>
      <c r="AB552" s="68" t="str">
        <f t="shared" si="42"/>
        <v/>
      </c>
    </row>
    <row r="553" spans="1:28" s="67" customFormat="1" ht="20.25">
      <c r="A553" s="197"/>
      <c r="B553" s="137" t="s">
        <v>235</v>
      </c>
      <c r="C553" s="191" t="s">
        <v>235</v>
      </c>
      <c r="D553" s="138"/>
      <c r="E553" s="137" t="s">
        <v>235</v>
      </c>
      <c r="F553" s="137" t="s">
        <v>235</v>
      </c>
      <c r="G553" s="137" t="s">
        <v>235</v>
      </c>
      <c r="H553" s="192" t="s">
        <v>235</v>
      </c>
      <c r="I553" s="193" t="s">
        <v>235</v>
      </c>
      <c r="J553" s="193" t="s">
        <v>235</v>
      </c>
      <c r="K553" s="194"/>
      <c r="L553" s="194"/>
      <c r="M553" s="194"/>
      <c r="N553" s="194"/>
      <c r="O553" s="194"/>
      <c r="P553" s="195"/>
      <c r="Q553" s="196"/>
      <c r="R553" s="137" t="s">
        <v>235</v>
      </c>
      <c r="S553" s="197" t="str">
        <f t="shared" ca="1" si="43"/>
        <v/>
      </c>
      <c r="T553" s="197" t="str">
        <f ca="1">IF(B553="","",IF(ISERROR(MATCH($J553,[3]SorP!$B$1:$B$6226,0)),"",INDIRECT("'SorP'!$A$"&amp;MATCH($S553&amp;$J553,[3]SorP!C:C,0))))</f>
        <v/>
      </c>
      <c r="U553" s="139"/>
      <c r="V553" s="140" t="e">
        <f>IF(C553="",NA(),IF(OR(C553="Smelter not listed",C553="Smelter not yet identified"),MATCH($B553&amp;$D553,'[3]Smelter Look-up'!$J:$J,0),MATCH($B553&amp;$C553,'[3]Smelter Look-up'!$J:$J,0)))</f>
        <v>#N/A</v>
      </c>
      <c r="X553" s="67">
        <f t="shared" si="41"/>
        <v>0</v>
      </c>
      <c r="AB553" s="68" t="str">
        <f t="shared" si="42"/>
        <v/>
      </c>
    </row>
    <row r="554" spans="1:28" s="67" customFormat="1" ht="20.25">
      <c r="A554" s="197"/>
      <c r="B554" s="137" t="s">
        <v>235</v>
      </c>
      <c r="C554" s="191" t="s">
        <v>235</v>
      </c>
      <c r="D554" s="138"/>
      <c r="E554" s="137" t="s">
        <v>235</v>
      </c>
      <c r="F554" s="137" t="s">
        <v>235</v>
      </c>
      <c r="G554" s="137" t="s">
        <v>235</v>
      </c>
      <c r="H554" s="192" t="s">
        <v>235</v>
      </c>
      <c r="I554" s="193" t="s">
        <v>235</v>
      </c>
      <c r="J554" s="193" t="s">
        <v>235</v>
      </c>
      <c r="K554" s="194"/>
      <c r="L554" s="194"/>
      <c r="M554" s="194"/>
      <c r="N554" s="194"/>
      <c r="O554" s="194"/>
      <c r="P554" s="195"/>
      <c r="Q554" s="196"/>
      <c r="R554" s="137" t="s">
        <v>235</v>
      </c>
      <c r="S554" s="197" t="str">
        <f t="shared" ca="1" si="43"/>
        <v/>
      </c>
      <c r="T554" s="197" t="str">
        <f ca="1">IF(B554="","",IF(ISERROR(MATCH($J554,[3]SorP!$B$1:$B$6226,0)),"",INDIRECT("'SorP'!$A$"&amp;MATCH($S554&amp;$J554,[3]SorP!C:C,0))))</f>
        <v/>
      </c>
      <c r="U554" s="139"/>
      <c r="V554" s="140" t="e">
        <f>IF(C554="",NA(),IF(OR(C554="Smelter not listed",C554="Smelter not yet identified"),MATCH($B554&amp;$D554,'[3]Smelter Look-up'!$J:$J,0),MATCH($B554&amp;$C554,'[3]Smelter Look-up'!$J:$J,0)))</f>
        <v>#N/A</v>
      </c>
      <c r="X554" s="67">
        <f t="shared" si="41"/>
        <v>0</v>
      </c>
      <c r="AB554" s="68" t="str">
        <f t="shared" si="42"/>
        <v/>
      </c>
    </row>
    <row r="555" spans="1:28" s="67" customFormat="1" ht="20.25">
      <c r="A555" s="197"/>
      <c r="B555" s="137" t="s">
        <v>235</v>
      </c>
      <c r="C555" s="191" t="s">
        <v>235</v>
      </c>
      <c r="D555" s="138"/>
      <c r="E555" s="137" t="s">
        <v>235</v>
      </c>
      <c r="F555" s="137" t="s">
        <v>235</v>
      </c>
      <c r="G555" s="137" t="s">
        <v>235</v>
      </c>
      <c r="H555" s="192" t="s">
        <v>235</v>
      </c>
      <c r="I555" s="193" t="s">
        <v>235</v>
      </c>
      <c r="J555" s="193" t="s">
        <v>235</v>
      </c>
      <c r="K555" s="194"/>
      <c r="L555" s="194"/>
      <c r="M555" s="194"/>
      <c r="N555" s="194"/>
      <c r="O555" s="194"/>
      <c r="P555" s="195"/>
      <c r="Q555" s="196"/>
      <c r="R555" s="137" t="s">
        <v>235</v>
      </c>
      <c r="S555" s="197" t="str">
        <f t="shared" ca="1" si="43"/>
        <v/>
      </c>
      <c r="T555" s="197" t="str">
        <f ca="1">IF(B555="","",IF(ISERROR(MATCH($J555,[3]SorP!$B$1:$B$6226,0)),"",INDIRECT("'SorP'!$A$"&amp;MATCH($S555&amp;$J555,[3]SorP!C:C,0))))</f>
        <v/>
      </c>
      <c r="U555" s="139"/>
      <c r="V555" s="140" t="e">
        <f>IF(C555="",NA(),IF(OR(C555="Smelter not listed",C555="Smelter not yet identified"),MATCH($B555&amp;$D555,'[3]Smelter Look-up'!$J:$J,0),MATCH($B555&amp;$C555,'[3]Smelter Look-up'!$J:$J,0)))</f>
        <v>#N/A</v>
      </c>
      <c r="X555" s="67">
        <f t="shared" si="41"/>
        <v>0</v>
      </c>
      <c r="AB555" s="68" t="str">
        <f t="shared" si="42"/>
        <v/>
      </c>
    </row>
    <row r="556" spans="1:28" s="67" customFormat="1" ht="20.25">
      <c r="A556" s="197"/>
      <c r="B556" s="137" t="s">
        <v>235</v>
      </c>
      <c r="C556" s="191" t="s">
        <v>235</v>
      </c>
      <c r="D556" s="138"/>
      <c r="E556" s="137" t="s">
        <v>235</v>
      </c>
      <c r="F556" s="137" t="s">
        <v>235</v>
      </c>
      <c r="G556" s="137" t="s">
        <v>235</v>
      </c>
      <c r="H556" s="192" t="s">
        <v>235</v>
      </c>
      <c r="I556" s="193" t="s">
        <v>235</v>
      </c>
      <c r="J556" s="193" t="s">
        <v>235</v>
      </c>
      <c r="K556" s="194"/>
      <c r="L556" s="194"/>
      <c r="M556" s="194"/>
      <c r="N556" s="194"/>
      <c r="O556" s="194"/>
      <c r="P556" s="195"/>
      <c r="Q556" s="196"/>
      <c r="R556" s="137" t="s">
        <v>235</v>
      </c>
      <c r="S556" s="197" t="str">
        <f t="shared" ca="1" si="43"/>
        <v/>
      </c>
      <c r="T556" s="197" t="str">
        <f ca="1">IF(B556="","",IF(ISERROR(MATCH($J556,[3]SorP!$B$1:$B$6226,0)),"",INDIRECT("'SorP'!$A$"&amp;MATCH($S556&amp;$J556,[3]SorP!C:C,0))))</f>
        <v/>
      </c>
      <c r="U556" s="139"/>
      <c r="V556" s="140" t="e">
        <f>IF(C556="",NA(),IF(OR(C556="Smelter not listed",C556="Smelter not yet identified"),MATCH($B556&amp;$D556,'[3]Smelter Look-up'!$J:$J,0),MATCH($B556&amp;$C556,'[3]Smelter Look-up'!$J:$J,0)))</f>
        <v>#N/A</v>
      </c>
      <c r="X556" s="67">
        <f t="shared" si="41"/>
        <v>0</v>
      </c>
      <c r="AB556" s="68" t="str">
        <f t="shared" si="42"/>
        <v/>
      </c>
    </row>
    <row r="557" spans="1:28" s="67" customFormat="1" ht="20.25">
      <c r="A557" s="197"/>
      <c r="B557" s="137" t="s">
        <v>235</v>
      </c>
      <c r="C557" s="191" t="s">
        <v>235</v>
      </c>
      <c r="D557" s="138"/>
      <c r="E557" s="137" t="s">
        <v>235</v>
      </c>
      <c r="F557" s="137" t="s">
        <v>235</v>
      </c>
      <c r="G557" s="137" t="s">
        <v>235</v>
      </c>
      <c r="H557" s="192" t="s">
        <v>235</v>
      </c>
      <c r="I557" s="193" t="s">
        <v>235</v>
      </c>
      <c r="J557" s="193" t="s">
        <v>235</v>
      </c>
      <c r="K557" s="194"/>
      <c r="L557" s="194"/>
      <c r="M557" s="194"/>
      <c r="N557" s="194"/>
      <c r="O557" s="194"/>
      <c r="P557" s="195"/>
      <c r="Q557" s="196"/>
      <c r="R557" s="137" t="s">
        <v>235</v>
      </c>
      <c r="S557" s="197" t="str">
        <f t="shared" ca="1" si="43"/>
        <v/>
      </c>
      <c r="T557" s="197" t="str">
        <f ca="1">IF(B557="","",IF(ISERROR(MATCH($J557,[3]SorP!$B$1:$B$6226,0)),"",INDIRECT("'SorP'!$A$"&amp;MATCH($S557&amp;$J557,[3]SorP!C:C,0))))</f>
        <v/>
      </c>
      <c r="U557" s="139"/>
      <c r="V557" s="140" t="e">
        <f>IF(C557="",NA(),IF(OR(C557="Smelter not listed",C557="Smelter not yet identified"),MATCH($B557&amp;$D557,'[3]Smelter Look-up'!$J:$J,0),MATCH($B557&amp;$C557,'[3]Smelter Look-up'!$J:$J,0)))</f>
        <v>#N/A</v>
      </c>
      <c r="X557" s="67">
        <f t="shared" si="41"/>
        <v>0</v>
      </c>
      <c r="AB557" s="68" t="str">
        <f t="shared" si="42"/>
        <v/>
      </c>
    </row>
    <row r="558" spans="1:28" s="67" customFormat="1" ht="20.25">
      <c r="A558" s="197"/>
      <c r="B558" s="137" t="s">
        <v>235</v>
      </c>
      <c r="C558" s="191" t="s">
        <v>235</v>
      </c>
      <c r="D558" s="138"/>
      <c r="E558" s="137" t="s">
        <v>235</v>
      </c>
      <c r="F558" s="137" t="s">
        <v>235</v>
      </c>
      <c r="G558" s="137" t="s">
        <v>235</v>
      </c>
      <c r="H558" s="192" t="s">
        <v>235</v>
      </c>
      <c r="I558" s="193" t="s">
        <v>235</v>
      </c>
      <c r="J558" s="193" t="s">
        <v>235</v>
      </c>
      <c r="K558" s="194"/>
      <c r="L558" s="194"/>
      <c r="M558" s="194"/>
      <c r="N558" s="194"/>
      <c r="O558" s="194"/>
      <c r="P558" s="195"/>
      <c r="Q558" s="196"/>
      <c r="R558" s="137" t="s">
        <v>235</v>
      </c>
      <c r="S558" s="197" t="str">
        <f t="shared" ca="1" si="43"/>
        <v/>
      </c>
      <c r="T558" s="197" t="str">
        <f ca="1">IF(B558="","",IF(ISERROR(MATCH($J558,[3]SorP!$B$1:$B$6226,0)),"",INDIRECT("'SorP'!$A$"&amp;MATCH($S558&amp;$J558,[3]SorP!C:C,0))))</f>
        <v/>
      </c>
      <c r="U558" s="139"/>
      <c r="V558" s="140" t="e">
        <f>IF(C558="",NA(),IF(OR(C558="Smelter not listed",C558="Smelter not yet identified"),MATCH($B558&amp;$D558,'[3]Smelter Look-up'!$J:$J,0),MATCH($B558&amp;$C558,'[3]Smelter Look-up'!$J:$J,0)))</f>
        <v>#N/A</v>
      </c>
      <c r="X558" s="67">
        <f t="shared" si="41"/>
        <v>0</v>
      </c>
      <c r="AB558" s="68" t="str">
        <f t="shared" si="42"/>
        <v/>
      </c>
    </row>
    <row r="559" spans="1:28" s="67" customFormat="1" ht="20.25">
      <c r="A559" s="197"/>
      <c r="B559" s="137" t="s">
        <v>235</v>
      </c>
      <c r="C559" s="191" t="s">
        <v>235</v>
      </c>
      <c r="D559" s="138"/>
      <c r="E559" s="137" t="s">
        <v>235</v>
      </c>
      <c r="F559" s="137" t="s">
        <v>235</v>
      </c>
      <c r="G559" s="137" t="s">
        <v>235</v>
      </c>
      <c r="H559" s="192" t="s">
        <v>235</v>
      </c>
      <c r="I559" s="193" t="s">
        <v>235</v>
      </c>
      <c r="J559" s="193" t="s">
        <v>235</v>
      </c>
      <c r="K559" s="194"/>
      <c r="L559" s="194"/>
      <c r="M559" s="194"/>
      <c r="N559" s="194"/>
      <c r="O559" s="194"/>
      <c r="P559" s="195"/>
      <c r="Q559" s="196"/>
      <c r="R559" s="137" t="s">
        <v>235</v>
      </c>
      <c r="S559" s="197" t="str">
        <f t="shared" ca="1" si="43"/>
        <v/>
      </c>
      <c r="T559" s="197" t="str">
        <f ca="1">IF(B559="","",IF(ISERROR(MATCH($J559,[3]SorP!$B$1:$B$6226,0)),"",INDIRECT("'SorP'!$A$"&amp;MATCH($S559&amp;$J559,[3]SorP!C:C,0))))</f>
        <v/>
      </c>
      <c r="U559" s="139"/>
      <c r="V559" s="140" t="e">
        <f>IF(C559="",NA(),IF(OR(C559="Smelter not listed",C559="Smelter not yet identified"),MATCH($B559&amp;$D559,'[3]Smelter Look-up'!$J:$J,0),MATCH($B559&amp;$C559,'[3]Smelter Look-up'!$J:$J,0)))</f>
        <v>#N/A</v>
      </c>
      <c r="X559" s="67">
        <f t="shared" si="41"/>
        <v>0</v>
      </c>
      <c r="AB559" s="68" t="str">
        <f t="shared" si="42"/>
        <v/>
      </c>
    </row>
    <row r="560" spans="1:28" s="67" customFormat="1" ht="20.25">
      <c r="A560" s="197"/>
      <c r="B560" s="137" t="s">
        <v>235</v>
      </c>
      <c r="C560" s="191" t="s">
        <v>235</v>
      </c>
      <c r="D560" s="138"/>
      <c r="E560" s="137" t="s">
        <v>235</v>
      </c>
      <c r="F560" s="137" t="s">
        <v>235</v>
      </c>
      <c r="G560" s="137" t="s">
        <v>235</v>
      </c>
      <c r="H560" s="192" t="s">
        <v>235</v>
      </c>
      <c r="I560" s="193" t="s">
        <v>235</v>
      </c>
      <c r="J560" s="193" t="s">
        <v>235</v>
      </c>
      <c r="K560" s="194"/>
      <c r="L560" s="194"/>
      <c r="M560" s="194"/>
      <c r="N560" s="194"/>
      <c r="O560" s="194"/>
      <c r="P560" s="195"/>
      <c r="Q560" s="196"/>
      <c r="R560" s="137" t="s">
        <v>235</v>
      </c>
      <c r="S560" s="197" t="str">
        <f t="shared" ca="1" si="43"/>
        <v/>
      </c>
      <c r="T560" s="197" t="str">
        <f ca="1">IF(B560="","",IF(ISERROR(MATCH($J560,[3]SorP!$B$1:$B$6226,0)),"",INDIRECT("'SorP'!$A$"&amp;MATCH($S560&amp;$J560,[3]SorP!C:C,0))))</f>
        <v/>
      </c>
      <c r="U560" s="139"/>
      <c r="V560" s="140" t="e">
        <f>IF(C560="",NA(),IF(OR(C560="Smelter not listed",C560="Smelter not yet identified"),MATCH($B560&amp;$D560,'[3]Smelter Look-up'!$J:$J,0),MATCH($B560&amp;$C560,'[3]Smelter Look-up'!$J:$J,0)))</f>
        <v>#N/A</v>
      </c>
      <c r="X560" s="67">
        <f t="shared" si="41"/>
        <v>0</v>
      </c>
      <c r="AB560" s="68" t="str">
        <f t="shared" si="42"/>
        <v/>
      </c>
    </row>
    <row r="561" spans="1:28" s="67" customFormat="1" ht="20.25">
      <c r="A561" s="197"/>
      <c r="B561" s="137" t="s">
        <v>235</v>
      </c>
      <c r="C561" s="191" t="s">
        <v>235</v>
      </c>
      <c r="D561" s="138"/>
      <c r="E561" s="137" t="s">
        <v>235</v>
      </c>
      <c r="F561" s="137" t="s">
        <v>235</v>
      </c>
      <c r="G561" s="137" t="s">
        <v>235</v>
      </c>
      <c r="H561" s="192" t="s">
        <v>235</v>
      </c>
      <c r="I561" s="193" t="s">
        <v>235</v>
      </c>
      <c r="J561" s="193" t="s">
        <v>235</v>
      </c>
      <c r="K561" s="194"/>
      <c r="L561" s="194"/>
      <c r="M561" s="194"/>
      <c r="N561" s="194"/>
      <c r="O561" s="194"/>
      <c r="P561" s="195"/>
      <c r="Q561" s="196"/>
      <c r="R561" s="137" t="s">
        <v>235</v>
      </c>
      <c r="S561" s="197" t="str">
        <f t="shared" ca="1" si="43"/>
        <v/>
      </c>
      <c r="T561" s="197" t="str">
        <f ca="1">IF(B561="","",IF(ISERROR(MATCH($J561,[3]SorP!$B$1:$B$6226,0)),"",INDIRECT("'SorP'!$A$"&amp;MATCH($S561&amp;$J561,[3]SorP!C:C,0))))</f>
        <v/>
      </c>
      <c r="U561" s="139"/>
      <c r="V561" s="140" t="e">
        <f>IF(C561="",NA(),IF(OR(C561="Smelter not listed",C561="Smelter not yet identified"),MATCH($B561&amp;$D561,'[3]Smelter Look-up'!$J:$J,0),MATCH($B561&amp;$C561,'[3]Smelter Look-up'!$J:$J,0)))</f>
        <v>#N/A</v>
      </c>
      <c r="X561" s="67">
        <f t="shared" si="41"/>
        <v>0</v>
      </c>
      <c r="AB561" s="68" t="str">
        <f t="shared" si="42"/>
        <v/>
      </c>
    </row>
    <row r="562" spans="1:28" s="67" customFormat="1" ht="20.25">
      <c r="A562" s="197"/>
      <c r="B562" s="137" t="s">
        <v>235</v>
      </c>
      <c r="C562" s="191" t="s">
        <v>235</v>
      </c>
      <c r="D562" s="138"/>
      <c r="E562" s="137" t="s">
        <v>235</v>
      </c>
      <c r="F562" s="137" t="s">
        <v>235</v>
      </c>
      <c r="G562" s="137" t="s">
        <v>235</v>
      </c>
      <c r="H562" s="192" t="s">
        <v>235</v>
      </c>
      <c r="I562" s="193" t="s">
        <v>235</v>
      </c>
      <c r="J562" s="193" t="s">
        <v>235</v>
      </c>
      <c r="K562" s="194"/>
      <c r="L562" s="194"/>
      <c r="M562" s="194"/>
      <c r="N562" s="194"/>
      <c r="O562" s="194"/>
      <c r="P562" s="195"/>
      <c r="Q562" s="196"/>
      <c r="R562" s="137" t="s">
        <v>235</v>
      </c>
      <c r="S562" s="197" t="str">
        <f t="shared" ca="1" si="43"/>
        <v/>
      </c>
      <c r="T562" s="197" t="str">
        <f ca="1">IF(B562="","",IF(ISERROR(MATCH($J562,[3]SorP!$B$1:$B$6226,0)),"",INDIRECT("'SorP'!$A$"&amp;MATCH($S562&amp;$J562,[3]SorP!C:C,0))))</f>
        <v/>
      </c>
      <c r="U562" s="139"/>
      <c r="V562" s="140" t="e">
        <f>IF(C562="",NA(),IF(OR(C562="Smelter not listed",C562="Smelter not yet identified"),MATCH($B562&amp;$D562,'[3]Smelter Look-up'!$J:$J,0),MATCH($B562&amp;$C562,'[3]Smelter Look-up'!$J:$J,0)))</f>
        <v>#N/A</v>
      </c>
      <c r="X562" s="67">
        <f t="shared" si="41"/>
        <v>0</v>
      </c>
      <c r="AB562" s="68" t="str">
        <f t="shared" si="42"/>
        <v/>
      </c>
    </row>
    <row r="563" spans="1:28" s="67" customFormat="1" ht="20.25">
      <c r="A563" s="197"/>
      <c r="B563" s="137" t="s">
        <v>235</v>
      </c>
      <c r="C563" s="191" t="s">
        <v>235</v>
      </c>
      <c r="D563" s="138"/>
      <c r="E563" s="137" t="s">
        <v>235</v>
      </c>
      <c r="F563" s="137" t="s">
        <v>235</v>
      </c>
      <c r="G563" s="137" t="s">
        <v>235</v>
      </c>
      <c r="H563" s="192" t="s">
        <v>235</v>
      </c>
      <c r="I563" s="193" t="s">
        <v>235</v>
      </c>
      <c r="J563" s="193" t="s">
        <v>235</v>
      </c>
      <c r="K563" s="194"/>
      <c r="L563" s="194"/>
      <c r="M563" s="194"/>
      <c r="N563" s="194"/>
      <c r="O563" s="194"/>
      <c r="P563" s="195"/>
      <c r="Q563" s="196"/>
      <c r="R563" s="137" t="s">
        <v>235</v>
      </c>
      <c r="S563" s="197" t="str">
        <f t="shared" ca="1" si="43"/>
        <v/>
      </c>
      <c r="T563" s="197" t="str">
        <f ca="1">IF(B563="","",IF(ISERROR(MATCH($J563,[3]SorP!$B$1:$B$6226,0)),"",INDIRECT("'SorP'!$A$"&amp;MATCH($S563&amp;$J563,[3]SorP!C:C,0))))</f>
        <v/>
      </c>
      <c r="U563" s="139"/>
      <c r="V563" s="140" t="e">
        <f>IF(C563="",NA(),IF(OR(C563="Smelter not listed",C563="Smelter not yet identified"),MATCH($B563&amp;$D563,'[3]Smelter Look-up'!$J:$J,0),MATCH($B563&amp;$C563,'[3]Smelter Look-up'!$J:$J,0)))</f>
        <v>#N/A</v>
      </c>
      <c r="X563" s="67">
        <f t="shared" si="41"/>
        <v>0</v>
      </c>
      <c r="AB563" s="68" t="str">
        <f t="shared" si="42"/>
        <v/>
      </c>
    </row>
    <row r="564" spans="1:28" s="67" customFormat="1" ht="20.25">
      <c r="A564" s="197"/>
      <c r="B564" s="137" t="s">
        <v>235</v>
      </c>
      <c r="C564" s="191" t="s">
        <v>235</v>
      </c>
      <c r="D564" s="138"/>
      <c r="E564" s="137" t="s">
        <v>235</v>
      </c>
      <c r="F564" s="137" t="s">
        <v>235</v>
      </c>
      <c r="G564" s="137" t="s">
        <v>235</v>
      </c>
      <c r="H564" s="192" t="s">
        <v>235</v>
      </c>
      <c r="I564" s="193" t="s">
        <v>235</v>
      </c>
      <c r="J564" s="193" t="s">
        <v>235</v>
      </c>
      <c r="K564" s="194"/>
      <c r="L564" s="194"/>
      <c r="M564" s="194"/>
      <c r="N564" s="194"/>
      <c r="O564" s="194"/>
      <c r="P564" s="195"/>
      <c r="Q564" s="196"/>
      <c r="R564" s="137" t="s">
        <v>235</v>
      </c>
      <c r="S564" s="197" t="str">
        <f t="shared" ca="1" si="43"/>
        <v/>
      </c>
      <c r="T564" s="197" t="str">
        <f ca="1">IF(B564="","",IF(ISERROR(MATCH($J564,[3]SorP!$B$1:$B$6226,0)),"",INDIRECT("'SorP'!$A$"&amp;MATCH($S564&amp;$J564,[3]SorP!C:C,0))))</f>
        <v/>
      </c>
      <c r="U564" s="139"/>
      <c r="V564" s="140" t="e">
        <f>IF(C564="",NA(),IF(OR(C564="Smelter not listed",C564="Smelter not yet identified"),MATCH($B564&amp;$D564,'[3]Smelter Look-up'!$J:$J,0),MATCH($B564&amp;$C564,'[3]Smelter Look-up'!$J:$J,0)))</f>
        <v>#N/A</v>
      </c>
      <c r="X564" s="67">
        <f t="shared" si="41"/>
        <v>0</v>
      </c>
      <c r="AB564" s="68" t="str">
        <f t="shared" si="42"/>
        <v/>
      </c>
    </row>
    <row r="565" spans="1:28" s="67" customFormat="1" ht="20.25">
      <c r="A565" s="197"/>
      <c r="B565" s="137" t="s">
        <v>235</v>
      </c>
      <c r="C565" s="191" t="s">
        <v>235</v>
      </c>
      <c r="D565" s="138"/>
      <c r="E565" s="137" t="s">
        <v>235</v>
      </c>
      <c r="F565" s="137" t="s">
        <v>235</v>
      </c>
      <c r="G565" s="137" t="s">
        <v>235</v>
      </c>
      <c r="H565" s="192" t="s">
        <v>235</v>
      </c>
      <c r="I565" s="193" t="s">
        <v>235</v>
      </c>
      <c r="J565" s="193" t="s">
        <v>235</v>
      </c>
      <c r="K565" s="194"/>
      <c r="L565" s="194"/>
      <c r="M565" s="194"/>
      <c r="N565" s="194"/>
      <c r="O565" s="194"/>
      <c r="P565" s="195"/>
      <c r="Q565" s="196"/>
      <c r="R565" s="137" t="s">
        <v>235</v>
      </c>
      <c r="S565" s="197" t="str">
        <f t="shared" ca="1" si="43"/>
        <v/>
      </c>
      <c r="T565" s="197" t="str">
        <f ca="1">IF(B565="","",IF(ISERROR(MATCH($J565,[3]SorP!$B$1:$B$6226,0)),"",INDIRECT("'SorP'!$A$"&amp;MATCH($S565&amp;$J565,[3]SorP!C:C,0))))</f>
        <v/>
      </c>
      <c r="U565" s="139"/>
      <c r="V565" s="140" t="e">
        <f>IF(C565="",NA(),IF(OR(C565="Smelter not listed",C565="Smelter not yet identified"),MATCH($B565&amp;$D565,'[3]Smelter Look-up'!$J:$J,0),MATCH($B565&amp;$C565,'[3]Smelter Look-up'!$J:$J,0)))</f>
        <v>#N/A</v>
      </c>
      <c r="X565" s="67">
        <f t="shared" si="41"/>
        <v>0</v>
      </c>
      <c r="AB565" s="68" t="str">
        <f t="shared" si="42"/>
        <v/>
      </c>
    </row>
    <row r="566" spans="1:28" s="67" customFormat="1" ht="20.25">
      <c r="A566" s="197"/>
      <c r="B566" s="137" t="s">
        <v>235</v>
      </c>
      <c r="C566" s="191" t="s">
        <v>235</v>
      </c>
      <c r="D566" s="138"/>
      <c r="E566" s="137" t="s">
        <v>235</v>
      </c>
      <c r="F566" s="137" t="s">
        <v>235</v>
      </c>
      <c r="G566" s="137" t="s">
        <v>235</v>
      </c>
      <c r="H566" s="192" t="s">
        <v>235</v>
      </c>
      <c r="I566" s="193" t="s">
        <v>235</v>
      </c>
      <c r="J566" s="193" t="s">
        <v>235</v>
      </c>
      <c r="K566" s="194"/>
      <c r="L566" s="194"/>
      <c r="M566" s="194"/>
      <c r="N566" s="194"/>
      <c r="O566" s="194"/>
      <c r="P566" s="195"/>
      <c r="Q566" s="196"/>
      <c r="R566" s="137" t="s">
        <v>235</v>
      </c>
      <c r="S566" s="197" t="str">
        <f t="shared" ca="1" si="43"/>
        <v/>
      </c>
      <c r="T566" s="197" t="str">
        <f ca="1">IF(B566="","",IF(ISERROR(MATCH($J566,[3]SorP!$B$1:$B$6226,0)),"",INDIRECT("'SorP'!$A$"&amp;MATCH($S566&amp;$J566,[3]SorP!C:C,0))))</f>
        <v/>
      </c>
      <c r="U566" s="139"/>
      <c r="V566" s="140" t="e">
        <f>IF(C566="",NA(),IF(OR(C566="Smelter not listed",C566="Smelter not yet identified"),MATCH($B566&amp;$D566,'[3]Smelter Look-up'!$J:$J,0),MATCH($B566&amp;$C566,'[3]Smelter Look-up'!$J:$J,0)))</f>
        <v>#N/A</v>
      </c>
      <c r="X566" s="67">
        <f t="shared" si="41"/>
        <v>0</v>
      </c>
      <c r="AB566" s="68" t="str">
        <f t="shared" si="42"/>
        <v/>
      </c>
    </row>
    <row r="567" spans="1:28" s="67" customFormat="1" ht="20.25">
      <c r="A567" s="197"/>
      <c r="B567" s="137" t="s">
        <v>235</v>
      </c>
      <c r="C567" s="191" t="s">
        <v>235</v>
      </c>
      <c r="D567" s="138"/>
      <c r="E567" s="137" t="s">
        <v>235</v>
      </c>
      <c r="F567" s="137" t="s">
        <v>235</v>
      </c>
      <c r="G567" s="137" t="s">
        <v>235</v>
      </c>
      <c r="H567" s="192" t="s">
        <v>235</v>
      </c>
      <c r="I567" s="193" t="s">
        <v>235</v>
      </c>
      <c r="J567" s="193" t="s">
        <v>235</v>
      </c>
      <c r="K567" s="194"/>
      <c r="L567" s="194"/>
      <c r="M567" s="194"/>
      <c r="N567" s="194"/>
      <c r="O567" s="194"/>
      <c r="P567" s="195"/>
      <c r="Q567" s="196"/>
      <c r="R567" s="137" t="s">
        <v>235</v>
      </c>
      <c r="S567" s="197" t="str">
        <f t="shared" ca="1" si="43"/>
        <v/>
      </c>
      <c r="T567" s="197" t="str">
        <f ca="1">IF(B567="","",IF(ISERROR(MATCH($J567,[3]SorP!$B$1:$B$6226,0)),"",INDIRECT("'SorP'!$A$"&amp;MATCH($S567&amp;$J567,[3]SorP!C:C,0))))</f>
        <v/>
      </c>
      <c r="U567" s="139"/>
      <c r="V567" s="140" t="e">
        <f>IF(C567="",NA(),IF(OR(C567="Smelter not listed",C567="Smelter not yet identified"),MATCH($B567&amp;$D567,'[3]Smelter Look-up'!$J:$J,0),MATCH($B567&amp;$C567,'[3]Smelter Look-up'!$J:$J,0)))</f>
        <v>#N/A</v>
      </c>
      <c r="X567" s="67">
        <f t="shared" si="41"/>
        <v>0</v>
      </c>
      <c r="AB567" s="68" t="str">
        <f t="shared" si="42"/>
        <v/>
      </c>
    </row>
    <row r="568" spans="1:28" s="67" customFormat="1" ht="20.25">
      <c r="A568" s="197"/>
      <c r="B568" s="137" t="s">
        <v>235</v>
      </c>
      <c r="C568" s="191" t="s">
        <v>235</v>
      </c>
      <c r="D568" s="138"/>
      <c r="E568" s="137" t="s">
        <v>235</v>
      </c>
      <c r="F568" s="137" t="s">
        <v>235</v>
      </c>
      <c r="G568" s="137" t="s">
        <v>235</v>
      </c>
      <c r="H568" s="192" t="s">
        <v>235</v>
      </c>
      <c r="I568" s="193" t="s">
        <v>235</v>
      </c>
      <c r="J568" s="193" t="s">
        <v>235</v>
      </c>
      <c r="K568" s="194"/>
      <c r="L568" s="194"/>
      <c r="M568" s="194"/>
      <c r="N568" s="194"/>
      <c r="O568" s="194"/>
      <c r="P568" s="195"/>
      <c r="Q568" s="196"/>
      <c r="R568" s="137" t="s">
        <v>235</v>
      </c>
      <c r="S568" s="197" t="str">
        <f t="shared" ca="1" si="43"/>
        <v/>
      </c>
      <c r="T568" s="197" t="str">
        <f ca="1">IF(B568="","",IF(ISERROR(MATCH($J568,[3]SorP!$B$1:$B$6226,0)),"",INDIRECT("'SorP'!$A$"&amp;MATCH($S568&amp;$J568,[3]SorP!C:C,0))))</f>
        <v/>
      </c>
      <c r="U568" s="139"/>
      <c r="V568" s="140" t="e">
        <f>IF(C568="",NA(),IF(OR(C568="Smelter not listed",C568="Smelter not yet identified"),MATCH($B568&amp;$D568,'[3]Smelter Look-up'!$J:$J,0),MATCH($B568&amp;$C568,'[3]Smelter Look-up'!$J:$J,0)))</f>
        <v>#N/A</v>
      </c>
      <c r="X568" s="67">
        <f t="shared" si="41"/>
        <v>0</v>
      </c>
      <c r="AB568" s="68" t="str">
        <f t="shared" si="42"/>
        <v/>
      </c>
    </row>
    <row r="569" spans="1:28" s="67" customFormat="1" ht="20.25">
      <c r="A569" s="197"/>
      <c r="B569" s="137" t="s">
        <v>235</v>
      </c>
      <c r="C569" s="191" t="s">
        <v>235</v>
      </c>
      <c r="D569" s="138"/>
      <c r="E569" s="137" t="s">
        <v>235</v>
      </c>
      <c r="F569" s="137" t="s">
        <v>235</v>
      </c>
      <c r="G569" s="137" t="s">
        <v>235</v>
      </c>
      <c r="H569" s="192" t="s">
        <v>235</v>
      </c>
      <c r="I569" s="193" t="s">
        <v>235</v>
      </c>
      <c r="J569" s="193" t="s">
        <v>235</v>
      </c>
      <c r="K569" s="194"/>
      <c r="L569" s="194"/>
      <c r="M569" s="194"/>
      <c r="N569" s="194"/>
      <c r="O569" s="194"/>
      <c r="P569" s="195"/>
      <c r="Q569" s="196"/>
      <c r="R569" s="137" t="s">
        <v>235</v>
      </c>
      <c r="S569" s="197" t="str">
        <f t="shared" ca="1" si="43"/>
        <v/>
      </c>
      <c r="T569" s="197" t="str">
        <f ca="1">IF(B569="","",IF(ISERROR(MATCH($J569,[3]SorP!$B$1:$B$6226,0)),"",INDIRECT("'SorP'!$A$"&amp;MATCH($S569&amp;$J569,[3]SorP!C:C,0))))</f>
        <v/>
      </c>
      <c r="U569" s="139"/>
      <c r="V569" s="140" t="e">
        <f>IF(C569="",NA(),IF(OR(C569="Smelter not listed",C569="Smelter not yet identified"),MATCH($B569&amp;$D569,'[3]Smelter Look-up'!$J:$J,0),MATCH($B569&amp;$C569,'[3]Smelter Look-up'!$J:$J,0)))</f>
        <v>#N/A</v>
      </c>
      <c r="X569" s="67">
        <f t="shared" si="41"/>
        <v>0</v>
      </c>
      <c r="AB569" s="68" t="str">
        <f t="shared" si="42"/>
        <v/>
      </c>
    </row>
    <row r="570" spans="1:28" s="67" customFormat="1" ht="20.25">
      <c r="A570" s="197"/>
      <c r="B570" s="137" t="s">
        <v>235</v>
      </c>
      <c r="C570" s="191" t="s">
        <v>235</v>
      </c>
      <c r="D570" s="138"/>
      <c r="E570" s="137" t="s">
        <v>235</v>
      </c>
      <c r="F570" s="137" t="s">
        <v>235</v>
      </c>
      <c r="G570" s="137" t="s">
        <v>235</v>
      </c>
      <c r="H570" s="192" t="s">
        <v>235</v>
      </c>
      <c r="I570" s="193" t="s">
        <v>235</v>
      </c>
      <c r="J570" s="193" t="s">
        <v>235</v>
      </c>
      <c r="K570" s="194"/>
      <c r="L570" s="194"/>
      <c r="M570" s="194"/>
      <c r="N570" s="194"/>
      <c r="O570" s="194"/>
      <c r="P570" s="195"/>
      <c r="Q570" s="196"/>
      <c r="R570" s="137" t="s">
        <v>235</v>
      </c>
      <c r="S570" s="197" t="str">
        <f t="shared" ca="1" si="43"/>
        <v/>
      </c>
      <c r="T570" s="197" t="str">
        <f ca="1">IF(B570="","",IF(ISERROR(MATCH($J570,[3]SorP!$B$1:$B$6226,0)),"",INDIRECT("'SorP'!$A$"&amp;MATCH($S570&amp;$J570,[3]SorP!C:C,0))))</f>
        <v/>
      </c>
      <c r="U570" s="139"/>
      <c r="V570" s="140" t="e">
        <f>IF(C570="",NA(),IF(OR(C570="Smelter not listed",C570="Smelter not yet identified"),MATCH($B570&amp;$D570,'[3]Smelter Look-up'!$J:$J,0),MATCH($B570&amp;$C570,'[3]Smelter Look-up'!$J:$J,0)))</f>
        <v>#N/A</v>
      </c>
      <c r="X570" s="67">
        <f t="shared" si="41"/>
        <v>0</v>
      </c>
      <c r="AB570" s="68" t="str">
        <f t="shared" si="42"/>
        <v/>
      </c>
    </row>
    <row r="571" spans="1:28" s="67" customFormat="1" ht="20.25">
      <c r="A571" s="197"/>
      <c r="B571" s="137" t="s">
        <v>235</v>
      </c>
      <c r="C571" s="191" t="s">
        <v>235</v>
      </c>
      <c r="D571" s="138"/>
      <c r="E571" s="137" t="s">
        <v>235</v>
      </c>
      <c r="F571" s="137" t="s">
        <v>235</v>
      </c>
      <c r="G571" s="137" t="s">
        <v>235</v>
      </c>
      <c r="H571" s="192" t="s">
        <v>235</v>
      </c>
      <c r="I571" s="193" t="s">
        <v>235</v>
      </c>
      <c r="J571" s="193" t="s">
        <v>235</v>
      </c>
      <c r="K571" s="194"/>
      <c r="L571" s="194"/>
      <c r="M571" s="194"/>
      <c r="N571" s="194"/>
      <c r="O571" s="194"/>
      <c r="P571" s="195"/>
      <c r="Q571" s="196"/>
      <c r="R571" s="137" t="s">
        <v>235</v>
      </c>
      <c r="S571" s="197" t="str">
        <f t="shared" ca="1" si="43"/>
        <v/>
      </c>
      <c r="T571" s="197" t="str">
        <f ca="1">IF(B571="","",IF(ISERROR(MATCH($J571,[3]SorP!$B$1:$B$6226,0)),"",INDIRECT("'SorP'!$A$"&amp;MATCH($S571&amp;$J571,[3]SorP!C:C,0))))</f>
        <v/>
      </c>
      <c r="U571" s="139"/>
      <c r="V571" s="140" t="e">
        <f>IF(C571="",NA(),IF(OR(C571="Smelter not listed",C571="Smelter not yet identified"),MATCH($B571&amp;$D571,'[3]Smelter Look-up'!$J:$J,0),MATCH($B571&amp;$C571,'[3]Smelter Look-up'!$J:$J,0)))</f>
        <v>#N/A</v>
      </c>
      <c r="X571" s="67">
        <f t="shared" si="41"/>
        <v>0</v>
      </c>
      <c r="AB571" s="68" t="str">
        <f t="shared" si="42"/>
        <v/>
      </c>
    </row>
    <row r="572" spans="1:28" s="67" customFormat="1" ht="20.25">
      <c r="A572" s="197"/>
      <c r="B572" s="137" t="s">
        <v>235</v>
      </c>
      <c r="C572" s="191" t="s">
        <v>235</v>
      </c>
      <c r="D572" s="138"/>
      <c r="E572" s="137" t="s">
        <v>235</v>
      </c>
      <c r="F572" s="137" t="s">
        <v>235</v>
      </c>
      <c r="G572" s="137" t="s">
        <v>235</v>
      </c>
      <c r="H572" s="192" t="s">
        <v>235</v>
      </c>
      <c r="I572" s="193" t="s">
        <v>235</v>
      </c>
      <c r="J572" s="193" t="s">
        <v>235</v>
      </c>
      <c r="K572" s="194"/>
      <c r="L572" s="194"/>
      <c r="M572" s="194"/>
      <c r="N572" s="194"/>
      <c r="O572" s="194"/>
      <c r="P572" s="195"/>
      <c r="Q572" s="196"/>
      <c r="R572" s="137" t="s">
        <v>235</v>
      </c>
      <c r="S572" s="197" t="str">
        <f t="shared" ca="1" si="43"/>
        <v/>
      </c>
      <c r="T572" s="197" t="str">
        <f ca="1">IF(B572="","",IF(ISERROR(MATCH($J572,[3]SorP!$B$1:$B$6226,0)),"",INDIRECT("'SorP'!$A$"&amp;MATCH($S572&amp;$J572,[3]SorP!C:C,0))))</f>
        <v/>
      </c>
      <c r="U572" s="139"/>
      <c r="V572" s="140" t="e">
        <f>IF(C572="",NA(),IF(OR(C572="Smelter not listed",C572="Smelter not yet identified"),MATCH($B572&amp;$D572,'[3]Smelter Look-up'!$J:$J,0),MATCH($B572&amp;$C572,'[3]Smelter Look-up'!$J:$J,0)))</f>
        <v>#N/A</v>
      </c>
      <c r="X572" s="67">
        <f t="shared" si="41"/>
        <v>0</v>
      </c>
      <c r="AB572" s="68" t="str">
        <f t="shared" si="42"/>
        <v/>
      </c>
    </row>
    <row r="573" spans="1:28" s="67" customFormat="1" ht="20.25">
      <c r="A573" s="197"/>
      <c r="B573" s="137" t="s">
        <v>235</v>
      </c>
      <c r="C573" s="191" t="s">
        <v>235</v>
      </c>
      <c r="D573" s="138"/>
      <c r="E573" s="137" t="s">
        <v>235</v>
      </c>
      <c r="F573" s="137" t="s">
        <v>235</v>
      </c>
      <c r="G573" s="137" t="s">
        <v>235</v>
      </c>
      <c r="H573" s="192" t="s">
        <v>235</v>
      </c>
      <c r="I573" s="193" t="s">
        <v>235</v>
      </c>
      <c r="J573" s="193" t="s">
        <v>235</v>
      </c>
      <c r="K573" s="194"/>
      <c r="L573" s="194"/>
      <c r="M573" s="194"/>
      <c r="N573" s="194"/>
      <c r="O573" s="194"/>
      <c r="P573" s="195"/>
      <c r="Q573" s="196"/>
      <c r="R573" s="137" t="s">
        <v>235</v>
      </c>
      <c r="S573" s="197" t="str">
        <f t="shared" ca="1" si="43"/>
        <v/>
      </c>
      <c r="T573" s="197" t="str">
        <f ca="1">IF(B573="","",IF(ISERROR(MATCH($J573,[3]SorP!$B$1:$B$6226,0)),"",INDIRECT("'SorP'!$A$"&amp;MATCH($S573&amp;$J573,[3]SorP!C:C,0))))</f>
        <v/>
      </c>
      <c r="U573" s="139"/>
      <c r="V573" s="140" t="e">
        <f>IF(C573="",NA(),IF(OR(C573="Smelter not listed",C573="Smelter not yet identified"),MATCH($B573&amp;$D573,'[3]Smelter Look-up'!$J:$J,0),MATCH($B573&amp;$C573,'[3]Smelter Look-up'!$J:$J,0)))</f>
        <v>#N/A</v>
      </c>
      <c r="X573" s="67">
        <f t="shared" si="41"/>
        <v>0</v>
      </c>
      <c r="AB573" s="68" t="str">
        <f t="shared" si="42"/>
        <v/>
      </c>
    </row>
    <row r="574" spans="1:28" s="67" customFormat="1" ht="20.25">
      <c r="A574" s="197"/>
      <c r="B574" s="137" t="s">
        <v>235</v>
      </c>
      <c r="C574" s="191" t="s">
        <v>235</v>
      </c>
      <c r="D574" s="138"/>
      <c r="E574" s="137" t="s">
        <v>235</v>
      </c>
      <c r="F574" s="137" t="s">
        <v>235</v>
      </c>
      <c r="G574" s="137" t="s">
        <v>235</v>
      </c>
      <c r="H574" s="192" t="s">
        <v>235</v>
      </c>
      <c r="I574" s="193" t="s">
        <v>235</v>
      </c>
      <c r="J574" s="193" t="s">
        <v>235</v>
      </c>
      <c r="K574" s="194"/>
      <c r="L574" s="194"/>
      <c r="M574" s="194"/>
      <c r="N574" s="194"/>
      <c r="O574" s="194"/>
      <c r="P574" s="195"/>
      <c r="Q574" s="196"/>
      <c r="R574" s="137" t="s">
        <v>235</v>
      </c>
      <c r="S574" s="197" t="str">
        <f t="shared" ca="1" si="43"/>
        <v/>
      </c>
      <c r="T574" s="197" t="str">
        <f ca="1">IF(B574="","",IF(ISERROR(MATCH($J574,[3]SorP!$B$1:$B$6226,0)),"",INDIRECT("'SorP'!$A$"&amp;MATCH($S574&amp;$J574,[3]SorP!C:C,0))))</f>
        <v/>
      </c>
      <c r="U574" s="139"/>
      <c r="V574" s="140" t="e">
        <f>IF(C574="",NA(),IF(OR(C574="Smelter not listed",C574="Smelter not yet identified"),MATCH($B574&amp;$D574,'[3]Smelter Look-up'!$J:$J,0),MATCH($B574&amp;$C574,'[3]Smelter Look-up'!$J:$J,0)))</f>
        <v>#N/A</v>
      </c>
      <c r="X574" s="67">
        <f t="shared" si="41"/>
        <v>0</v>
      </c>
      <c r="AB574" s="68" t="str">
        <f t="shared" si="42"/>
        <v/>
      </c>
    </row>
    <row r="575" spans="1:28" s="67" customFormat="1" ht="20.25">
      <c r="A575" s="197"/>
      <c r="B575" s="137" t="s">
        <v>235</v>
      </c>
      <c r="C575" s="191" t="s">
        <v>235</v>
      </c>
      <c r="D575" s="138"/>
      <c r="E575" s="137" t="s">
        <v>235</v>
      </c>
      <c r="F575" s="137" t="s">
        <v>235</v>
      </c>
      <c r="G575" s="137" t="s">
        <v>235</v>
      </c>
      <c r="H575" s="192" t="s">
        <v>235</v>
      </c>
      <c r="I575" s="193" t="s">
        <v>235</v>
      </c>
      <c r="J575" s="193" t="s">
        <v>235</v>
      </c>
      <c r="K575" s="194"/>
      <c r="L575" s="194"/>
      <c r="M575" s="194"/>
      <c r="N575" s="194"/>
      <c r="O575" s="194"/>
      <c r="P575" s="195"/>
      <c r="Q575" s="196"/>
      <c r="R575" s="137" t="s">
        <v>235</v>
      </c>
      <c r="S575" s="197" t="str">
        <f t="shared" ca="1" si="43"/>
        <v/>
      </c>
      <c r="T575" s="197" t="str">
        <f ca="1">IF(B575="","",IF(ISERROR(MATCH($J575,[3]SorP!$B$1:$B$6226,0)),"",INDIRECT("'SorP'!$A$"&amp;MATCH($S575&amp;$J575,[3]SorP!C:C,0))))</f>
        <v/>
      </c>
      <c r="U575" s="139"/>
      <c r="V575" s="140" t="e">
        <f>IF(C575="",NA(),IF(OR(C575="Smelter not listed",C575="Smelter not yet identified"),MATCH($B575&amp;$D575,'[3]Smelter Look-up'!$J:$J,0),MATCH($B575&amp;$C575,'[3]Smelter Look-up'!$J:$J,0)))</f>
        <v>#N/A</v>
      </c>
      <c r="X575" s="67">
        <f t="shared" si="41"/>
        <v>0</v>
      </c>
      <c r="AB575" s="68" t="str">
        <f t="shared" si="42"/>
        <v/>
      </c>
    </row>
    <row r="576" spans="1:28" s="67" customFormat="1" ht="20.25">
      <c r="A576" s="197"/>
      <c r="B576" s="137" t="s">
        <v>235</v>
      </c>
      <c r="C576" s="191" t="s">
        <v>235</v>
      </c>
      <c r="D576" s="138"/>
      <c r="E576" s="137" t="s">
        <v>235</v>
      </c>
      <c r="F576" s="137" t="s">
        <v>235</v>
      </c>
      <c r="G576" s="137" t="s">
        <v>235</v>
      </c>
      <c r="H576" s="192" t="s">
        <v>235</v>
      </c>
      <c r="I576" s="193" t="s">
        <v>235</v>
      </c>
      <c r="J576" s="193" t="s">
        <v>235</v>
      </c>
      <c r="K576" s="194"/>
      <c r="L576" s="194"/>
      <c r="M576" s="194"/>
      <c r="N576" s="194"/>
      <c r="O576" s="194"/>
      <c r="P576" s="195"/>
      <c r="Q576" s="196"/>
      <c r="R576" s="137" t="s">
        <v>235</v>
      </c>
      <c r="S576" s="197" t="str">
        <f t="shared" ca="1" si="43"/>
        <v/>
      </c>
      <c r="T576" s="197" t="str">
        <f ca="1">IF(B576="","",IF(ISERROR(MATCH($J576,[3]SorP!$B$1:$B$6226,0)),"",INDIRECT("'SorP'!$A$"&amp;MATCH($S576&amp;$J576,[3]SorP!C:C,0))))</f>
        <v/>
      </c>
      <c r="U576" s="139"/>
      <c r="V576" s="140" t="e">
        <f>IF(C576="",NA(),IF(OR(C576="Smelter not listed",C576="Smelter not yet identified"),MATCH($B576&amp;$D576,'[3]Smelter Look-up'!$J:$J,0),MATCH($B576&amp;$C576,'[3]Smelter Look-up'!$J:$J,0)))</f>
        <v>#N/A</v>
      </c>
      <c r="X576" s="67">
        <f t="shared" si="41"/>
        <v>0</v>
      </c>
      <c r="AB576" s="68" t="str">
        <f t="shared" si="42"/>
        <v/>
      </c>
    </row>
    <row r="577" spans="1:28" s="67" customFormat="1" ht="20.25">
      <c r="A577" s="197"/>
      <c r="B577" s="137" t="s">
        <v>235</v>
      </c>
      <c r="C577" s="191" t="s">
        <v>235</v>
      </c>
      <c r="D577" s="138"/>
      <c r="E577" s="137" t="s">
        <v>235</v>
      </c>
      <c r="F577" s="137" t="s">
        <v>235</v>
      </c>
      <c r="G577" s="137" t="s">
        <v>235</v>
      </c>
      <c r="H577" s="192" t="s">
        <v>235</v>
      </c>
      <c r="I577" s="193" t="s">
        <v>235</v>
      </c>
      <c r="J577" s="193" t="s">
        <v>235</v>
      </c>
      <c r="K577" s="194"/>
      <c r="L577" s="194"/>
      <c r="M577" s="194"/>
      <c r="N577" s="194"/>
      <c r="O577" s="194"/>
      <c r="P577" s="195"/>
      <c r="Q577" s="196"/>
      <c r="R577" s="137" t="s">
        <v>235</v>
      </c>
      <c r="S577" s="197" t="str">
        <f t="shared" ca="1" si="43"/>
        <v/>
      </c>
      <c r="T577" s="197" t="str">
        <f ca="1">IF(B577="","",IF(ISERROR(MATCH($J577,[3]SorP!$B$1:$B$6226,0)),"",INDIRECT("'SorP'!$A$"&amp;MATCH($S577&amp;$J577,[3]SorP!C:C,0))))</f>
        <v/>
      </c>
      <c r="U577" s="139"/>
      <c r="V577" s="140" t="e">
        <f>IF(C577="",NA(),IF(OR(C577="Smelter not listed",C577="Smelter not yet identified"),MATCH($B577&amp;$D577,'[3]Smelter Look-up'!$J:$J,0),MATCH($B577&amp;$C577,'[3]Smelter Look-up'!$J:$J,0)))</f>
        <v>#N/A</v>
      </c>
      <c r="X577" s="67">
        <f t="shared" si="41"/>
        <v>0</v>
      </c>
      <c r="AB577" s="68" t="str">
        <f t="shared" si="42"/>
        <v/>
      </c>
    </row>
    <row r="578" spans="1:28" s="67" customFormat="1" ht="20.25">
      <c r="A578" s="197"/>
      <c r="B578" s="137" t="s">
        <v>235</v>
      </c>
      <c r="C578" s="191" t="s">
        <v>235</v>
      </c>
      <c r="D578" s="138"/>
      <c r="E578" s="137" t="s">
        <v>235</v>
      </c>
      <c r="F578" s="137" t="s">
        <v>235</v>
      </c>
      <c r="G578" s="137" t="s">
        <v>235</v>
      </c>
      <c r="H578" s="192" t="s">
        <v>235</v>
      </c>
      <c r="I578" s="193" t="s">
        <v>235</v>
      </c>
      <c r="J578" s="193" t="s">
        <v>235</v>
      </c>
      <c r="K578" s="194"/>
      <c r="L578" s="194"/>
      <c r="M578" s="194"/>
      <c r="N578" s="194"/>
      <c r="O578" s="194"/>
      <c r="P578" s="195"/>
      <c r="Q578" s="196"/>
      <c r="R578" s="137" t="s">
        <v>235</v>
      </c>
      <c r="S578" s="197" t="str">
        <f t="shared" ca="1" si="43"/>
        <v/>
      </c>
      <c r="T578" s="197" t="str">
        <f ca="1">IF(B578="","",IF(ISERROR(MATCH($J578,[3]SorP!$B$1:$B$6226,0)),"",INDIRECT("'SorP'!$A$"&amp;MATCH($S578&amp;$J578,[3]SorP!C:C,0))))</f>
        <v/>
      </c>
      <c r="U578" s="139"/>
      <c r="V578" s="140" t="e">
        <f>IF(C578="",NA(),IF(OR(C578="Smelter not listed",C578="Smelter not yet identified"),MATCH($B578&amp;$D578,'[3]Smelter Look-up'!$J:$J,0),MATCH($B578&amp;$C578,'[3]Smelter Look-up'!$J:$J,0)))</f>
        <v>#N/A</v>
      </c>
      <c r="X578" s="67">
        <f t="shared" si="41"/>
        <v>0</v>
      </c>
      <c r="AB578" s="68" t="str">
        <f t="shared" si="42"/>
        <v/>
      </c>
    </row>
    <row r="579" spans="1:28" s="67" customFormat="1" ht="20.25">
      <c r="A579" s="197"/>
      <c r="B579" s="137" t="s">
        <v>235</v>
      </c>
      <c r="C579" s="191" t="s">
        <v>235</v>
      </c>
      <c r="D579" s="138"/>
      <c r="E579" s="137" t="s">
        <v>235</v>
      </c>
      <c r="F579" s="137" t="s">
        <v>235</v>
      </c>
      <c r="G579" s="137" t="s">
        <v>235</v>
      </c>
      <c r="H579" s="192" t="s">
        <v>235</v>
      </c>
      <c r="I579" s="193" t="s">
        <v>235</v>
      </c>
      <c r="J579" s="193" t="s">
        <v>235</v>
      </c>
      <c r="K579" s="194"/>
      <c r="L579" s="194"/>
      <c r="M579" s="194"/>
      <c r="N579" s="194"/>
      <c r="O579" s="194"/>
      <c r="P579" s="195"/>
      <c r="Q579" s="196"/>
      <c r="R579" s="137" t="s">
        <v>235</v>
      </c>
      <c r="S579" s="197" t="str">
        <f t="shared" ca="1" si="43"/>
        <v/>
      </c>
      <c r="T579" s="197" t="str">
        <f ca="1">IF(B579="","",IF(ISERROR(MATCH($J579,[3]SorP!$B$1:$B$6226,0)),"",INDIRECT("'SorP'!$A$"&amp;MATCH($S579&amp;$J579,[3]SorP!C:C,0))))</f>
        <v/>
      </c>
      <c r="U579" s="139"/>
      <c r="V579" s="140" t="e">
        <f>IF(C579="",NA(),IF(OR(C579="Smelter not listed",C579="Smelter not yet identified"),MATCH($B579&amp;$D579,'[3]Smelter Look-up'!$J:$J,0),MATCH($B579&amp;$C579,'[3]Smelter Look-up'!$J:$J,0)))</f>
        <v>#N/A</v>
      </c>
      <c r="X579" s="67">
        <f t="shared" si="41"/>
        <v>0</v>
      </c>
      <c r="AB579" s="68" t="str">
        <f t="shared" si="42"/>
        <v/>
      </c>
    </row>
    <row r="580" spans="1:28" s="67" customFormat="1" ht="20.25">
      <c r="A580" s="197"/>
      <c r="B580" s="137" t="s">
        <v>235</v>
      </c>
      <c r="C580" s="191" t="s">
        <v>235</v>
      </c>
      <c r="D580" s="138"/>
      <c r="E580" s="137" t="s">
        <v>235</v>
      </c>
      <c r="F580" s="137" t="s">
        <v>235</v>
      </c>
      <c r="G580" s="137" t="s">
        <v>235</v>
      </c>
      <c r="H580" s="192" t="s">
        <v>235</v>
      </c>
      <c r="I580" s="193" t="s">
        <v>235</v>
      </c>
      <c r="J580" s="193" t="s">
        <v>235</v>
      </c>
      <c r="K580" s="194"/>
      <c r="L580" s="194"/>
      <c r="M580" s="194"/>
      <c r="N580" s="194"/>
      <c r="O580" s="194"/>
      <c r="P580" s="195"/>
      <c r="Q580" s="196"/>
      <c r="R580" s="137" t="s">
        <v>235</v>
      </c>
      <c r="S580" s="197" t="str">
        <f t="shared" ref="S580" ca="1" si="44">IF(B580="","",IF(ISERROR(MATCH($E580,CL,0)),"Unknown",INDIRECT("'C'!$A$"&amp;MATCH($E580,CL,0)+1)))</f>
        <v/>
      </c>
      <c r="T580" s="197" t="str">
        <f ca="1">IF(B580="","",IF(ISERROR(MATCH($J580,[3]SorP!$B$1:$B$6226,0)),"",INDIRECT("'SorP'!$A$"&amp;MATCH($S580&amp;$J580,[3]SorP!C:C,0))))</f>
        <v/>
      </c>
      <c r="U580" s="139"/>
      <c r="V580" s="140" t="e">
        <f>IF(C580="",NA(),IF(OR(C580="Smelter not listed",C580="Smelter not yet identified"),MATCH($B580&amp;$D580,'[3]Smelter Look-up'!$J:$J,0),MATCH($B580&amp;$C580,'[3]Smelter Look-up'!$J:$J,0)))</f>
        <v>#N/A</v>
      </c>
      <c r="X580" s="67">
        <f t="shared" si="41"/>
        <v>0</v>
      </c>
      <c r="AB580" s="68" t="str">
        <f t="shared" si="42"/>
        <v/>
      </c>
    </row>
    <row r="581" spans="1:28" s="67" customFormat="1" ht="20.25">
      <c r="A581" s="197"/>
      <c r="B581" s="137" t="s">
        <v>235</v>
      </c>
      <c r="C581" s="191" t="s">
        <v>235</v>
      </c>
      <c r="D581" s="138"/>
      <c r="E581" s="137" t="s">
        <v>235</v>
      </c>
      <c r="F581" s="137" t="s">
        <v>235</v>
      </c>
      <c r="G581" s="137" t="s">
        <v>235</v>
      </c>
      <c r="H581" s="192" t="s">
        <v>235</v>
      </c>
      <c r="I581" s="193" t="s">
        <v>235</v>
      </c>
      <c r="J581" s="193" t="s">
        <v>235</v>
      </c>
      <c r="K581" s="194"/>
      <c r="L581" s="194"/>
      <c r="M581" s="194"/>
      <c r="N581" s="194"/>
      <c r="O581" s="194"/>
      <c r="P581" s="195"/>
      <c r="Q581" s="196"/>
      <c r="R581" s="137" t="s">
        <v>235</v>
      </c>
      <c r="S581" s="197" t="str">
        <f ca="1">IF(B581="","",IF(ISERROR(MATCH($E581,CL,0)),"Unknown",INDIRECT("'C'!$A$"&amp;MATCH($E581,CL,0)+1)))</f>
        <v/>
      </c>
      <c r="T581" s="197" t="str">
        <f ca="1">IF(B581="","",IF(ISERROR(MATCH($J581,[3]SorP!$B$1:$B$6226,0)),"",INDIRECT("'SorP'!$A$"&amp;MATCH($S581&amp;$J581,[3]SorP!C:C,0))))</f>
        <v/>
      </c>
      <c r="U581" s="139"/>
      <c r="V581" s="140" t="e">
        <f>IF(C581="",NA(),IF(OR(C581="Smelter not listed",C581="Smelter not yet identified"),MATCH($B581&amp;$D581,'[3]Smelter Look-up'!$J:$J,0),MATCH($B581&amp;$C581,'[3]Smelter Look-up'!$J:$J,0)))</f>
        <v>#N/A</v>
      </c>
      <c r="X581" s="67">
        <f>IF(AND(C581="Smelter not listed",OR(LEN(D581)=0,LEN(E581)=0)),1,0)</f>
        <v>0</v>
      </c>
      <c r="AB581" s="68" t="str">
        <f>B581&amp;C581</f>
        <v/>
      </c>
    </row>
    <row r="582" spans="1:28" s="67" customFormat="1" ht="20.25">
      <c r="A582" s="197"/>
      <c r="B582" s="137" t="s">
        <v>235</v>
      </c>
      <c r="C582" s="191" t="s">
        <v>235</v>
      </c>
      <c r="D582" s="138"/>
      <c r="E582" s="137" t="s">
        <v>235</v>
      </c>
      <c r="F582" s="137" t="s">
        <v>235</v>
      </c>
      <c r="G582" s="137" t="s">
        <v>235</v>
      </c>
      <c r="H582" s="192" t="s">
        <v>235</v>
      </c>
      <c r="I582" s="193" t="s">
        <v>235</v>
      </c>
      <c r="J582" s="193" t="s">
        <v>235</v>
      </c>
      <c r="K582" s="194"/>
      <c r="L582" s="194"/>
      <c r="M582" s="194"/>
      <c r="N582" s="194"/>
      <c r="O582" s="194"/>
      <c r="P582" s="195"/>
      <c r="Q582" s="196"/>
      <c r="R582" s="137" t="s">
        <v>235</v>
      </c>
      <c r="S582" s="197" t="str">
        <f ca="1">IF(B582="","",IF(ISERROR(MATCH($E582,CL,0)),"Unknown",INDIRECT("'C'!$A$"&amp;MATCH($E582,CL,0)+1)))</f>
        <v/>
      </c>
      <c r="T582" s="197" t="str">
        <f ca="1">IF(B582="","",IF(ISERROR(MATCH($J582,[3]SorP!$B$1:$B$6226,0)),"",INDIRECT("'SorP'!$A$"&amp;MATCH($S582&amp;$J582,[3]SorP!C:C,0))))</f>
        <v/>
      </c>
      <c r="U582" s="139"/>
      <c r="V582" s="140" t="e">
        <f>IF(C582="",NA(),IF(OR(C582="Smelter not listed",C582="Smelter not yet identified"),MATCH($B582&amp;$D582,'[3]Smelter Look-up'!$J:$J,0),MATCH($B582&amp;$C582,'[3]Smelter Look-up'!$J:$J,0)))</f>
        <v>#N/A</v>
      </c>
      <c r="X582" s="67">
        <f>IF(AND(C582="Smelter not listed",OR(LEN(D582)=0,LEN(E582)=0)),1,0)</f>
        <v>0</v>
      </c>
      <c r="AB582" s="68" t="str">
        <f>B582&amp;C582</f>
        <v/>
      </c>
    </row>
    <row r="583" spans="1:28" s="67" customFormat="1" ht="20.25">
      <c r="A583" s="197"/>
      <c r="B583" s="137" t="s">
        <v>235</v>
      </c>
      <c r="C583" s="191" t="s">
        <v>235</v>
      </c>
      <c r="D583" s="138"/>
      <c r="E583" s="137" t="s">
        <v>235</v>
      </c>
      <c r="F583" s="137" t="s">
        <v>235</v>
      </c>
      <c r="G583" s="137" t="s">
        <v>235</v>
      </c>
      <c r="H583" s="192" t="s">
        <v>235</v>
      </c>
      <c r="I583" s="193" t="s">
        <v>235</v>
      </c>
      <c r="J583" s="193" t="s">
        <v>235</v>
      </c>
      <c r="K583" s="194"/>
      <c r="L583" s="194"/>
      <c r="M583" s="194"/>
      <c r="N583" s="194"/>
      <c r="O583" s="194"/>
      <c r="P583" s="195"/>
      <c r="Q583" s="196"/>
      <c r="R583" s="137" t="s">
        <v>235</v>
      </c>
      <c r="S583" s="197" t="str">
        <f ca="1">IF(B583="","",IF(ISERROR(MATCH($E583,CL,0)),"Unknown",INDIRECT("'C'!$A$"&amp;MATCH($E583,CL,0)+1)))</f>
        <v/>
      </c>
      <c r="T583" s="197" t="str">
        <f ca="1">IF(B583="","",IF(ISERROR(MATCH($J583,[3]SorP!$B$1:$B$6226,0)),"",INDIRECT("'SorP'!$A$"&amp;MATCH($S583&amp;$J583,[3]SorP!C:C,0))))</f>
        <v/>
      </c>
      <c r="U583" s="139"/>
      <c r="V583" s="140" t="e">
        <f>IF(C583="",NA(),IF(OR(C583="Smelter not listed",C583="Smelter not yet identified"),MATCH($B583&amp;$D583,'[3]Smelter Look-up'!$J:$J,0),MATCH($B583&amp;$C583,'[3]Smelter Look-up'!$J:$J,0)))</f>
        <v>#N/A</v>
      </c>
      <c r="X583" s="67">
        <f>IF(AND(C583="Smelter not listed",OR(LEN(D583)=0,LEN(E583)=0)),1,0)</f>
        <v>0</v>
      </c>
      <c r="AB583" s="68" t="str">
        <f>B583&amp;C583</f>
        <v/>
      </c>
    </row>
    <row r="584" spans="1:28" s="67" customFormat="1" ht="20.25">
      <c r="A584" s="197"/>
      <c r="B584" s="137" t="s">
        <v>235</v>
      </c>
      <c r="C584" s="191" t="s">
        <v>235</v>
      </c>
      <c r="D584" s="138"/>
      <c r="E584" s="137" t="s">
        <v>235</v>
      </c>
      <c r="F584" s="137" t="s">
        <v>235</v>
      </c>
      <c r="G584" s="137" t="s">
        <v>235</v>
      </c>
      <c r="H584" s="192" t="s">
        <v>235</v>
      </c>
      <c r="I584" s="193" t="s">
        <v>235</v>
      </c>
      <c r="J584" s="193" t="s">
        <v>235</v>
      </c>
      <c r="K584" s="194"/>
      <c r="L584" s="194"/>
      <c r="M584" s="194"/>
      <c r="N584" s="194"/>
      <c r="O584" s="194"/>
      <c r="P584" s="195"/>
      <c r="Q584" s="196"/>
      <c r="R584" s="137" t="s">
        <v>235</v>
      </c>
      <c r="S584" s="197" t="str">
        <f ca="1">IF(B584="","",IF(ISERROR(MATCH($E584,CL,0)),"Unknown",INDIRECT("'C'!$A$"&amp;MATCH($E584,CL,0)+1)))</f>
        <v/>
      </c>
      <c r="T584" s="197" t="str">
        <f ca="1">IF(B584="","",IF(ISERROR(MATCH($J584,[3]SorP!$B$1:$B$6226,0)),"",INDIRECT("'SorP'!$A$"&amp;MATCH($S584&amp;$J584,[3]SorP!C:C,0))))</f>
        <v/>
      </c>
      <c r="U584" s="139"/>
      <c r="V584" s="140" t="e">
        <f>IF(C584="",NA(),IF(OR(C584="Smelter not listed",C584="Smelter not yet identified"),MATCH($B584&amp;$D584,'[3]Smelter Look-up'!$J:$J,0),MATCH($B584&amp;$C584,'[3]Smelter Look-up'!$J:$J,0)))</f>
        <v>#N/A</v>
      </c>
      <c r="X584" s="67">
        <f>IF(AND(C584="Smelter not listed",OR(LEN(D584)=0,LEN(E584)=0)),1,0)</f>
        <v>0</v>
      </c>
      <c r="AB584" s="68" t="str">
        <f>B584&amp;C584</f>
        <v/>
      </c>
    </row>
    <row r="585" spans="1:28" s="67" customFormat="1" ht="20.25">
      <c r="A585" s="197"/>
      <c r="B585" s="137" t="s">
        <v>235</v>
      </c>
      <c r="C585" s="191" t="s">
        <v>235</v>
      </c>
      <c r="D585" s="138"/>
      <c r="E585" s="137" t="s">
        <v>235</v>
      </c>
      <c r="F585" s="137" t="s">
        <v>235</v>
      </c>
      <c r="G585" s="137" t="s">
        <v>235</v>
      </c>
      <c r="H585" s="192" t="s">
        <v>235</v>
      </c>
      <c r="I585" s="193" t="s">
        <v>235</v>
      </c>
      <c r="J585" s="193" t="s">
        <v>235</v>
      </c>
      <c r="K585" s="194"/>
      <c r="L585" s="194"/>
      <c r="M585" s="194"/>
      <c r="N585" s="194"/>
      <c r="O585" s="194"/>
      <c r="P585" s="195"/>
      <c r="Q585" s="196"/>
      <c r="R585" s="137" t="s">
        <v>235</v>
      </c>
      <c r="S585" s="197" t="str">
        <f t="shared" ref="S585" ca="1" si="45">IF(B585="","",IF(ISERROR(MATCH($E585,CL,0)),"Unknown",INDIRECT("'C'!$A$"&amp;MATCH($E585,CL,0)+1)))</f>
        <v/>
      </c>
      <c r="T585" s="197" t="str">
        <f ca="1">IF(B585="","",IF(ISERROR(MATCH($J585,[3]SorP!$B$1:$B$6226,0)),"",INDIRECT("'SorP'!$A$"&amp;MATCH($S585&amp;$J585,[3]SorP!C:C,0))))</f>
        <v/>
      </c>
      <c r="U585" s="139"/>
      <c r="V585" s="140" t="e">
        <f>IF(C585="",NA(),IF(OR(C585="Smelter not listed",C585="Smelter not yet identified"),MATCH($B585&amp;$D585,'[3]Smelter Look-up'!$J:$J,0),MATCH($B585&amp;$C585,'[3]Smelter Look-up'!$J:$J,0)))</f>
        <v>#N/A</v>
      </c>
      <c r="X585" s="67">
        <f t="shared" ref="X585:X648" si="46">IF(AND(C585="Smelter not listed",OR(LEN(D585)=0,LEN(E585)=0)),1,0)</f>
        <v>0</v>
      </c>
      <c r="AB585" s="68" t="str">
        <f t="shared" ref="AB585:AB648" si="47">B585&amp;C585</f>
        <v/>
      </c>
    </row>
    <row r="586" spans="1:28" s="67" customFormat="1" ht="20.25">
      <c r="A586" s="197"/>
      <c r="B586" s="137" t="s">
        <v>235</v>
      </c>
      <c r="C586" s="191" t="s">
        <v>235</v>
      </c>
      <c r="D586" s="138"/>
      <c r="E586" s="137" t="s">
        <v>235</v>
      </c>
      <c r="F586" s="137" t="s">
        <v>235</v>
      </c>
      <c r="G586" s="137" t="s">
        <v>235</v>
      </c>
      <c r="H586" s="192" t="s">
        <v>235</v>
      </c>
      <c r="I586" s="193" t="s">
        <v>235</v>
      </c>
      <c r="J586" s="193" t="s">
        <v>235</v>
      </c>
      <c r="K586" s="194"/>
      <c r="L586" s="194"/>
      <c r="M586" s="194"/>
      <c r="N586" s="194"/>
      <c r="O586" s="194"/>
      <c r="P586" s="195"/>
      <c r="Q586" s="196"/>
      <c r="R586" s="137" t="s">
        <v>235</v>
      </c>
      <c r="S586" s="197" t="str">
        <f t="shared" ref="S586:S633" ca="1" si="48">IF(B586="","",IF(ISERROR(MATCH($E586,CL,0)),"Unknown",INDIRECT("'C'!$A$"&amp;MATCH($E586,CL,0)+1)))</f>
        <v/>
      </c>
      <c r="T586" s="197" t="str">
        <f ca="1">IF(B586="","",IF(ISERROR(MATCH($J586,[3]SorP!$B$1:$B$6226,0)),"",INDIRECT("'SorP'!$A$"&amp;MATCH($S586&amp;$J586,[3]SorP!C:C,0))))</f>
        <v/>
      </c>
      <c r="U586" s="139"/>
      <c r="V586" s="140" t="e">
        <f>IF(C586="",NA(),IF(OR(C586="Smelter not listed",C586="Smelter not yet identified"),MATCH($B586&amp;$D586,'[3]Smelter Look-up'!$J:$J,0),MATCH($B586&amp;$C586,'[3]Smelter Look-up'!$J:$J,0)))</f>
        <v>#N/A</v>
      </c>
      <c r="X586" s="67">
        <f t="shared" si="46"/>
        <v>0</v>
      </c>
      <c r="AB586" s="68" t="str">
        <f t="shared" si="47"/>
        <v/>
      </c>
    </row>
    <row r="587" spans="1:28" s="67" customFormat="1" ht="20.25">
      <c r="A587" s="197"/>
      <c r="B587" s="137" t="s">
        <v>235</v>
      </c>
      <c r="C587" s="191" t="s">
        <v>235</v>
      </c>
      <c r="D587" s="138"/>
      <c r="E587" s="137" t="s">
        <v>235</v>
      </c>
      <c r="F587" s="137" t="s">
        <v>235</v>
      </c>
      <c r="G587" s="137" t="s">
        <v>235</v>
      </c>
      <c r="H587" s="192" t="s">
        <v>235</v>
      </c>
      <c r="I587" s="193" t="s">
        <v>235</v>
      </c>
      <c r="J587" s="193" t="s">
        <v>235</v>
      </c>
      <c r="K587" s="194"/>
      <c r="L587" s="194"/>
      <c r="M587" s="194"/>
      <c r="N587" s="194"/>
      <c r="O587" s="194"/>
      <c r="P587" s="195"/>
      <c r="Q587" s="196"/>
      <c r="R587" s="137" t="s">
        <v>235</v>
      </c>
      <c r="S587" s="197" t="str">
        <f t="shared" ca="1" si="48"/>
        <v/>
      </c>
      <c r="T587" s="197" t="str">
        <f ca="1">IF(B587="","",IF(ISERROR(MATCH($J587,[3]SorP!$B$1:$B$6226,0)),"",INDIRECT("'SorP'!$A$"&amp;MATCH($S587&amp;$J587,[3]SorP!C:C,0))))</f>
        <v/>
      </c>
      <c r="U587" s="139"/>
      <c r="V587" s="140" t="e">
        <f>IF(C587="",NA(),IF(OR(C587="Smelter not listed",C587="Smelter not yet identified"),MATCH($B587&amp;$D587,'[3]Smelter Look-up'!$J:$J,0),MATCH($B587&amp;$C587,'[3]Smelter Look-up'!$J:$J,0)))</f>
        <v>#N/A</v>
      </c>
      <c r="X587" s="67">
        <f t="shared" si="46"/>
        <v>0</v>
      </c>
      <c r="AB587" s="68" t="str">
        <f t="shared" si="47"/>
        <v/>
      </c>
    </row>
    <row r="588" spans="1:28" s="67" customFormat="1" ht="20.25">
      <c r="A588" s="197"/>
      <c r="B588" s="137" t="s">
        <v>235</v>
      </c>
      <c r="C588" s="191" t="s">
        <v>235</v>
      </c>
      <c r="D588" s="138"/>
      <c r="E588" s="137" t="s">
        <v>235</v>
      </c>
      <c r="F588" s="137" t="s">
        <v>235</v>
      </c>
      <c r="G588" s="137" t="s">
        <v>235</v>
      </c>
      <c r="H588" s="192" t="s">
        <v>235</v>
      </c>
      <c r="I588" s="193" t="s">
        <v>235</v>
      </c>
      <c r="J588" s="193" t="s">
        <v>235</v>
      </c>
      <c r="K588" s="194"/>
      <c r="L588" s="194"/>
      <c r="M588" s="194"/>
      <c r="N588" s="194"/>
      <c r="O588" s="194"/>
      <c r="P588" s="195"/>
      <c r="Q588" s="196"/>
      <c r="R588" s="137" t="s">
        <v>235</v>
      </c>
      <c r="S588" s="197" t="str">
        <f t="shared" ca="1" si="48"/>
        <v/>
      </c>
      <c r="T588" s="197" t="str">
        <f ca="1">IF(B588="","",IF(ISERROR(MATCH($J588,[3]SorP!$B$1:$B$6226,0)),"",INDIRECT("'SorP'!$A$"&amp;MATCH($S588&amp;$J588,[3]SorP!C:C,0))))</f>
        <v/>
      </c>
      <c r="U588" s="139"/>
      <c r="V588" s="140" t="e">
        <f>IF(C588="",NA(),IF(OR(C588="Smelter not listed",C588="Smelter not yet identified"),MATCH($B588&amp;$D588,'[3]Smelter Look-up'!$J:$J,0),MATCH($B588&amp;$C588,'[3]Smelter Look-up'!$J:$J,0)))</f>
        <v>#N/A</v>
      </c>
      <c r="X588" s="67">
        <f t="shared" si="46"/>
        <v>0</v>
      </c>
      <c r="AB588" s="68" t="str">
        <f t="shared" si="47"/>
        <v/>
      </c>
    </row>
    <row r="589" spans="1:28" s="67" customFormat="1" ht="20.25">
      <c r="A589" s="197"/>
      <c r="B589" s="137" t="s">
        <v>235</v>
      </c>
      <c r="C589" s="191" t="s">
        <v>235</v>
      </c>
      <c r="D589" s="138"/>
      <c r="E589" s="137" t="s">
        <v>235</v>
      </c>
      <c r="F589" s="137" t="s">
        <v>235</v>
      </c>
      <c r="G589" s="137" t="s">
        <v>235</v>
      </c>
      <c r="H589" s="192" t="s">
        <v>235</v>
      </c>
      <c r="I589" s="193" t="s">
        <v>235</v>
      </c>
      <c r="J589" s="193" t="s">
        <v>235</v>
      </c>
      <c r="K589" s="194"/>
      <c r="L589" s="194"/>
      <c r="M589" s="194"/>
      <c r="N589" s="194"/>
      <c r="O589" s="194"/>
      <c r="P589" s="195"/>
      <c r="Q589" s="196"/>
      <c r="R589" s="137" t="s">
        <v>235</v>
      </c>
      <c r="S589" s="197" t="str">
        <f t="shared" ca="1" si="48"/>
        <v/>
      </c>
      <c r="T589" s="197" t="str">
        <f ca="1">IF(B589="","",IF(ISERROR(MATCH($J589,[3]SorP!$B$1:$B$6226,0)),"",INDIRECT("'SorP'!$A$"&amp;MATCH($S589&amp;$J589,[3]SorP!C:C,0))))</f>
        <v/>
      </c>
      <c r="U589" s="139"/>
      <c r="V589" s="140" t="e">
        <f>IF(C589="",NA(),IF(OR(C589="Smelter not listed",C589="Smelter not yet identified"),MATCH($B589&amp;$D589,'[3]Smelter Look-up'!$J:$J,0),MATCH($B589&amp;$C589,'[3]Smelter Look-up'!$J:$J,0)))</f>
        <v>#N/A</v>
      </c>
      <c r="X589" s="67">
        <f t="shared" si="46"/>
        <v>0</v>
      </c>
      <c r="AB589" s="68" t="str">
        <f t="shared" si="47"/>
        <v/>
      </c>
    </row>
    <row r="590" spans="1:28" s="67" customFormat="1" ht="20.25">
      <c r="A590" s="197"/>
      <c r="B590" s="137" t="s">
        <v>235</v>
      </c>
      <c r="C590" s="191" t="s">
        <v>235</v>
      </c>
      <c r="D590" s="138"/>
      <c r="E590" s="137" t="s">
        <v>235</v>
      </c>
      <c r="F590" s="137" t="s">
        <v>235</v>
      </c>
      <c r="G590" s="137" t="s">
        <v>235</v>
      </c>
      <c r="H590" s="192" t="s">
        <v>235</v>
      </c>
      <c r="I590" s="193" t="s">
        <v>235</v>
      </c>
      <c r="J590" s="193" t="s">
        <v>235</v>
      </c>
      <c r="K590" s="194"/>
      <c r="L590" s="194"/>
      <c r="M590" s="194"/>
      <c r="N590" s="194"/>
      <c r="O590" s="194"/>
      <c r="P590" s="195"/>
      <c r="Q590" s="196"/>
      <c r="R590" s="137" t="s">
        <v>235</v>
      </c>
      <c r="S590" s="197" t="str">
        <f t="shared" ca="1" si="48"/>
        <v/>
      </c>
      <c r="T590" s="197" t="str">
        <f ca="1">IF(B590="","",IF(ISERROR(MATCH($J590,[3]SorP!$B$1:$B$6226,0)),"",INDIRECT("'SorP'!$A$"&amp;MATCH($S590&amp;$J590,[3]SorP!C:C,0))))</f>
        <v/>
      </c>
      <c r="U590" s="139"/>
      <c r="V590" s="140" t="e">
        <f>IF(C590="",NA(),IF(OR(C590="Smelter not listed",C590="Smelter not yet identified"),MATCH($B590&amp;$D590,'[3]Smelter Look-up'!$J:$J,0),MATCH($B590&amp;$C590,'[3]Smelter Look-up'!$J:$J,0)))</f>
        <v>#N/A</v>
      </c>
      <c r="X590" s="67">
        <f t="shared" si="46"/>
        <v>0</v>
      </c>
      <c r="AB590" s="68" t="str">
        <f t="shared" si="47"/>
        <v/>
      </c>
    </row>
    <row r="591" spans="1:28" s="67" customFormat="1" ht="20.25">
      <c r="A591" s="197"/>
      <c r="B591" s="137" t="s">
        <v>235</v>
      </c>
      <c r="C591" s="191" t="s">
        <v>235</v>
      </c>
      <c r="D591" s="138"/>
      <c r="E591" s="137" t="s">
        <v>235</v>
      </c>
      <c r="F591" s="137" t="s">
        <v>235</v>
      </c>
      <c r="G591" s="137" t="s">
        <v>235</v>
      </c>
      <c r="H591" s="192" t="s">
        <v>235</v>
      </c>
      <c r="I591" s="193" t="s">
        <v>235</v>
      </c>
      <c r="J591" s="193" t="s">
        <v>235</v>
      </c>
      <c r="K591" s="194"/>
      <c r="L591" s="194"/>
      <c r="M591" s="194"/>
      <c r="N591" s="194"/>
      <c r="O591" s="194"/>
      <c r="P591" s="195"/>
      <c r="Q591" s="196"/>
      <c r="R591" s="137" t="s">
        <v>235</v>
      </c>
      <c r="S591" s="197" t="str">
        <f t="shared" ca="1" si="48"/>
        <v/>
      </c>
      <c r="T591" s="197" t="str">
        <f ca="1">IF(B591="","",IF(ISERROR(MATCH($J591,[3]SorP!$B$1:$B$6226,0)),"",INDIRECT("'SorP'!$A$"&amp;MATCH($S591&amp;$J591,[3]SorP!C:C,0))))</f>
        <v/>
      </c>
      <c r="U591" s="139"/>
      <c r="V591" s="140" t="e">
        <f>IF(C591="",NA(),IF(OR(C591="Smelter not listed",C591="Smelter not yet identified"),MATCH($B591&amp;$D591,'[3]Smelter Look-up'!$J:$J,0),MATCH($B591&amp;$C591,'[3]Smelter Look-up'!$J:$J,0)))</f>
        <v>#N/A</v>
      </c>
      <c r="X591" s="67">
        <f t="shared" si="46"/>
        <v>0</v>
      </c>
      <c r="AB591" s="68" t="str">
        <f t="shared" si="47"/>
        <v/>
      </c>
    </row>
    <row r="592" spans="1:28" s="67" customFormat="1" ht="20.25">
      <c r="A592" s="197"/>
      <c r="B592" s="137" t="s">
        <v>235</v>
      </c>
      <c r="C592" s="191" t="s">
        <v>235</v>
      </c>
      <c r="D592" s="138"/>
      <c r="E592" s="137" t="s">
        <v>235</v>
      </c>
      <c r="F592" s="137" t="s">
        <v>235</v>
      </c>
      <c r="G592" s="137" t="s">
        <v>235</v>
      </c>
      <c r="H592" s="192" t="s">
        <v>235</v>
      </c>
      <c r="I592" s="193" t="s">
        <v>235</v>
      </c>
      <c r="J592" s="193" t="s">
        <v>235</v>
      </c>
      <c r="K592" s="194"/>
      <c r="L592" s="194"/>
      <c r="M592" s="194"/>
      <c r="N592" s="194"/>
      <c r="O592" s="194"/>
      <c r="P592" s="195"/>
      <c r="Q592" s="196"/>
      <c r="R592" s="137" t="s">
        <v>235</v>
      </c>
      <c r="S592" s="197" t="str">
        <f t="shared" ca="1" si="48"/>
        <v/>
      </c>
      <c r="T592" s="197" t="str">
        <f ca="1">IF(B592="","",IF(ISERROR(MATCH($J592,[3]SorP!$B$1:$B$6226,0)),"",INDIRECT("'SorP'!$A$"&amp;MATCH($S592&amp;$J592,[3]SorP!C:C,0))))</f>
        <v/>
      </c>
      <c r="U592" s="139"/>
      <c r="V592" s="140" t="e">
        <f>IF(C592="",NA(),IF(OR(C592="Smelter not listed",C592="Smelter not yet identified"),MATCH($B592&amp;$D592,'[3]Smelter Look-up'!$J:$J,0),MATCH($B592&amp;$C592,'[3]Smelter Look-up'!$J:$J,0)))</f>
        <v>#N/A</v>
      </c>
      <c r="X592" s="67">
        <f t="shared" si="46"/>
        <v>0</v>
      </c>
      <c r="AB592" s="68" t="str">
        <f t="shared" si="47"/>
        <v/>
      </c>
    </row>
    <row r="593" spans="1:28" s="67" customFormat="1" ht="20.25">
      <c r="A593" s="197"/>
      <c r="B593" s="137" t="s">
        <v>235</v>
      </c>
      <c r="C593" s="191" t="s">
        <v>235</v>
      </c>
      <c r="D593" s="138"/>
      <c r="E593" s="137" t="s">
        <v>235</v>
      </c>
      <c r="F593" s="137" t="s">
        <v>235</v>
      </c>
      <c r="G593" s="137" t="s">
        <v>235</v>
      </c>
      <c r="H593" s="192" t="s">
        <v>235</v>
      </c>
      <c r="I593" s="193" t="s">
        <v>235</v>
      </c>
      <c r="J593" s="193" t="s">
        <v>235</v>
      </c>
      <c r="K593" s="194"/>
      <c r="L593" s="194"/>
      <c r="M593" s="194"/>
      <c r="N593" s="194"/>
      <c r="O593" s="194"/>
      <c r="P593" s="195"/>
      <c r="Q593" s="196"/>
      <c r="R593" s="137" t="s">
        <v>235</v>
      </c>
      <c r="S593" s="197" t="str">
        <f t="shared" ca="1" si="48"/>
        <v/>
      </c>
      <c r="T593" s="197" t="str">
        <f ca="1">IF(B593="","",IF(ISERROR(MATCH($J593,[3]SorP!$B$1:$B$6226,0)),"",INDIRECT("'SorP'!$A$"&amp;MATCH($S593&amp;$J593,[3]SorP!C:C,0))))</f>
        <v/>
      </c>
      <c r="U593" s="139"/>
      <c r="V593" s="140" t="e">
        <f>IF(C593="",NA(),IF(OR(C593="Smelter not listed",C593="Smelter not yet identified"),MATCH($B593&amp;$D593,'[3]Smelter Look-up'!$J:$J,0),MATCH($B593&amp;$C593,'[3]Smelter Look-up'!$J:$J,0)))</f>
        <v>#N/A</v>
      </c>
      <c r="X593" s="67">
        <f t="shared" si="46"/>
        <v>0</v>
      </c>
      <c r="AB593" s="68" t="str">
        <f t="shared" si="47"/>
        <v/>
      </c>
    </row>
    <row r="594" spans="1:28" s="67" customFormat="1" ht="20.25">
      <c r="A594" s="197"/>
      <c r="B594" s="137" t="s">
        <v>235</v>
      </c>
      <c r="C594" s="191" t="s">
        <v>235</v>
      </c>
      <c r="D594" s="138"/>
      <c r="E594" s="137" t="s">
        <v>235</v>
      </c>
      <c r="F594" s="137" t="s">
        <v>235</v>
      </c>
      <c r="G594" s="137" t="s">
        <v>235</v>
      </c>
      <c r="H594" s="192" t="s">
        <v>235</v>
      </c>
      <c r="I594" s="193" t="s">
        <v>235</v>
      </c>
      <c r="J594" s="193" t="s">
        <v>235</v>
      </c>
      <c r="K594" s="194"/>
      <c r="L594" s="194"/>
      <c r="M594" s="194"/>
      <c r="N594" s="194"/>
      <c r="O594" s="194"/>
      <c r="P594" s="195"/>
      <c r="Q594" s="196"/>
      <c r="R594" s="137" t="s">
        <v>235</v>
      </c>
      <c r="S594" s="197" t="str">
        <f t="shared" ca="1" si="48"/>
        <v/>
      </c>
      <c r="T594" s="197" t="str">
        <f ca="1">IF(B594="","",IF(ISERROR(MATCH($J594,[3]SorP!$B$1:$B$6226,0)),"",INDIRECT("'SorP'!$A$"&amp;MATCH($S594&amp;$J594,[3]SorP!C:C,0))))</f>
        <v/>
      </c>
      <c r="U594" s="139"/>
      <c r="V594" s="140" t="e">
        <f>IF(C594="",NA(),IF(OR(C594="Smelter not listed",C594="Smelter not yet identified"),MATCH($B594&amp;$D594,'[3]Smelter Look-up'!$J:$J,0),MATCH($B594&amp;$C594,'[3]Smelter Look-up'!$J:$J,0)))</f>
        <v>#N/A</v>
      </c>
      <c r="X594" s="67">
        <f t="shared" si="46"/>
        <v>0</v>
      </c>
      <c r="AB594" s="68" t="str">
        <f t="shared" si="47"/>
        <v/>
      </c>
    </row>
    <row r="595" spans="1:28" s="67" customFormat="1" ht="20.25">
      <c r="A595" s="197"/>
      <c r="B595" s="137" t="s">
        <v>235</v>
      </c>
      <c r="C595" s="191" t="s">
        <v>235</v>
      </c>
      <c r="D595" s="138"/>
      <c r="E595" s="137" t="s">
        <v>235</v>
      </c>
      <c r="F595" s="137" t="s">
        <v>235</v>
      </c>
      <c r="G595" s="137" t="s">
        <v>235</v>
      </c>
      <c r="H595" s="192" t="s">
        <v>235</v>
      </c>
      <c r="I595" s="193" t="s">
        <v>235</v>
      </c>
      <c r="J595" s="193" t="s">
        <v>235</v>
      </c>
      <c r="K595" s="194"/>
      <c r="L595" s="194"/>
      <c r="M595" s="194"/>
      <c r="N595" s="194"/>
      <c r="O595" s="194"/>
      <c r="P595" s="195"/>
      <c r="Q595" s="196"/>
      <c r="R595" s="137" t="s">
        <v>235</v>
      </c>
      <c r="S595" s="197" t="str">
        <f t="shared" ca="1" si="48"/>
        <v/>
      </c>
      <c r="T595" s="197" t="str">
        <f ca="1">IF(B595="","",IF(ISERROR(MATCH($J595,[3]SorP!$B$1:$B$6226,0)),"",INDIRECT("'SorP'!$A$"&amp;MATCH($S595&amp;$J595,[3]SorP!C:C,0))))</f>
        <v/>
      </c>
      <c r="U595" s="139"/>
      <c r="V595" s="140" t="e">
        <f>IF(C595="",NA(),IF(OR(C595="Smelter not listed",C595="Smelter not yet identified"),MATCH($B595&amp;$D595,'[3]Smelter Look-up'!$J:$J,0),MATCH($B595&amp;$C595,'[3]Smelter Look-up'!$J:$J,0)))</f>
        <v>#N/A</v>
      </c>
      <c r="X595" s="67">
        <f t="shared" si="46"/>
        <v>0</v>
      </c>
      <c r="AB595" s="68" t="str">
        <f t="shared" si="47"/>
        <v/>
      </c>
    </row>
    <row r="596" spans="1:28" s="67" customFormat="1" ht="20.25">
      <c r="A596" s="197"/>
      <c r="B596" s="137" t="s">
        <v>235</v>
      </c>
      <c r="C596" s="191" t="s">
        <v>235</v>
      </c>
      <c r="D596" s="138"/>
      <c r="E596" s="137" t="s">
        <v>235</v>
      </c>
      <c r="F596" s="137" t="s">
        <v>235</v>
      </c>
      <c r="G596" s="137" t="s">
        <v>235</v>
      </c>
      <c r="H596" s="192" t="s">
        <v>235</v>
      </c>
      <c r="I596" s="193" t="s">
        <v>235</v>
      </c>
      <c r="J596" s="193" t="s">
        <v>235</v>
      </c>
      <c r="K596" s="194"/>
      <c r="L596" s="194"/>
      <c r="M596" s="194"/>
      <c r="N596" s="194"/>
      <c r="O596" s="194"/>
      <c r="P596" s="195"/>
      <c r="Q596" s="196"/>
      <c r="R596" s="137" t="s">
        <v>235</v>
      </c>
      <c r="S596" s="197" t="str">
        <f t="shared" ca="1" si="48"/>
        <v/>
      </c>
      <c r="T596" s="197" t="str">
        <f ca="1">IF(B596="","",IF(ISERROR(MATCH($J596,[3]SorP!$B$1:$B$6226,0)),"",INDIRECT("'SorP'!$A$"&amp;MATCH($S596&amp;$J596,[3]SorP!C:C,0))))</f>
        <v/>
      </c>
      <c r="U596" s="139"/>
      <c r="V596" s="140" t="e">
        <f>IF(C596="",NA(),IF(OR(C596="Smelter not listed",C596="Smelter not yet identified"),MATCH($B596&amp;$D596,'[3]Smelter Look-up'!$J:$J,0),MATCH($B596&amp;$C596,'[3]Smelter Look-up'!$J:$J,0)))</f>
        <v>#N/A</v>
      </c>
      <c r="X596" s="67">
        <f t="shared" si="46"/>
        <v>0</v>
      </c>
      <c r="AB596" s="68" t="str">
        <f t="shared" si="47"/>
        <v/>
      </c>
    </row>
    <row r="597" spans="1:28" s="67" customFormat="1" ht="20.25">
      <c r="A597" s="197"/>
      <c r="B597" s="137" t="s">
        <v>235</v>
      </c>
      <c r="C597" s="191" t="s">
        <v>235</v>
      </c>
      <c r="D597" s="138"/>
      <c r="E597" s="137" t="s">
        <v>235</v>
      </c>
      <c r="F597" s="137" t="s">
        <v>235</v>
      </c>
      <c r="G597" s="137" t="s">
        <v>235</v>
      </c>
      <c r="H597" s="192" t="s">
        <v>235</v>
      </c>
      <c r="I597" s="193" t="s">
        <v>235</v>
      </c>
      <c r="J597" s="193" t="s">
        <v>235</v>
      </c>
      <c r="K597" s="194"/>
      <c r="L597" s="194"/>
      <c r="M597" s="194"/>
      <c r="N597" s="194"/>
      <c r="O597" s="194"/>
      <c r="P597" s="195"/>
      <c r="Q597" s="196"/>
      <c r="R597" s="137" t="s">
        <v>235</v>
      </c>
      <c r="S597" s="197" t="str">
        <f t="shared" ca="1" si="48"/>
        <v/>
      </c>
      <c r="T597" s="197" t="str">
        <f ca="1">IF(B597="","",IF(ISERROR(MATCH($J597,[3]SorP!$B$1:$B$6226,0)),"",INDIRECT("'SorP'!$A$"&amp;MATCH($S597&amp;$J597,[3]SorP!C:C,0))))</f>
        <v/>
      </c>
      <c r="U597" s="139"/>
      <c r="V597" s="140" t="e">
        <f>IF(C597="",NA(),IF(OR(C597="Smelter not listed",C597="Smelter not yet identified"),MATCH($B597&amp;$D597,'[3]Smelter Look-up'!$J:$J,0),MATCH($B597&amp;$C597,'[3]Smelter Look-up'!$J:$J,0)))</f>
        <v>#N/A</v>
      </c>
      <c r="X597" s="67">
        <f t="shared" si="46"/>
        <v>0</v>
      </c>
      <c r="AB597" s="68" t="str">
        <f t="shared" si="47"/>
        <v/>
      </c>
    </row>
    <row r="598" spans="1:28" s="67" customFormat="1" ht="20.25">
      <c r="A598" s="197"/>
      <c r="B598" s="137" t="s">
        <v>235</v>
      </c>
      <c r="C598" s="191" t="s">
        <v>235</v>
      </c>
      <c r="D598" s="138"/>
      <c r="E598" s="137" t="s">
        <v>235</v>
      </c>
      <c r="F598" s="137" t="s">
        <v>235</v>
      </c>
      <c r="G598" s="137" t="s">
        <v>235</v>
      </c>
      <c r="H598" s="192" t="s">
        <v>235</v>
      </c>
      <c r="I598" s="193" t="s">
        <v>235</v>
      </c>
      <c r="J598" s="193" t="s">
        <v>235</v>
      </c>
      <c r="K598" s="194"/>
      <c r="L598" s="194"/>
      <c r="M598" s="194"/>
      <c r="N598" s="194"/>
      <c r="O598" s="194"/>
      <c r="P598" s="195"/>
      <c r="Q598" s="196"/>
      <c r="R598" s="137" t="s">
        <v>235</v>
      </c>
      <c r="S598" s="197" t="str">
        <f t="shared" ca="1" si="48"/>
        <v/>
      </c>
      <c r="T598" s="197" t="str">
        <f ca="1">IF(B598="","",IF(ISERROR(MATCH($J598,[3]SorP!$B$1:$B$6226,0)),"",INDIRECT("'SorP'!$A$"&amp;MATCH($S598&amp;$J598,[3]SorP!C:C,0))))</f>
        <v/>
      </c>
      <c r="U598" s="139"/>
      <c r="V598" s="140" t="e">
        <f>IF(C598="",NA(),IF(OR(C598="Smelter not listed",C598="Smelter not yet identified"),MATCH($B598&amp;$D598,'[3]Smelter Look-up'!$J:$J,0),MATCH($B598&amp;$C598,'[3]Smelter Look-up'!$J:$J,0)))</f>
        <v>#N/A</v>
      </c>
      <c r="X598" s="67">
        <f t="shared" si="46"/>
        <v>0</v>
      </c>
      <c r="AB598" s="68" t="str">
        <f t="shared" si="47"/>
        <v/>
      </c>
    </row>
    <row r="599" spans="1:28" s="67" customFormat="1" ht="20.25">
      <c r="A599" s="197"/>
      <c r="B599" s="137" t="s">
        <v>235</v>
      </c>
      <c r="C599" s="191" t="s">
        <v>235</v>
      </c>
      <c r="D599" s="138"/>
      <c r="E599" s="137" t="s">
        <v>235</v>
      </c>
      <c r="F599" s="137" t="s">
        <v>235</v>
      </c>
      <c r="G599" s="137" t="s">
        <v>235</v>
      </c>
      <c r="H599" s="192" t="s">
        <v>235</v>
      </c>
      <c r="I599" s="193" t="s">
        <v>235</v>
      </c>
      <c r="J599" s="193" t="s">
        <v>235</v>
      </c>
      <c r="K599" s="194"/>
      <c r="L599" s="194"/>
      <c r="M599" s="194"/>
      <c r="N599" s="194"/>
      <c r="O599" s="194"/>
      <c r="P599" s="195"/>
      <c r="Q599" s="196"/>
      <c r="R599" s="137" t="s">
        <v>235</v>
      </c>
      <c r="S599" s="197" t="str">
        <f t="shared" ca="1" si="48"/>
        <v/>
      </c>
      <c r="T599" s="197" t="str">
        <f ca="1">IF(B599="","",IF(ISERROR(MATCH($J599,[3]SorP!$B$1:$B$6226,0)),"",INDIRECT("'SorP'!$A$"&amp;MATCH($S599&amp;$J599,[3]SorP!C:C,0))))</f>
        <v/>
      </c>
      <c r="U599" s="139"/>
      <c r="V599" s="140" t="e">
        <f>IF(C599="",NA(),IF(OR(C599="Smelter not listed",C599="Smelter not yet identified"),MATCH($B599&amp;$D599,'[3]Smelter Look-up'!$J:$J,0),MATCH($B599&amp;$C599,'[3]Smelter Look-up'!$J:$J,0)))</f>
        <v>#N/A</v>
      </c>
      <c r="X599" s="67">
        <f t="shared" si="46"/>
        <v>0</v>
      </c>
      <c r="AB599" s="68" t="str">
        <f t="shared" si="47"/>
        <v/>
      </c>
    </row>
    <row r="600" spans="1:28" s="67" customFormat="1" ht="20.25">
      <c r="A600" s="197"/>
      <c r="B600" s="137" t="s">
        <v>235</v>
      </c>
      <c r="C600" s="191" t="s">
        <v>235</v>
      </c>
      <c r="D600" s="138"/>
      <c r="E600" s="137" t="s">
        <v>235</v>
      </c>
      <c r="F600" s="137" t="s">
        <v>235</v>
      </c>
      <c r="G600" s="137" t="s">
        <v>235</v>
      </c>
      <c r="H600" s="192" t="s">
        <v>235</v>
      </c>
      <c r="I600" s="193" t="s">
        <v>235</v>
      </c>
      <c r="J600" s="193" t="s">
        <v>235</v>
      </c>
      <c r="K600" s="194"/>
      <c r="L600" s="194"/>
      <c r="M600" s="194"/>
      <c r="N600" s="194"/>
      <c r="O600" s="194"/>
      <c r="P600" s="195"/>
      <c r="Q600" s="196"/>
      <c r="R600" s="137" t="s">
        <v>235</v>
      </c>
      <c r="S600" s="197" t="str">
        <f t="shared" ca="1" si="48"/>
        <v/>
      </c>
      <c r="T600" s="197" t="str">
        <f ca="1">IF(B600="","",IF(ISERROR(MATCH($J600,[3]SorP!$B$1:$B$6226,0)),"",INDIRECT("'SorP'!$A$"&amp;MATCH($S600&amp;$J600,[3]SorP!C:C,0))))</f>
        <v/>
      </c>
      <c r="U600" s="139"/>
      <c r="V600" s="140" t="e">
        <f>IF(C600="",NA(),IF(OR(C600="Smelter not listed",C600="Smelter not yet identified"),MATCH($B600&amp;$D600,'[3]Smelter Look-up'!$J:$J,0),MATCH($B600&amp;$C600,'[3]Smelter Look-up'!$J:$J,0)))</f>
        <v>#N/A</v>
      </c>
      <c r="X600" s="67">
        <f t="shared" si="46"/>
        <v>0</v>
      </c>
      <c r="AB600" s="68" t="str">
        <f t="shared" si="47"/>
        <v/>
      </c>
    </row>
    <row r="601" spans="1:28" s="67" customFormat="1" ht="20.25">
      <c r="A601" s="197"/>
      <c r="B601" s="137" t="s">
        <v>235</v>
      </c>
      <c r="C601" s="191" t="s">
        <v>235</v>
      </c>
      <c r="D601" s="138"/>
      <c r="E601" s="137" t="s">
        <v>235</v>
      </c>
      <c r="F601" s="137" t="s">
        <v>235</v>
      </c>
      <c r="G601" s="137" t="s">
        <v>235</v>
      </c>
      <c r="H601" s="192" t="s">
        <v>235</v>
      </c>
      <c r="I601" s="193" t="s">
        <v>235</v>
      </c>
      <c r="J601" s="193" t="s">
        <v>235</v>
      </c>
      <c r="K601" s="194"/>
      <c r="L601" s="194"/>
      <c r="M601" s="194"/>
      <c r="N601" s="194"/>
      <c r="O601" s="194"/>
      <c r="P601" s="195"/>
      <c r="Q601" s="196"/>
      <c r="R601" s="137" t="s">
        <v>235</v>
      </c>
      <c r="S601" s="197" t="str">
        <f t="shared" ca="1" si="48"/>
        <v/>
      </c>
      <c r="T601" s="197" t="str">
        <f ca="1">IF(B601="","",IF(ISERROR(MATCH($J601,[3]SorP!$B$1:$B$6226,0)),"",INDIRECT("'SorP'!$A$"&amp;MATCH($S601&amp;$J601,[3]SorP!C:C,0))))</f>
        <v/>
      </c>
      <c r="U601" s="139"/>
      <c r="V601" s="140" t="e">
        <f>IF(C601="",NA(),IF(OR(C601="Smelter not listed",C601="Smelter not yet identified"),MATCH($B601&amp;$D601,'[3]Smelter Look-up'!$J:$J,0),MATCH($B601&amp;$C601,'[3]Smelter Look-up'!$J:$J,0)))</f>
        <v>#N/A</v>
      </c>
      <c r="X601" s="67">
        <f t="shared" si="46"/>
        <v>0</v>
      </c>
      <c r="AB601" s="68" t="str">
        <f t="shared" si="47"/>
        <v/>
      </c>
    </row>
    <row r="602" spans="1:28" s="67" customFormat="1" ht="20.25">
      <c r="A602" s="197"/>
      <c r="B602" s="137" t="s">
        <v>235</v>
      </c>
      <c r="C602" s="191" t="s">
        <v>235</v>
      </c>
      <c r="D602" s="138"/>
      <c r="E602" s="137" t="s">
        <v>235</v>
      </c>
      <c r="F602" s="137" t="s">
        <v>235</v>
      </c>
      <c r="G602" s="137" t="s">
        <v>235</v>
      </c>
      <c r="H602" s="192" t="s">
        <v>235</v>
      </c>
      <c r="I602" s="193" t="s">
        <v>235</v>
      </c>
      <c r="J602" s="193" t="s">
        <v>235</v>
      </c>
      <c r="K602" s="194"/>
      <c r="L602" s="194"/>
      <c r="M602" s="194"/>
      <c r="N602" s="194"/>
      <c r="O602" s="194"/>
      <c r="P602" s="195"/>
      <c r="Q602" s="196"/>
      <c r="R602" s="137" t="s">
        <v>235</v>
      </c>
      <c r="S602" s="197" t="str">
        <f t="shared" ca="1" si="48"/>
        <v/>
      </c>
      <c r="T602" s="197" t="str">
        <f ca="1">IF(B602="","",IF(ISERROR(MATCH($J602,[3]SorP!$B$1:$B$6226,0)),"",INDIRECT("'SorP'!$A$"&amp;MATCH($S602&amp;$J602,[3]SorP!C:C,0))))</f>
        <v/>
      </c>
      <c r="U602" s="139"/>
      <c r="V602" s="140" t="e">
        <f>IF(C602="",NA(),IF(OR(C602="Smelter not listed",C602="Smelter not yet identified"),MATCH($B602&amp;$D602,'[3]Smelter Look-up'!$J:$J,0),MATCH($B602&amp;$C602,'[3]Smelter Look-up'!$J:$J,0)))</f>
        <v>#N/A</v>
      </c>
      <c r="X602" s="67">
        <f t="shared" si="46"/>
        <v>0</v>
      </c>
      <c r="AB602" s="68" t="str">
        <f t="shared" si="47"/>
        <v/>
      </c>
    </row>
    <row r="603" spans="1:28" s="67" customFormat="1" ht="20.25">
      <c r="A603" s="197"/>
      <c r="B603" s="137" t="s">
        <v>235</v>
      </c>
      <c r="C603" s="191" t="s">
        <v>235</v>
      </c>
      <c r="D603" s="138"/>
      <c r="E603" s="137" t="s">
        <v>235</v>
      </c>
      <c r="F603" s="137" t="s">
        <v>235</v>
      </c>
      <c r="G603" s="137" t="s">
        <v>235</v>
      </c>
      <c r="H603" s="192" t="s">
        <v>235</v>
      </c>
      <c r="I603" s="193" t="s">
        <v>235</v>
      </c>
      <c r="J603" s="193" t="s">
        <v>235</v>
      </c>
      <c r="K603" s="194"/>
      <c r="L603" s="194"/>
      <c r="M603" s="194"/>
      <c r="N603" s="194"/>
      <c r="O603" s="194"/>
      <c r="P603" s="195"/>
      <c r="Q603" s="196"/>
      <c r="R603" s="137" t="s">
        <v>235</v>
      </c>
      <c r="S603" s="197" t="str">
        <f t="shared" ca="1" si="48"/>
        <v/>
      </c>
      <c r="T603" s="197" t="str">
        <f ca="1">IF(B603="","",IF(ISERROR(MATCH($J603,[3]SorP!$B$1:$B$6226,0)),"",INDIRECT("'SorP'!$A$"&amp;MATCH($S603&amp;$J603,[3]SorP!C:C,0))))</f>
        <v/>
      </c>
      <c r="U603" s="139"/>
      <c r="V603" s="140" t="e">
        <f>IF(C603="",NA(),IF(OR(C603="Smelter not listed",C603="Smelter not yet identified"),MATCH($B603&amp;$D603,'[3]Smelter Look-up'!$J:$J,0),MATCH($B603&amp;$C603,'[3]Smelter Look-up'!$J:$J,0)))</f>
        <v>#N/A</v>
      </c>
      <c r="X603" s="67">
        <f t="shared" si="46"/>
        <v>0</v>
      </c>
      <c r="AB603" s="68" t="str">
        <f t="shared" si="47"/>
        <v/>
      </c>
    </row>
    <row r="604" spans="1:28" s="67" customFormat="1" ht="20.25">
      <c r="A604" s="197"/>
      <c r="B604" s="137" t="s">
        <v>235</v>
      </c>
      <c r="C604" s="191" t="s">
        <v>235</v>
      </c>
      <c r="D604" s="138"/>
      <c r="E604" s="137" t="s">
        <v>235</v>
      </c>
      <c r="F604" s="137" t="s">
        <v>235</v>
      </c>
      <c r="G604" s="137" t="s">
        <v>235</v>
      </c>
      <c r="H604" s="192" t="s">
        <v>235</v>
      </c>
      <c r="I604" s="193" t="s">
        <v>235</v>
      </c>
      <c r="J604" s="193" t="s">
        <v>235</v>
      </c>
      <c r="K604" s="194"/>
      <c r="L604" s="194"/>
      <c r="M604" s="194"/>
      <c r="N604" s="194"/>
      <c r="O604" s="194"/>
      <c r="P604" s="195"/>
      <c r="Q604" s="196"/>
      <c r="R604" s="137" t="s">
        <v>235</v>
      </c>
      <c r="S604" s="197" t="str">
        <f t="shared" ca="1" si="48"/>
        <v/>
      </c>
      <c r="T604" s="197" t="str">
        <f ca="1">IF(B604="","",IF(ISERROR(MATCH($J604,[3]SorP!$B$1:$B$6226,0)),"",INDIRECT("'SorP'!$A$"&amp;MATCH($S604&amp;$J604,[3]SorP!C:C,0))))</f>
        <v/>
      </c>
      <c r="U604" s="139"/>
      <c r="V604" s="140" t="e">
        <f>IF(C604="",NA(),IF(OR(C604="Smelter not listed",C604="Smelter not yet identified"),MATCH($B604&amp;$D604,'[3]Smelter Look-up'!$J:$J,0),MATCH($B604&amp;$C604,'[3]Smelter Look-up'!$J:$J,0)))</f>
        <v>#N/A</v>
      </c>
      <c r="X604" s="67">
        <f t="shared" si="46"/>
        <v>0</v>
      </c>
      <c r="AB604" s="68" t="str">
        <f t="shared" si="47"/>
        <v/>
      </c>
    </row>
    <row r="605" spans="1:28" s="67" customFormat="1" ht="20.25">
      <c r="A605" s="197"/>
      <c r="B605" s="137" t="s">
        <v>235</v>
      </c>
      <c r="C605" s="191" t="s">
        <v>235</v>
      </c>
      <c r="D605" s="138"/>
      <c r="E605" s="137" t="s">
        <v>235</v>
      </c>
      <c r="F605" s="137" t="s">
        <v>235</v>
      </c>
      <c r="G605" s="137" t="s">
        <v>235</v>
      </c>
      <c r="H605" s="192" t="s">
        <v>235</v>
      </c>
      <c r="I605" s="193" t="s">
        <v>235</v>
      </c>
      <c r="J605" s="193" t="s">
        <v>235</v>
      </c>
      <c r="K605" s="194"/>
      <c r="L605" s="194"/>
      <c r="M605" s="194"/>
      <c r="N605" s="194"/>
      <c r="O605" s="194"/>
      <c r="P605" s="195"/>
      <c r="Q605" s="196"/>
      <c r="R605" s="137" t="s">
        <v>235</v>
      </c>
      <c r="S605" s="197" t="str">
        <f t="shared" ca="1" si="48"/>
        <v/>
      </c>
      <c r="T605" s="197" t="str">
        <f ca="1">IF(B605="","",IF(ISERROR(MATCH($J605,[3]SorP!$B$1:$B$6226,0)),"",INDIRECT("'SorP'!$A$"&amp;MATCH($S605&amp;$J605,[3]SorP!C:C,0))))</f>
        <v/>
      </c>
      <c r="U605" s="139"/>
      <c r="V605" s="140" t="e">
        <f>IF(C605="",NA(),IF(OR(C605="Smelter not listed",C605="Smelter not yet identified"),MATCH($B605&amp;$D605,'[3]Smelter Look-up'!$J:$J,0),MATCH($B605&amp;$C605,'[3]Smelter Look-up'!$J:$J,0)))</f>
        <v>#N/A</v>
      </c>
      <c r="X605" s="67">
        <f t="shared" si="46"/>
        <v>0</v>
      </c>
      <c r="AB605" s="68" t="str">
        <f t="shared" si="47"/>
        <v/>
      </c>
    </row>
    <row r="606" spans="1:28" s="67" customFormat="1" ht="20.25">
      <c r="A606" s="197"/>
      <c r="B606" s="137" t="s">
        <v>235</v>
      </c>
      <c r="C606" s="191" t="s">
        <v>235</v>
      </c>
      <c r="D606" s="138"/>
      <c r="E606" s="137" t="s">
        <v>235</v>
      </c>
      <c r="F606" s="137" t="s">
        <v>235</v>
      </c>
      <c r="G606" s="137" t="s">
        <v>235</v>
      </c>
      <c r="H606" s="192" t="s">
        <v>235</v>
      </c>
      <c r="I606" s="193" t="s">
        <v>235</v>
      </c>
      <c r="J606" s="193" t="s">
        <v>235</v>
      </c>
      <c r="K606" s="194"/>
      <c r="L606" s="194"/>
      <c r="M606" s="194"/>
      <c r="N606" s="194"/>
      <c r="O606" s="194"/>
      <c r="P606" s="195"/>
      <c r="Q606" s="196"/>
      <c r="R606" s="137" t="s">
        <v>235</v>
      </c>
      <c r="S606" s="197" t="str">
        <f t="shared" ca="1" si="48"/>
        <v/>
      </c>
      <c r="T606" s="197" t="str">
        <f ca="1">IF(B606="","",IF(ISERROR(MATCH($J606,[3]SorP!$B$1:$B$6226,0)),"",INDIRECT("'SorP'!$A$"&amp;MATCH($S606&amp;$J606,[3]SorP!C:C,0))))</f>
        <v/>
      </c>
      <c r="U606" s="139"/>
      <c r="V606" s="140" t="e">
        <f>IF(C606="",NA(),IF(OR(C606="Smelter not listed",C606="Smelter not yet identified"),MATCH($B606&amp;$D606,'[3]Smelter Look-up'!$J:$J,0),MATCH($B606&amp;$C606,'[3]Smelter Look-up'!$J:$J,0)))</f>
        <v>#N/A</v>
      </c>
      <c r="X606" s="67">
        <f t="shared" si="46"/>
        <v>0</v>
      </c>
      <c r="AB606" s="68" t="str">
        <f t="shared" si="47"/>
        <v/>
      </c>
    </row>
    <row r="607" spans="1:28" s="67" customFormat="1" ht="20.25">
      <c r="A607" s="197"/>
      <c r="B607" s="137" t="s">
        <v>235</v>
      </c>
      <c r="C607" s="191" t="s">
        <v>235</v>
      </c>
      <c r="D607" s="138"/>
      <c r="E607" s="137" t="s">
        <v>235</v>
      </c>
      <c r="F607" s="137" t="s">
        <v>235</v>
      </c>
      <c r="G607" s="137" t="s">
        <v>235</v>
      </c>
      <c r="H607" s="192" t="s">
        <v>235</v>
      </c>
      <c r="I607" s="193" t="s">
        <v>235</v>
      </c>
      <c r="J607" s="193" t="s">
        <v>235</v>
      </c>
      <c r="K607" s="194"/>
      <c r="L607" s="194"/>
      <c r="M607" s="194"/>
      <c r="N607" s="194"/>
      <c r="O607" s="194"/>
      <c r="P607" s="195"/>
      <c r="Q607" s="196"/>
      <c r="R607" s="137" t="s">
        <v>235</v>
      </c>
      <c r="S607" s="197" t="str">
        <f t="shared" ca="1" si="48"/>
        <v/>
      </c>
      <c r="T607" s="197" t="str">
        <f ca="1">IF(B607="","",IF(ISERROR(MATCH($J607,[3]SorP!$B$1:$B$6226,0)),"",INDIRECT("'SorP'!$A$"&amp;MATCH($S607&amp;$J607,[3]SorP!C:C,0))))</f>
        <v/>
      </c>
      <c r="U607" s="139"/>
      <c r="V607" s="140" t="e">
        <f>IF(C607="",NA(),IF(OR(C607="Smelter not listed",C607="Smelter not yet identified"),MATCH($B607&amp;$D607,'[3]Smelter Look-up'!$J:$J,0),MATCH($B607&amp;$C607,'[3]Smelter Look-up'!$J:$J,0)))</f>
        <v>#N/A</v>
      </c>
      <c r="X607" s="67">
        <f t="shared" si="46"/>
        <v>0</v>
      </c>
      <c r="AB607" s="68" t="str">
        <f t="shared" si="47"/>
        <v/>
      </c>
    </row>
    <row r="608" spans="1:28" s="67" customFormat="1" ht="20.25">
      <c r="A608" s="197"/>
      <c r="B608" s="137" t="s">
        <v>235</v>
      </c>
      <c r="C608" s="191" t="s">
        <v>235</v>
      </c>
      <c r="D608" s="138"/>
      <c r="E608" s="137" t="s">
        <v>235</v>
      </c>
      <c r="F608" s="137" t="s">
        <v>235</v>
      </c>
      <c r="G608" s="137" t="s">
        <v>235</v>
      </c>
      <c r="H608" s="192" t="s">
        <v>235</v>
      </c>
      <c r="I608" s="193" t="s">
        <v>235</v>
      </c>
      <c r="J608" s="193" t="s">
        <v>235</v>
      </c>
      <c r="K608" s="194"/>
      <c r="L608" s="194"/>
      <c r="M608" s="194"/>
      <c r="N608" s="194"/>
      <c r="O608" s="194"/>
      <c r="P608" s="195"/>
      <c r="Q608" s="196"/>
      <c r="R608" s="137" t="s">
        <v>235</v>
      </c>
      <c r="S608" s="197" t="str">
        <f t="shared" ca="1" si="48"/>
        <v/>
      </c>
      <c r="T608" s="197" t="str">
        <f ca="1">IF(B608="","",IF(ISERROR(MATCH($J608,[3]SorP!$B$1:$B$6226,0)),"",INDIRECT("'SorP'!$A$"&amp;MATCH($S608&amp;$J608,[3]SorP!C:C,0))))</f>
        <v/>
      </c>
      <c r="U608" s="139"/>
      <c r="V608" s="140" t="e">
        <f>IF(C608="",NA(),IF(OR(C608="Smelter not listed",C608="Smelter not yet identified"),MATCH($B608&amp;$D608,'[3]Smelter Look-up'!$J:$J,0),MATCH($B608&amp;$C608,'[3]Smelter Look-up'!$J:$J,0)))</f>
        <v>#N/A</v>
      </c>
      <c r="X608" s="67">
        <f t="shared" si="46"/>
        <v>0</v>
      </c>
      <c r="AB608" s="68" t="str">
        <f t="shared" si="47"/>
        <v/>
      </c>
    </row>
    <row r="609" spans="1:28" s="67" customFormat="1" ht="20.25">
      <c r="A609" s="197"/>
      <c r="B609" s="137" t="s">
        <v>235</v>
      </c>
      <c r="C609" s="191" t="s">
        <v>235</v>
      </c>
      <c r="D609" s="138"/>
      <c r="E609" s="137" t="s">
        <v>235</v>
      </c>
      <c r="F609" s="137" t="s">
        <v>235</v>
      </c>
      <c r="G609" s="137" t="s">
        <v>235</v>
      </c>
      <c r="H609" s="192" t="s">
        <v>235</v>
      </c>
      <c r="I609" s="193" t="s">
        <v>235</v>
      </c>
      <c r="J609" s="193" t="s">
        <v>235</v>
      </c>
      <c r="K609" s="194"/>
      <c r="L609" s="194"/>
      <c r="M609" s="194"/>
      <c r="N609" s="194"/>
      <c r="O609" s="194"/>
      <c r="P609" s="195"/>
      <c r="Q609" s="196"/>
      <c r="R609" s="137" t="s">
        <v>235</v>
      </c>
      <c r="S609" s="197" t="str">
        <f t="shared" ca="1" si="48"/>
        <v/>
      </c>
      <c r="T609" s="197" t="str">
        <f ca="1">IF(B609="","",IF(ISERROR(MATCH($J609,[3]SorP!$B$1:$B$6226,0)),"",INDIRECT("'SorP'!$A$"&amp;MATCH($S609&amp;$J609,[3]SorP!C:C,0))))</f>
        <v/>
      </c>
      <c r="U609" s="139"/>
      <c r="V609" s="140" t="e">
        <f>IF(C609="",NA(),IF(OR(C609="Smelter not listed",C609="Smelter not yet identified"),MATCH($B609&amp;$D609,'[3]Smelter Look-up'!$J:$J,0),MATCH($B609&amp;$C609,'[3]Smelter Look-up'!$J:$J,0)))</f>
        <v>#N/A</v>
      </c>
      <c r="X609" s="67">
        <f t="shared" si="46"/>
        <v>0</v>
      </c>
      <c r="AB609" s="68" t="str">
        <f t="shared" si="47"/>
        <v/>
      </c>
    </row>
    <row r="610" spans="1:28" s="67" customFormat="1" ht="20.25">
      <c r="A610" s="197"/>
      <c r="B610" s="137" t="s">
        <v>235</v>
      </c>
      <c r="C610" s="191" t="s">
        <v>235</v>
      </c>
      <c r="D610" s="138"/>
      <c r="E610" s="137" t="s">
        <v>235</v>
      </c>
      <c r="F610" s="137" t="s">
        <v>235</v>
      </c>
      <c r="G610" s="137" t="s">
        <v>235</v>
      </c>
      <c r="H610" s="192" t="s">
        <v>235</v>
      </c>
      <c r="I610" s="193" t="s">
        <v>235</v>
      </c>
      <c r="J610" s="193" t="s">
        <v>235</v>
      </c>
      <c r="K610" s="194"/>
      <c r="L610" s="194"/>
      <c r="M610" s="194"/>
      <c r="N610" s="194"/>
      <c r="O610" s="194"/>
      <c r="P610" s="195"/>
      <c r="Q610" s="196"/>
      <c r="R610" s="137" t="s">
        <v>235</v>
      </c>
      <c r="S610" s="197" t="str">
        <f t="shared" ca="1" si="48"/>
        <v/>
      </c>
      <c r="T610" s="197" t="str">
        <f ca="1">IF(B610="","",IF(ISERROR(MATCH($J610,[3]SorP!$B$1:$B$6226,0)),"",INDIRECT("'SorP'!$A$"&amp;MATCH($S610&amp;$J610,[3]SorP!C:C,0))))</f>
        <v/>
      </c>
      <c r="U610" s="139"/>
      <c r="V610" s="140" t="e">
        <f>IF(C610="",NA(),IF(OR(C610="Smelter not listed",C610="Smelter not yet identified"),MATCH($B610&amp;$D610,'[3]Smelter Look-up'!$J:$J,0),MATCH($B610&amp;$C610,'[3]Smelter Look-up'!$J:$J,0)))</f>
        <v>#N/A</v>
      </c>
      <c r="X610" s="67">
        <f t="shared" si="46"/>
        <v>0</v>
      </c>
      <c r="AB610" s="68" t="str">
        <f t="shared" si="47"/>
        <v/>
      </c>
    </row>
    <row r="611" spans="1:28" s="67" customFormat="1" ht="20.25">
      <c r="A611" s="197"/>
      <c r="B611" s="137" t="s">
        <v>235</v>
      </c>
      <c r="C611" s="191" t="s">
        <v>235</v>
      </c>
      <c r="D611" s="138"/>
      <c r="E611" s="137" t="s">
        <v>235</v>
      </c>
      <c r="F611" s="137" t="s">
        <v>235</v>
      </c>
      <c r="G611" s="137" t="s">
        <v>235</v>
      </c>
      <c r="H611" s="192" t="s">
        <v>235</v>
      </c>
      <c r="I611" s="193" t="s">
        <v>235</v>
      </c>
      <c r="J611" s="193" t="s">
        <v>235</v>
      </c>
      <c r="K611" s="194"/>
      <c r="L611" s="194"/>
      <c r="M611" s="194"/>
      <c r="N611" s="194"/>
      <c r="O611" s="194"/>
      <c r="P611" s="195"/>
      <c r="Q611" s="196"/>
      <c r="R611" s="137" t="s">
        <v>235</v>
      </c>
      <c r="S611" s="197" t="str">
        <f t="shared" ca="1" si="48"/>
        <v/>
      </c>
      <c r="T611" s="197" t="str">
        <f ca="1">IF(B611="","",IF(ISERROR(MATCH($J611,[3]SorP!$B$1:$B$6226,0)),"",INDIRECT("'SorP'!$A$"&amp;MATCH($S611&amp;$J611,[3]SorP!C:C,0))))</f>
        <v/>
      </c>
      <c r="U611" s="139"/>
      <c r="V611" s="140" t="e">
        <f>IF(C611="",NA(),IF(OR(C611="Smelter not listed",C611="Smelter not yet identified"),MATCH($B611&amp;$D611,'[3]Smelter Look-up'!$J:$J,0),MATCH($B611&amp;$C611,'[3]Smelter Look-up'!$J:$J,0)))</f>
        <v>#N/A</v>
      </c>
      <c r="X611" s="67">
        <f t="shared" si="46"/>
        <v>0</v>
      </c>
      <c r="AB611" s="68" t="str">
        <f t="shared" si="47"/>
        <v/>
      </c>
    </row>
    <row r="612" spans="1:28" s="67" customFormat="1" ht="20.25">
      <c r="A612" s="197"/>
      <c r="B612" s="137" t="s">
        <v>235</v>
      </c>
      <c r="C612" s="191" t="s">
        <v>235</v>
      </c>
      <c r="D612" s="138"/>
      <c r="E612" s="137" t="s">
        <v>235</v>
      </c>
      <c r="F612" s="137" t="s">
        <v>235</v>
      </c>
      <c r="G612" s="137" t="s">
        <v>235</v>
      </c>
      <c r="H612" s="192" t="s">
        <v>235</v>
      </c>
      <c r="I612" s="193" t="s">
        <v>235</v>
      </c>
      <c r="J612" s="193" t="s">
        <v>235</v>
      </c>
      <c r="K612" s="194"/>
      <c r="L612" s="194"/>
      <c r="M612" s="194"/>
      <c r="N612" s="194"/>
      <c r="O612" s="194"/>
      <c r="P612" s="195"/>
      <c r="Q612" s="196"/>
      <c r="R612" s="137" t="s">
        <v>235</v>
      </c>
      <c r="S612" s="197" t="str">
        <f t="shared" ca="1" si="48"/>
        <v/>
      </c>
      <c r="T612" s="197" t="str">
        <f ca="1">IF(B612="","",IF(ISERROR(MATCH($J612,[3]SorP!$B$1:$B$6226,0)),"",INDIRECT("'SorP'!$A$"&amp;MATCH($S612&amp;$J612,[3]SorP!C:C,0))))</f>
        <v/>
      </c>
      <c r="U612" s="139"/>
      <c r="V612" s="140" t="e">
        <f>IF(C612="",NA(),IF(OR(C612="Smelter not listed",C612="Smelter not yet identified"),MATCH($B612&amp;$D612,'[3]Smelter Look-up'!$J:$J,0),MATCH($B612&amp;$C612,'[3]Smelter Look-up'!$J:$J,0)))</f>
        <v>#N/A</v>
      </c>
      <c r="X612" s="67">
        <f t="shared" si="46"/>
        <v>0</v>
      </c>
      <c r="AB612" s="68" t="str">
        <f t="shared" si="47"/>
        <v/>
      </c>
    </row>
    <row r="613" spans="1:28" s="67" customFormat="1" ht="20.25">
      <c r="A613" s="197"/>
      <c r="B613" s="137" t="s">
        <v>235</v>
      </c>
      <c r="C613" s="191" t="s">
        <v>235</v>
      </c>
      <c r="D613" s="138"/>
      <c r="E613" s="137" t="s">
        <v>235</v>
      </c>
      <c r="F613" s="137" t="s">
        <v>235</v>
      </c>
      <c r="G613" s="137" t="s">
        <v>235</v>
      </c>
      <c r="H613" s="192" t="s">
        <v>235</v>
      </c>
      <c r="I613" s="193" t="s">
        <v>235</v>
      </c>
      <c r="J613" s="193" t="s">
        <v>235</v>
      </c>
      <c r="K613" s="194"/>
      <c r="L613" s="194"/>
      <c r="M613" s="194"/>
      <c r="N613" s="194"/>
      <c r="O613" s="194"/>
      <c r="P613" s="195"/>
      <c r="Q613" s="196"/>
      <c r="R613" s="137" t="s">
        <v>235</v>
      </c>
      <c r="S613" s="197" t="str">
        <f t="shared" ca="1" si="48"/>
        <v/>
      </c>
      <c r="T613" s="197" t="str">
        <f ca="1">IF(B613="","",IF(ISERROR(MATCH($J613,[3]SorP!$B$1:$B$6226,0)),"",INDIRECT("'SorP'!$A$"&amp;MATCH($S613&amp;$J613,[3]SorP!C:C,0))))</f>
        <v/>
      </c>
      <c r="U613" s="139"/>
      <c r="V613" s="140" t="e">
        <f>IF(C613="",NA(),IF(OR(C613="Smelter not listed",C613="Smelter not yet identified"),MATCH($B613&amp;$D613,'[3]Smelter Look-up'!$J:$J,0),MATCH($B613&amp;$C613,'[3]Smelter Look-up'!$J:$J,0)))</f>
        <v>#N/A</v>
      </c>
      <c r="X613" s="67">
        <f t="shared" si="46"/>
        <v>0</v>
      </c>
      <c r="AB613" s="68" t="str">
        <f t="shared" si="47"/>
        <v/>
      </c>
    </row>
    <row r="614" spans="1:28" s="67" customFormat="1" ht="20.25">
      <c r="A614" s="197"/>
      <c r="B614" s="137" t="s">
        <v>235</v>
      </c>
      <c r="C614" s="191" t="s">
        <v>235</v>
      </c>
      <c r="D614" s="138"/>
      <c r="E614" s="137" t="s">
        <v>235</v>
      </c>
      <c r="F614" s="137" t="s">
        <v>235</v>
      </c>
      <c r="G614" s="137" t="s">
        <v>235</v>
      </c>
      <c r="H614" s="192" t="s">
        <v>235</v>
      </c>
      <c r="I614" s="193" t="s">
        <v>235</v>
      </c>
      <c r="J614" s="193" t="s">
        <v>235</v>
      </c>
      <c r="K614" s="194"/>
      <c r="L614" s="194"/>
      <c r="M614" s="194"/>
      <c r="N614" s="194"/>
      <c r="O614" s="194"/>
      <c r="P614" s="195"/>
      <c r="Q614" s="196"/>
      <c r="R614" s="137" t="s">
        <v>235</v>
      </c>
      <c r="S614" s="197" t="str">
        <f t="shared" ca="1" si="48"/>
        <v/>
      </c>
      <c r="T614" s="197" t="str">
        <f ca="1">IF(B614="","",IF(ISERROR(MATCH($J614,[3]SorP!$B$1:$B$6226,0)),"",INDIRECT("'SorP'!$A$"&amp;MATCH($S614&amp;$J614,[3]SorP!C:C,0))))</f>
        <v/>
      </c>
      <c r="U614" s="139"/>
      <c r="V614" s="140" t="e">
        <f>IF(C614="",NA(),IF(OR(C614="Smelter not listed",C614="Smelter not yet identified"),MATCH($B614&amp;$D614,'[3]Smelter Look-up'!$J:$J,0),MATCH($B614&amp;$C614,'[3]Smelter Look-up'!$J:$J,0)))</f>
        <v>#N/A</v>
      </c>
      <c r="X614" s="67">
        <f t="shared" si="46"/>
        <v>0</v>
      </c>
      <c r="AB614" s="68" t="str">
        <f t="shared" si="47"/>
        <v/>
      </c>
    </row>
    <row r="615" spans="1:28" s="67" customFormat="1" ht="20.25">
      <c r="A615" s="197"/>
      <c r="B615" s="137" t="s">
        <v>235</v>
      </c>
      <c r="C615" s="191" t="s">
        <v>235</v>
      </c>
      <c r="D615" s="138"/>
      <c r="E615" s="137" t="s">
        <v>235</v>
      </c>
      <c r="F615" s="137" t="s">
        <v>235</v>
      </c>
      <c r="G615" s="137" t="s">
        <v>235</v>
      </c>
      <c r="H615" s="192" t="s">
        <v>235</v>
      </c>
      <c r="I615" s="193" t="s">
        <v>235</v>
      </c>
      <c r="J615" s="193" t="s">
        <v>235</v>
      </c>
      <c r="K615" s="194"/>
      <c r="L615" s="194"/>
      <c r="M615" s="194"/>
      <c r="N615" s="194"/>
      <c r="O615" s="194"/>
      <c r="P615" s="195"/>
      <c r="Q615" s="196"/>
      <c r="R615" s="137" t="s">
        <v>235</v>
      </c>
      <c r="S615" s="197" t="str">
        <f t="shared" ca="1" si="48"/>
        <v/>
      </c>
      <c r="T615" s="197" t="str">
        <f ca="1">IF(B615="","",IF(ISERROR(MATCH($J615,[3]SorP!$B$1:$B$6226,0)),"",INDIRECT("'SorP'!$A$"&amp;MATCH($S615&amp;$J615,[3]SorP!C:C,0))))</f>
        <v/>
      </c>
      <c r="U615" s="139"/>
      <c r="V615" s="140" t="e">
        <f>IF(C615="",NA(),IF(OR(C615="Smelter not listed",C615="Smelter not yet identified"),MATCH($B615&amp;$D615,'[3]Smelter Look-up'!$J:$J,0),MATCH($B615&amp;$C615,'[3]Smelter Look-up'!$J:$J,0)))</f>
        <v>#N/A</v>
      </c>
      <c r="X615" s="67">
        <f t="shared" si="46"/>
        <v>0</v>
      </c>
      <c r="AB615" s="68" t="str">
        <f t="shared" si="47"/>
        <v/>
      </c>
    </row>
    <row r="616" spans="1:28" s="67" customFormat="1" ht="20.25">
      <c r="A616" s="197"/>
      <c r="B616" s="137" t="s">
        <v>235</v>
      </c>
      <c r="C616" s="191" t="s">
        <v>235</v>
      </c>
      <c r="D616" s="138"/>
      <c r="E616" s="137" t="s">
        <v>235</v>
      </c>
      <c r="F616" s="137" t="s">
        <v>235</v>
      </c>
      <c r="G616" s="137" t="s">
        <v>235</v>
      </c>
      <c r="H616" s="192" t="s">
        <v>235</v>
      </c>
      <c r="I616" s="193" t="s">
        <v>235</v>
      </c>
      <c r="J616" s="193" t="s">
        <v>235</v>
      </c>
      <c r="K616" s="194"/>
      <c r="L616" s="194"/>
      <c r="M616" s="194"/>
      <c r="N616" s="194"/>
      <c r="O616" s="194"/>
      <c r="P616" s="195"/>
      <c r="Q616" s="196"/>
      <c r="R616" s="137" t="s">
        <v>235</v>
      </c>
      <c r="S616" s="197" t="str">
        <f t="shared" ca="1" si="48"/>
        <v/>
      </c>
      <c r="T616" s="197" t="str">
        <f ca="1">IF(B616="","",IF(ISERROR(MATCH($J616,[3]SorP!$B$1:$B$6226,0)),"",INDIRECT("'SorP'!$A$"&amp;MATCH($S616&amp;$J616,[3]SorP!C:C,0))))</f>
        <v/>
      </c>
      <c r="U616" s="139"/>
      <c r="V616" s="140" t="e">
        <f>IF(C616="",NA(),IF(OR(C616="Smelter not listed",C616="Smelter not yet identified"),MATCH($B616&amp;$D616,'[3]Smelter Look-up'!$J:$J,0),MATCH($B616&amp;$C616,'[3]Smelter Look-up'!$J:$J,0)))</f>
        <v>#N/A</v>
      </c>
      <c r="X616" s="67">
        <f t="shared" si="46"/>
        <v>0</v>
      </c>
      <c r="AB616" s="68" t="str">
        <f t="shared" si="47"/>
        <v/>
      </c>
    </row>
    <row r="617" spans="1:28" s="67" customFormat="1" ht="20.25">
      <c r="A617" s="197"/>
      <c r="B617" s="137" t="s">
        <v>235</v>
      </c>
      <c r="C617" s="191" t="s">
        <v>235</v>
      </c>
      <c r="D617" s="138"/>
      <c r="E617" s="137" t="s">
        <v>235</v>
      </c>
      <c r="F617" s="137" t="s">
        <v>235</v>
      </c>
      <c r="G617" s="137" t="s">
        <v>235</v>
      </c>
      <c r="H617" s="192" t="s">
        <v>235</v>
      </c>
      <c r="I617" s="193" t="s">
        <v>235</v>
      </c>
      <c r="J617" s="193" t="s">
        <v>235</v>
      </c>
      <c r="K617" s="194"/>
      <c r="L617" s="194"/>
      <c r="M617" s="194"/>
      <c r="N617" s="194"/>
      <c r="O617" s="194"/>
      <c r="P617" s="195"/>
      <c r="Q617" s="196"/>
      <c r="R617" s="137" t="s">
        <v>235</v>
      </c>
      <c r="S617" s="197" t="str">
        <f t="shared" ca="1" si="48"/>
        <v/>
      </c>
      <c r="T617" s="197" t="str">
        <f ca="1">IF(B617="","",IF(ISERROR(MATCH($J617,[3]SorP!$B$1:$B$6226,0)),"",INDIRECT("'SorP'!$A$"&amp;MATCH($S617&amp;$J617,[3]SorP!C:C,0))))</f>
        <v/>
      </c>
      <c r="U617" s="139"/>
      <c r="V617" s="140" t="e">
        <f>IF(C617="",NA(),IF(OR(C617="Smelter not listed",C617="Smelter not yet identified"),MATCH($B617&amp;$D617,'[3]Smelter Look-up'!$J:$J,0),MATCH($B617&amp;$C617,'[3]Smelter Look-up'!$J:$J,0)))</f>
        <v>#N/A</v>
      </c>
      <c r="X617" s="67">
        <f t="shared" si="46"/>
        <v>0</v>
      </c>
      <c r="AB617" s="68" t="str">
        <f t="shared" si="47"/>
        <v/>
      </c>
    </row>
    <row r="618" spans="1:28" s="67" customFormat="1" ht="20.25">
      <c r="A618" s="197"/>
      <c r="B618" s="137" t="s">
        <v>235</v>
      </c>
      <c r="C618" s="191" t="s">
        <v>235</v>
      </c>
      <c r="D618" s="138"/>
      <c r="E618" s="137" t="s">
        <v>235</v>
      </c>
      <c r="F618" s="137" t="s">
        <v>235</v>
      </c>
      <c r="G618" s="137" t="s">
        <v>235</v>
      </c>
      <c r="H618" s="192" t="s">
        <v>235</v>
      </c>
      <c r="I618" s="193" t="s">
        <v>235</v>
      </c>
      <c r="J618" s="193" t="s">
        <v>235</v>
      </c>
      <c r="K618" s="194"/>
      <c r="L618" s="194"/>
      <c r="M618" s="194"/>
      <c r="N618" s="194"/>
      <c r="O618" s="194"/>
      <c r="P618" s="195"/>
      <c r="Q618" s="196"/>
      <c r="R618" s="137" t="s">
        <v>235</v>
      </c>
      <c r="S618" s="197" t="str">
        <f t="shared" ca="1" si="48"/>
        <v/>
      </c>
      <c r="T618" s="197" t="str">
        <f ca="1">IF(B618="","",IF(ISERROR(MATCH($J618,[3]SorP!$B$1:$B$6226,0)),"",INDIRECT("'SorP'!$A$"&amp;MATCH($S618&amp;$J618,[3]SorP!C:C,0))))</f>
        <v/>
      </c>
      <c r="U618" s="139"/>
      <c r="V618" s="140" t="e">
        <f>IF(C618="",NA(),IF(OR(C618="Smelter not listed",C618="Smelter not yet identified"),MATCH($B618&amp;$D618,'[3]Smelter Look-up'!$J:$J,0),MATCH($B618&amp;$C618,'[3]Smelter Look-up'!$J:$J,0)))</f>
        <v>#N/A</v>
      </c>
      <c r="X618" s="67">
        <f t="shared" si="46"/>
        <v>0</v>
      </c>
      <c r="AB618" s="68" t="str">
        <f t="shared" si="47"/>
        <v/>
      </c>
    </row>
    <row r="619" spans="1:28" s="67" customFormat="1" ht="20.25">
      <c r="A619" s="197"/>
      <c r="B619" s="137" t="s">
        <v>235</v>
      </c>
      <c r="C619" s="191" t="s">
        <v>235</v>
      </c>
      <c r="D619" s="138"/>
      <c r="E619" s="137" t="s">
        <v>235</v>
      </c>
      <c r="F619" s="137" t="s">
        <v>235</v>
      </c>
      <c r="G619" s="137" t="s">
        <v>235</v>
      </c>
      <c r="H619" s="192" t="s">
        <v>235</v>
      </c>
      <c r="I619" s="193" t="s">
        <v>235</v>
      </c>
      <c r="J619" s="193" t="s">
        <v>235</v>
      </c>
      <c r="K619" s="194"/>
      <c r="L619" s="194"/>
      <c r="M619" s="194"/>
      <c r="N619" s="194"/>
      <c r="O619" s="194"/>
      <c r="P619" s="195"/>
      <c r="Q619" s="196"/>
      <c r="R619" s="137" t="s">
        <v>235</v>
      </c>
      <c r="S619" s="197" t="str">
        <f t="shared" ca="1" si="48"/>
        <v/>
      </c>
      <c r="T619" s="197" t="str">
        <f ca="1">IF(B619="","",IF(ISERROR(MATCH($J619,[3]SorP!$B$1:$B$6226,0)),"",INDIRECT("'SorP'!$A$"&amp;MATCH($S619&amp;$J619,[3]SorP!C:C,0))))</f>
        <v/>
      </c>
      <c r="U619" s="139"/>
      <c r="V619" s="140" t="e">
        <f>IF(C619="",NA(),IF(OR(C619="Smelter not listed",C619="Smelter not yet identified"),MATCH($B619&amp;$D619,'[3]Smelter Look-up'!$J:$J,0),MATCH($B619&amp;$C619,'[3]Smelter Look-up'!$J:$J,0)))</f>
        <v>#N/A</v>
      </c>
      <c r="X619" s="67">
        <f t="shared" si="46"/>
        <v>0</v>
      </c>
      <c r="AB619" s="68" t="str">
        <f t="shared" si="47"/>
        <v/>
      </c>
    </row>
    <row r="620" spans="1:28" s="67" customFormat="1" ht="20.25">
      <c r="A620" s="197"/>
      <c r="B620" s="137" t="s">
        <v>235</v>
      </c>
      <c r="C620" s="191" t="s">
        <v>235</v>
      </c>
      <c r="D620" s="138"/>
      <c r="E620" s="137" t="s">
        <v>235</v>
      </c>
      <c r="F620" s="137" t="s">
        <v>235</v>
      </c>
      <c r="G620" s="137" t="s">
        <v>235</v>
      </c>
      <c r="H620" s="192" t="s">
        <v>235</v>
      </c>
      <c r="I620" s="193" t="s">
        <v>235</v>
      </c>
      <c r="J620" s="193" t="s">
        <v>235</v>
      </c>
      <c r="K620" s="194"/>
      <c r="L620" s="194"/>
      <c r="M620" s="194"/>
      <c r="N620" s="194"/>
      <c r="O620" s="194"/>
      <c r="P620" s="195"/>
      <c r="Q620" s="196"/>
      <c r="R620" s="137" t="s">
        <v>235</v>
      </c>
      <c r="S620" s="197" t="str">
        <f t="shared" ca="1" si="48"/>
        <v/>
      </c>
      <c r="T620" s="197" t="str">
        <f ca="1">IF(B620="","",IF(ISERROR(MATCH($J620,[3]SorP!$B$1:$B$6226,0)),"",INDIRECT("'SorP'!$A$"&amp;MATCH($S620&amp;$J620,[3]SorP!C:C,0))))</f>
        <v/>
      </c>
      <c r="U620" s="139"/>
      <c r="V620" s="140" t="e">
        <f>IF(C620="",NA(),IF(OR(C620="Smelter not listed",C620="Smelter not yet identified"),MATCH($B620&amp;$D620,'[3]Smelter Look-up'!$J:$J,0),MATCH($B620&amp;$C620,'[3]Smelter Look-up'!$J:$J,0)))</f>
        <v>#N/A</v>
      </c>
      <c r="X620" s="67">
        <f t="shared" si="46"/>
        <v>0</v>
      </c>
      <c r="AB620" s="68" t="str">
        <f t="shared" si="47"/>
        <v/>
      </c>
    </row>
    <row r="621" spans="1:28" s="67" customFormat="1" ht="20.25">
      <c r="A621" s="197"/>
      <c r="B621" s="137" t="s">
        <v>235</v>
      </c>
      <c r="C621" s="191" t="s">
        <v>235</v>
      </c>
      <c r="D621" s="138"/>
      <c r="E621" s="137" t="s">
        <v>235</v>
      </c>
      <c r="F621" s="137" t="s">
        <v>235</v>
      </c>
      <c r="G621" s="137" t="s">
        <v>235</v>
      </c>
      <c r="H621" s="192" t="s">
        <v>235</v>
      </c>
      <c r="I621" s="193" t="s">
        <v>235</v>
      </c>
      <c r="J621" s="193" t="s">
        <v>235</v>
      </c>
      <c r="K621" s="194"/>
      <c r="L621" s="194"/>
      <c r="M621" s="194"/>
      <c r="N621" s="194"/>
      <c r="O621" s="194"/>
      <c r="P621" s="195"/>
      <c r="Q621" s="196"/>
      <c r="R621" s="137" t="s">
        <v>235</v>
      </c>
      <c r="S621" s="197" t="str">
        <f t="shared" ca="1" si="48"/>
        <v/>
      </c>
      <c r="T621" s="197" t="str">
        <f ca="1">IF(B621="","",IF(ISERROR(MATCH($J621,[3]SorP!$B$1:$B$6226,0)),"",INDIRECT("'SorP'!$A$"&amp;MATCH($S621&amp;$J621,[3]SorP!C:C,0))))</f>
        <v/>
      </c>
      <c r="U621" s="139"/>
      <c r="V621" s="140" t="e">
        <f>IF(C621="",NA(),IF(OR(C621="Smelter not listed",C621="Smelter not yet identified"),MATCH($B621&amp;$D621,'[3]Smelter Look-up'!$J:$J,0),MATCH($B621&amp;$C621,'[3]Smelter Look-up'!$J:$J,0)))</f>
        <v>#N/A</v>
      </c>
      <c r="X621" s="67">
        <f t="shared" si="46"/>
        <v>0</v>
      </c>
      <c r="AB621" s="68" t="str">
        <f t="shared" si="47"/>
        <v/>
      </c>
    </row>
    <row r="622" spans="1:28" s="67" customFormat="1" ht="20.25">
      <c r="A622" s="197"/>
      <c r="B622" s="137" t="s">
        <v>235</v>
      </c>
      <c r="C622" s="191" t="s">
        <v>235</v>
      </c>
      <c r="D622" s="138"/>
      <c r="E622" s="137" t="s">
        <v>235</v>
      </c>
      <c r="F622" s="137" t="s">
        <v>235</v>
      </c>
      <c r="G622" s="137" t="s">
        <v>235</v>
      </c>
      <c r="H622" s="192" t="s">
        <v>235</v>
      </c>
      <c r="I622" s="193" t="s">
        <v>235</v>
      </c>
      <c r="J622" s="193" t="s">
        <v>235</v>
      </c>
      <c r="K622" s="194"/>
      <c r="L622" s="194"/>
      <c r="M622" s="194"/>
      <c r="N622" s="194"/>
      <c r="O622" s="194"/>
      <c r="P622" s="195"/>
      <c r="Q622" s="196"/>
      <c r="R622" s="137" t="s">
        <v>235</v>
      </c>
      <c r="S622" s="197" t="str">
        <f t="shared" ca="1" si="48"/>
        <v/>
      </c>
      <c r="T622" s="197" t="str">
        <f ca="1">IF(B622="","",IF(ISERROR(MATCH($J622,[3]SorP!$B$1:$B$6226,0)),"",INDIRECT("'SorP'!$A$"&amp;MATCH($S622&amp;$J622,[3]SorP!C:C,0))))</f>
        <v/>
      </c>
      <c r="U622" s="139"/>
      <c r="V622" s="140" t="e">
        <f>IF(C622="",NA(),IF(OR(C622="Smelter not listed",C622="Smelter not yet identified"),MATCH($B622&amp;$D622,'[3]Smelter Look-up'!$J:$J,0),MATCH($B622&amp;$C622,'[3]Smelter Look-up'!$J:$J,0)))</f>
        <v>#N/A</v>
      </c>
      <c r="X622" s="67">
        <f t="shared" si="46"/>
        <v>0</v>
      </c>
      <c r="AB622" s="68" t="str">
        <f t="shared" si="47"/>
        <v/>
      </c>
    </row>
    <row r="623" spans="1:28" s="67" customFormat="1" ht="20.25">
      <c r="A623" s="197"/>
      <c r="B623" s="137" t="s">
        <v>235</v>
      </c>
      <c r="C623" s="191" t="s">
        <v>235</v>
      </c>
      <c r="D623" s="138"/>
      <c r="E623" s="137" t="s">
        <v>235</v>
      </c>
      <c r="F623" s="137" t="s">
        <v>235</v>
      </c>
      <c r="G623" s="137" t="s">
        <v>235</v>
      </c>
      <c r="H623" s="192" t="s">
        <v>235</v>
      </c>
      <c r="I623" s="193" t="s">
        <v>235</v>
      </c>
      <c r="J623" s="193" t="s">
        <v>235</v>
      </c>
      <c r="K623" s="194"/>
      <c r="L623" s="194"/>
      <c r="M623" s="194"/>
      <c r="N623" s="194"/>
      <c r="O623" s="194"/>
      <c r="P623" s="195"/>
      <c r="Q623" s="196"/>
      <c r="R623" s="137" t="s">
        <v>235</v>
      </c>
      <c r="S623" s="197" t="str">
        <f t="shared" ca="1" si="48"/>
        <v/>
      </c>
      <c r="T623" s="197" t="str">
        <f ca="1">IF(B623="","",IF(ISERROR(MATCH($J623,[3]SorP!$B$1:$B$6226,0)),"",INDIRECT("'SorP'!$A$"&amp;MATCH($S623&amp;$J623,[3]SorP!C:C,0))))</f>
        <v/>
      </c>
      <c r="U623" s="139"/>
      <c r="V623" s="140" t="e">
        <f>IF(C623="",NA(),IF(OR(C623="Smelter not listed",C623="Smelter not yet identified"),MATCH($B623&amp;$D623,'[3]Smelter Look-up'!$J:$J,0),MATCH($B623&amp;$C623,'[3]Smelter Look-up'!$J:$J,0)))</f>
        <v>#N/A</v>
      </c>
      <c r="X623" s="67">
        <f t="shared" si="46"/>
        <v>0</v>
      </c>
      <c r="AB623" s="68" t="str">
        <f t="shared" si="47"/>
        <v/>
      </c>
    </row>
    <row r="624" spans="1:28" s="67" customFormat="1" ht="20.25">
      <c r="A624" s="197"/>
      <c r="B624" s="137" t="s">
        <v>235</v>
      </c>
      <c r="C624" s="191" t="s">
        <v>235</v>
      </c>
      <c r="D624" s="138"/>
      <c r="E624" s="137" t="s">
        <v>235</v>
      </c>
      <c r="F624" s="137" t="s">
        <v>235</v>
      </c>
      <c r="G624" s="137" t="s">
        <v>235</v>
      </c>
      <c r="H624" s="192" t="s">
        <v>235</v>
      </c>
      <c r="I624" s="193" t="s">
        <v>235</v>
      </c>
      <c r="J624" s="193" t="s">
        <v>235</v>
      </c>
      <c r="K624" s="194"/>
      <c r="L624" s="194"/>
      <c r="M624" s="194"/>
      <c r="N624" s="194"/>
      <c r="O624" s="194"/>
      <c r="P624" s="195"/>
      <c r="Q624" s="196"/>
      <c r="R624" s="137" t="s">
        <v>235</v>
      </c>
      <c r="S624" s="197" t="str">
        <f t="shared" ca="1" si="48"/>
        <v/>
      </c>
      <c r="T624" s="197" t="str">
        <f ca="1">IF(B624="","",IF(ISERROR(MATCH($J624,[3]SorP!$B$1:$B$6226,0)),"",INDIRECT("'SorP'!$A$"&amp;MATCH($S624&amp;$J624,[3]SorP!C:C,0))))</f>
        <v/>
      </c>
      <c r="U624" s="139"/>
      <c r="V624" s="140" t="e">
        <f>IF(C624="",NA(),IF(OR(C624="Smelter not listed",C624="Smelter not yet identified"),MATCH($B624&amp;$D624,'[3]Smelter Look-up'!$J:$J,0),MATCH($B624&amp;$C624,'[3]Smelter Look-up'!$J:$J,0)))</f>
        <v>#N/A</v>
      </c>
      <c r="X624" s="67">
        <f t="shared" si="46"/>
        <v>0</v>
      </c>
      <c r="AB624" s="68" t="str">
        <f t="shared" si="47"/>
        <v/>
      </c>
    </row>
    <row r="625" spans="1:28" s="67" customFormat="1" ht="20.25">
      <c r="A625" s="197"/>
      <c r="B625" s="137" t="s">
        <v>235</v>
      </c>
      <c r="C625" s="191" t="s">
        <v>235</v>
      </c>
      <c r="D625" s="138"/>
      <c r="E625" s="137" t="s">
        <v>235</v>
      </c>
      <c r="F625" s="137" t="s">
        <v>235</v>
      </c>
      <c r="G625" s="137" t="s">
        <v>235</v>
      </c>
      <c r="H625" s="192" t="s">
        <v>235</v>
      </c>
      <c r="I625" s="193" t="s">
        <v>235</v>
      </c>
      <c r="J625" s="193" t="s">
        <v>235</v>
      </c>
      <c r="K625" s="194"/>
      <c r="L625" s="194"/>
      <c r="M625" s="194"/>
      <c r="N625" s="194"/>
      <c r="O625" s="194"/>
      <c r="P625" s="195"/>
      <c r="Q625" s="196"/>
      <c r="R625" s="137" t="s">
        <v>235</v>
      </c>
      <c r="S625" s="197" t="str">
        <f t="shared" ca="1" si="48"/>
        <v/>
      </c>
      <c r="T625" s="197" t="str">
        <f ca="1">IF(B625="","",IF(ISERROR(MATCH($J625,[3]SorP!$B$1:$B$6226,0)),"",INDIRECT("'SorP'!$A$"&amp;MATCH($S625&amp;$J625,[3]SorP!C:C,0))))</f>
        <v/>
      </c>
      <c r="U625" s="139"/>
      <c r="V625" s="140" t="e">
        <f>IF(C625="",NA(),IF(OR(C625="Smelter not listed",C625="Smelter not yet identified"),MATCH($B625&amp;$D625,'[3]Smelter Look-up'!$J:$J,0),MATCH($B625&amp;$C625,'[3]Smelter Look-up'!$J:$J,0)))</f>
        <v>#N/A</v>
      </c>
      <c r="X625" s="67">
        <f t="shared" si="46"/>
        <v>0</v>
      </c>
      <c r="AB625" s="68" t="str">
        <f t="shared" si="47"/>
        <v/>
      </c>
    </row>
    <row r="626" spans="1:28" s="67" customFormat="1" ht="20.25">
      <c r="A626" s="197"/>
      <c r="B626" s="137" t="s">
        <v>235</v>
      </c>
      <c r="C626" s="191" t="s">
        <v>235</v>
      </c>
      <c r="D626" s="138"/>
      <c r="E626" s="137" t="s">
        <v>235</v>
      </c>
      <c r="F626" s="137" t="s">
        <v>235</v>
      </c>
      <c r="G626" s="137" t="s">
        <v>235</v>
      </c>
      <c r="H626" s="192" t="s">
        <v>235</v>
      </c>
      <c r="I626" s="193" t="s">
        <v>235</v>
      </c>
      <c r="J626" s="193" t="s">
        <v>235</v>
      </c>
      <c r="K626" s="194"/>
      <c r="L626" s="194"/>
      <c r="M626" s="194"/>
      <c r="N626" s="194"/>
      <c r="O626" s="194"/>
      <c r="P626" s="195"/>
      <c r="Q626" s="196"/>
      <c r="R626" s="137" t="s">
        <v>235</v>
      </c>
      <c r="S626" s="197" t="str">
        <f t="shared" ca="1" si="48"/>
        <v/>
      </c>
      <c r="T626" s="197" t="str">
        <f ca="1">IF(B626="","",IF(ISERROR(MATCH($J626,[3]SorP!$B$1:$B$6226,0)),"",INDIRECT("'SorP'!$A$"&amp;MATCH($S626&amp;$J626,[3]SorP!C:C,0))))</f>
        <v/>
      </c>
      <c r="U626" s="139"/>
      <c r="V626" s="140" t="e">
        <f>IF(C626="",NA(),IF(OR(C626="Smelter not listed",C626="Smelter not yet identified"),MATCH($B626&amp;$D626,'[3]Smelter Look-up'!$J:$J,0),MATCH($B626&amp;$C626,'[3]Smelter Look-up'!$J:$J,0)))</f>
        <v>#N/A</v>
      </c>
      <c r="X626" s="67">
        <f t="shared" si="46"/>
        <v>0</v>
      </c>
      <c r="AB626" s="68" t="str">
        <f t="shared" si="47"/>
        <v/>
      </c>
    </row>
    <row r="627" spans="1:28" s="67" customFormat="1" ht="20.25">
      <c r="A627" s="197"/>
      <c r="B627" s="137" t="s">
        <v>235</v>
      </c>
      <c r="C627" s="191" t="s">
        <v>235</v>
      </c>
      <c r="D627" s="138"/>
      <c r="E627" s="137" t="s">
        <v>235</v>
      </c>
      <c r="F627" s="137" t="s">
        <v>235</v>
      </c>
      <c r="G627" s="137" t="s">
        <v>235</v>
      </c>
      <c r="H627" s="192" t="s">
        <v>235</v>
      </c>
      <c r="I627" s="193" t="s">
        <v>235</v>
      </c>
      <c r="J627" s="193" t="s">
        <v>235</v>
      </c>
      <c r="K627" s="194"/>
      <c r="L627" s="194"/>
      <c r="M627" s="194"/>
      <c r="N627" s="194"/>
      <c r="O627" s="194"/>
      <c r="P627" s="195"/>
      <c r="Q627" s="196"/>
      <c r="R627" s="137" t="s">
        <v>235</v>
      </c>
      <c r="S627" s="197" t="str">
        <f t="shared" ca="1" si="48"/>
        <v/>
      </c>
      <c r="T627" s="197" t="str">
        <f ca="1">IF(B627="","",IF(ISERROR(MATCH($J627,[3]SorP!$B$1:$B$6226,0)),"",INDIRECT("'SorP'!$A$"&amp;MATCH($S627&amp;$J627,[3]SorP!C:C,0))))</f>
        <v/>
      </c>
      <c r="U627" s="139"/>
      <c r="V627" s="140" t="e">
        <f>IF(C627="",NA(),IF(OR(C627="Smelter not listed",C627="Smelter not yet identified"),MATCH($B627&amp;$D627,'[3]Smelter Look-up'!$J:$J,0),MATCH($B627&amp;$C627,'[3]Smelter Look-up'!$J:$J,0)))</f>
        <v>#N/A</v>
      </c>
      <c r="X627" s="67">
        <f t="shared" si="46"/>
        <v>0</v>
      </c>
      <c r="AB627" s="68" t="str">
        <f t="shared" si="47"/>
        <v/>
      </c>
    </row>
    <row r="628" spans="1:28" s="67" customFormat="1" ht="20.25">
      <c r="A628" s="197"/>
      <c r="B628" s="137" t="s">
        <v>235</v>
      </c>
      <c r="C628" s="191" t="s">
        <v>235</v>
      </c>
      <c r="D628" s="138"/>
      <c r="E628" s="137" t="s">
        <v>235</v>
      </c>
      <c r="F628" s="137" t="s">
        <v>235</v>
      </c>
      <c r="G628" s="137" t="s">
        <v>235</v>
      </c>
      <c r="H628" s="192" t="s">
        <v>235</v>
      </c>
      <c r="I628" s="193" t="s">
        <v>235</v>
      </c>
      <c r="J628" s="193" t="s">
        <v>235</v>
      </c>
      <c r="K628" s="194"/>
      <c r="L628" s="194"/>
      <c r="M628" s="194"/>
      <c r="N628" s="194"/>
      <c r="O628" s="194"/>
      <c r="P628" s="195"/>
      <c r="Q628" s="196"/>
      <c r="R628" s="137" t="s">
        <v>235</v>
      </c>
      <c r="S628" s="197" t="str">
        <f t="shared" ca="1" si="48"/>
        <v/>
      </c>
      <c r="T628" s="197" t="str">
        <f ca="1">IF(B628="","",IF(ISERROR(MATCH($J628,[3]SorP!$B$1:$B$6226,0)),"",INDIRECT("'SorP'!$A$"&amp;MATCH($S628&amp;$J628,[3]SorP!C:C,0))))</f>
        <v/>
      </c>
      <c r="U628" s="139"/>
      <c r="V628" s="140" t="e">
        <f>IF(C628="",NA(),IF(OR(C628="Smelter not listed",C628="Smelter not yet identified"),MATCH($B628&amp;$D628,'[3]Smelter Look-up'!$J:$J,0),MATCH($B628&amp;$C628,'[3]Smelter Look-up'!$J:$J,0)))</f>
        <v>#N/A</v>
      </c>
      <c r="X628" s="67">
        <f t="shared" si="46"/>
        <v>0</v>
      </c>
      <c r="AB628" s="68" t="str">
        <f t="shared" si="47"/>
        <v/>
      </c>
    </row>
    <row r="629" spans="1:28" s="67" customFormat="1" ht="20.25">
      <c r="A629" s="197"/>
      <c r="B629" s="137" t="s">
        <v>235</v>
      </c>
      <c r="C629" s="191" t="s">
        <v>235</v>
      </c>
      <c r="D629" s="138"/>
      <c r="E629" s="137" t="s">
        <v>235</v>
      </c>
      <c r="F629" s="137" t="s">
        <v>235</v>
      </c>
      <c r="G629" s="137" t="s">
        <v>235</v>
      </c>
      <c r="H629" s="192" t="s">
        <v>235</v>
      </c>
      <c r="I629" s="193" t="s">
        <v>235</v>
      </c>
      <c r="J629" s="193" t="s">
        <v>235</v>
      </c>
      <c r="K629" s="194"/>
      <c r="L629" s="194"/>
      <c r="M629" s="194"/>
      <c r="N629" s="194"/>
      <c r="O629" s="194"/>
      <c r="P629" s="195"/>
      <c r="Q629" s="196"/>
      <c r="R629" s="137" t="s">
        <v>235</v>
      </c>
      <c r="S629" s="197" t="str">
        <f t="shared" ca="1" si="48"/>
        <v/>
      </c>
      <c r="T629" s="197" t="str">
        <f ca="1">IF(B629="","",IF(ISERROR(MATCH($J629,[3]SorP!$B$1:$B$6226,0)),"",INDIRECT("'SorP'!$A$"&amp;MATCH($S629&amp;$J629,[3]SorP!C:C,0))))</f>
        <v/>
      </c>
      <c r="U629" s="139"/>
      <c r="V629" s="140" t="e">
        <f>IF(C629="",NA(),IF(OR(C629="Smelter not listed",C629="Smelter not yet identified"),MATCH($B629&amp;$D629,'[3]Smelter Look-up'!$J:$J,0),MATCH($B629&amp;$C629,'[3]Smelter Look-up'!$J:$J,0)))</f>
        <v>#N/A</v>
      </c>
      <c r="X629" s="67">
        <f t="shared" si="46"/>
        <v>0</v>
      </c>
      <c r="AB629" s="68" t="str">
        <f t="shared" si="47"/>
        <v/>
      </c>
    </row>
    <row r="630" spans="1:28" s="67" customFormat="1" ht="20.25">
      <c r="A630" s="197"/>
      <c r="B630" s="137" t="s">
        <v>235</v>
      </c>
      <c r="C630" s="191" t="s">
        <v>235</v>
      </c>
      <c r="D630" s="138"/>
      <c r="E630" s="137" t="s">
        <v>235</v>
      </c>
      <c r="F630" s="137" t="s">
        <v>235</v>
      </c>
      <c r="G630" s="137" t="s">
        <v>235</v>
      </c>
      <c r="H630" s="192" t="s">
        <v>235</v>
      </c>
      <c r="I630" s="193" t="s">
        <v>235</v>
      </c>
      <c r="J630" s="193" t="s">
        <v>235</v>
      </c>
      <c r="K630" s="194"/>
      <c r="L630" s="194"/>
      <c r="M630" s="194"/>
      <c r="N630" s="194"/>
      <c r="O630" s="194"/>
      <c r="P630" s="195"/>
      <c r="Q630" s="196"/>
      <c r="R630" s="137" t="s">
        <v>235</v>
      </c>
      <c r="S630" s="197" t="str">
        <f t="shared" ca="1" si="48"/>
        <v/>
      </c>
      <c r="T630" s="197" t="str">
        <f ca="1">IF(B630="","",IF(ISERROR(MATCH($J630,[3]SorP!$B$1:$B$6226,0)),"",INDIRECT("'SorP'!$A$"&amp;MATCH($S630&amp;$J630,[3]SorP!C:C,0))))</f>
        <v/>
      </c>
      <c r="U630" s="139"/>
      <c r="V630" s="140" t="e">
        <f>IF(C630="",NA(),IF(OR(C630="Smelter not listed",C630="Smelter not yet identified"),MATCH($B630&amp;$D630,'[3]Smelter Look-up'!$J:$J,0),MATCH($B630&amp;$C630,'[3]Smelter Look-up'!$J:$J,0)))</f>
        <v>#N/A</v>
      </c>
      <c r="X630" s="67">
        <f t="shared" si="46"/>
        <v>0</v>
      </c>
      <c r="AB630" s="68" t="str">
        <f t="shared" si="47"/>
        <v/>
      </c>
    </row>
    <row r="631" spans="1:28" s="67" customFormat="1" ht="20.25">
      <c r="A631" s="197"/>
      <c r="B631" s="137" t="s">
        <v>235</v>
      </c>
      <c r="C631" s="191" t="s">
        <v>235</v>
      </c>
      <c r="D631" s="138"/>
      <c r="E631" s="137" t="s">
        <v>235</v>
      </c>
      <c r="F631" s="137" t="s">
        <v>235</v>
      </c>
      <c r="G631" s="137" t="s">
        <v>235</v>
      </c>
      <c r="H631" s="192" t="s">
        <v>235</v>
      </c>
      <c r="I631" s="193" t="s">
        <v>235</v>
      </c>
      <c r="J631" s="193" t="s">
        <v>235</v>
      </c>
      <c r="K631" s="194"/>
      <c r="L631" s="194"/>
      <c r="M631" s="194"/>
      <c r="N631" s="194"/>
      <c r="O631" s="194"/>
      <c r="P631" s="195"/>
      <c r="Q631" s="196"/>
      <c r="R631" s="137" t="s">
        <v>235</v>
      </c>
      <c r="S631" s="197" t="str">
        <f t="shared" ca="1" si="48"/>
        <v/>
      </c>
      <c r="T631" s="197" t="str">
        <f ca="1">IF(B631="","",IF(ISERROR(MATCH($J631,[3]SorP!$B$1:$B$6226,0)),"",INDIRECT("'SorP'!$A$"&amp;MATCH($S631&amp;$J631,[3]SorP!C:C,0))))</f>
        <v/>
      </c>
      <c r="U631" s="139"/>
      <c r="V631" s="140" t="e">
        <f>IF(C631="",NA(),IF(OR(C631="Smelter not listed",C631="Smelter not yet identified"),MATCH($B631&amp;$D631,'[3]Smelter Look-up'!$J:$J,0),MATCH($B631&amp;$C631,'[3]Smelter Look-up'!$J:$J,0)))</f>
        <v>#N/A</v>
      </c>
      <c r="X631" s="67">
        <f t="shared" si="46"/>
        <v>0</v>
      </c>
      <c r="AB631" s="68" t="str">
        <f t="shared" si="47"/>
        <v/>
      </c>
    </row>
    <row r="632" spans="1:28" s="67" customFormat="1" ht="20.25">
      <c r="A632" s="197"/>
      <c r="B632" s="137" t="s">
        <v>235</v>
      </c>
      <c r="C632" s="191" t="s">
        <v>235</v>
      </c>
      <c r="D632" s="138"/>
      <c r="E632" s="137" t="s">
        <v>235</v>
      </c>
      <c r="F632" s="137" t="s">
        <v>235</v>
      </c>
      <c r="G632" s="137" t="s">
        <v>235</v>
      </c>
      <c r="H632" s="192" t="s">
        <v>235</v>
      </c>
      <c r="I632" s="193" t="s">
        <v>235</v>
      </c>
      <c r="J632" s="193" t="s">
        <v>235</v>
      </c>
      <c r="K632" s="194"/>
      <c r="L632" s="194"/>
      <c r="M632" s="194"/>
      <c r="N632" s="194"/>
      <c r="O632" s="194"/>
      <c r="P632" s="195"/>
      <c r="Q632" s="196"/>
      <c r="R632" s="137" t="s">
        <v>235</v>
      </c>
      <c r="S632" s="197" t="str">
        <f t="shared" ca="1" si="48"/>
        <v/>
      </c>
      <c r="T632" s="197" t="str">
        <f ca="1">IF(B632="","",IF(ISERROR(MATCH($J632,[3]SorP!$B$1:$B$6226,0)),"",INDIRECT("'SorP'!$A$"&amp;MATCH($S632&amp;$J632,[3]SorP!C:C,0))))</f>
        <v/>
      </c>
      <c r="U632" s="139"/>
      <c r="V632" s="140" t="e">
        <f>IF(C632="",NA(),IF(OR(C632="Smelter not listed",C632="Smelter not yet identified"),MATCH($B632&amp;$D632,'[3]Smelter Look-up'!$J:$J,0),MATCH($B632&amp;$C632,'[3]Smelter Look-up'!$J:$J,0)))</f>
        <v>#N/A</v>
      </c>
      <c r="X632" s="67">
        <f t="shared" si="46"/>
        <v>0</v>
      </c>
      <c r="AB632" s="68" t="str">
        <f t="shared" si="47"/>
        <v/>
      </c>
    </row>
    <row r="633" spans="1:28" s="67" customFormat="1" ht="20.25">
      <c r="A633" s="197"/>
      <c r="B633" s="137" t="s">
        <v>235</v>
      </c>
      <c r="C633" s="191" t="s">
        <v>235</v>
      </c>
      <c r="D633" s="138"/>
      <c r="E633" s="137" t="s">
        <v>235</v>
      </c>
      <c r="F633" s="137" t="s">
        <v>235</v>
      </c>
      <c r="G633" s="137" t="s">
        <v>235</v>
      </c>
      <c r="H633" s="192" t="s">
        <v>235</v>
      </c>
      <c r="I633" s="193" t="s">
        <v>235</v>
      </c>
      <c r="J633" s="193" t="s">
        <v>235</v>
      </c>
      <c r="K633" s="194"/>
      <c r="L633" s="194"/>
      <c r="M633" s="194"/>
      <c r="N633" s="194"/>
      <c r="O633" s="194"/>
      <c r="P633" s="195"/>
      <c r="Q633" s="196"/>
      <c r="R633" s="137" t="s">
        <v>235</v>
      </c>
      <c r="S633" s="197" t="str">
        <f t="shared" ca="1" si="48"/>
        <v/>
      </c>
      <c r="T633" s="197" t="str">
        <f ca="1">IF(B633="","",IF(ISERROR(MATCH($J633,[3]SorP!$B$1:$B$6226,0)),"",INDIRECT("'SorP'!$A$"&amp;MATCH($S633&amp;$J633,[3]SorP!C:C,0))))</f>
        <v/>
      </c>
      <c r="U633" s="139"/>
      <c r="V633" s="140" t="e">
        <f>IF(C633="",NA(),IF(OR(C633="Smelter not listed",C633="Smelter not yet identified"),MATCH($B633&amp;$D633,'[3]Smelter Look-up'!$J:$J,0),MATCH($B633&amp;$C633,'[3]Smelter Look-up'!$J:$J,0)))</f>
        <v>#N/A</v>
      </c>
      <c r="X633" s="67">
        <f t="shared" si="46"/>
        <v>0</v>
      </c>
      <c r="AB633" s="68" t="str">
        <f t="shared" si="47"/>
        <v/>
      </c>
    </row>
    <row r="634" spans="1:28" s="67" customFormat="1" ht="20.25">
      <c r="A634" s="197"/>
      <c r="B634" s="137" t="s">
        <v>235</v>
      </c>
      <c r="C634" s="191" t="s">
        <v>235</v>
      </c>
      <c r="D634" s="138"/>
      <c r="E634" s="137" t="s">
        <v>235</v>
      </c>
      <c r="F634" s="137" t="s">
        <v>235</v>
      </c>
      <c r="G634" s="137" t="s">
        <v>235</v>
      </c>
      <c r="H634" s="192" t="s">
        <v>235</v>
      </c>
      <c r="I634" s="193" t="s">
        <v>235</v>
      </c>
      <c r="J634" s="193" t="s">
        <v>235</v>
      </c>
      <c r="K634" s="194"/>
      <c r="L634" s="194"/>
      <c r="M634" s="194"/>
      <c r="N634" s="194"/>
      <c r="O634" s="194"/>
      <c r="P634" s="195"/>
      <c r="Q634" s="196"/>
      <c r="R634" s="137" t="s">
        <v>235</v>
      </c>
      <c r="S634" s="197" t="str">
        <f t="shared" ref="S634" ca="1" si="49">IF(B634="","",IF(ISERROR(MATCH($E634,CL,0)),"Unknown",INDIRECT("'C'!$A$"&amp;MATCH($E634,CL,0)+1)))</f>
        <v/>
      </c>
      <c r="T634" s="197" t="str">
        <f ca="1">IF(B634="","",IF(ISERROR(MATCH($J634,[3]SorP!$B$1:$B$6226,0)),"",INDIRECT("'SorP'!$A$"&amp;MATCH($S634&amp;$J634,[3]SorP!C:C,0))))</f>
        <v/>
      </c>
      <c r="U634" s="139"/>
      <c r="V634" s="140" t="e">
        <f>IF(C634="",NA(),IF(OR(C634="Smelter not listed",C634="Smelter not yet identified"),MATCH($B634&amp;$D634,'[3]Smelter Look-up'!$J:$J,0),MATCH($B634&amp;$C634,'[3]Smelter Look-up'!$J:$J,0)))</f>
        <v>#N/A</v>
      </c>
      <c r="X634" s="67">
        <f t="shared" si="46"/>
        <v>0</v>
      </c>
      <c r="AB634" s="68" t="str">
        <f t="shared" si="47"/>
        <v/>
      </c>
    </row>
    <row r="635" spans="1:28" s="67" customFormat="1" ht="20.25">
      <c r="A635" s="197"/>
      <c r="B635" s="137" t="s">
        <v>235</v>
      </c>
      <c r="C635" s="191" t="s">
        <v>235</v>
      </c>
      <c r="D635" s="138"/>
      <c r="E635" s="137" t="s">
        <v>235</v>
      </c>
      <c r="F635" s="137" t="s">
        <v>235</v>
      </c>
      <c r="G635" s="137" t="s">
        <v>235</v>
      </c>
      <c r="H635" s="192" t="s">
        <v>235</v>
      </c>
      <c r="I635" s="193" t="s">
        <v>235</v>
      </c>
      <c r="J635" s="193" t="s">
        <v>235</v>
      </c>
      <c r="K635" s="194"/>
      <c r="L635" s="194"/>
      <c r="M635" s="194"/>
      <c r="N635" s="194"/>
      <c r="O635" s="194"/>
      <c r="P635" s="195"/>
      <c r="Q635" s="196"/>
      <c r="R635" s="137" t="s">
        <v>235</v>
      </c>
      <c r="S635" s="197" t="str">
        <f t="shared" ref="S635:S666" ca="1" si="50">IF(B635="","",IF(ISERROR(MATCH($E635,CL,0)),"Unknown",INDIRECT("'C'!$A$"&amp;MATCH($E635,CL,0)+1)))</f>
        <v/>
      </c>
      <c r="T635" s="197" t="str">
        <f ca="1">IF(B635="","",IF(ISERROR(MATCH($J635,[3]SorP!$B$1:$B$6226,0)),"",INDIRECT("'SorP'!$A$"&amp;MATCH($S635&amp;$J635,[3]SorP!C:C,0))))</f>
        <v/>
      </c>
      <c r="U635" s="139"/>
      <c r="V635" s="140" t="e">
        <f>IF(C635="",NA(),IF(OR(C635="Smelter not listed",C635="Smelter not yet identified"),MATCH($B635&amp;$D635,'[3]Smelter Look-up'!$J:$J,0),MATCH($B635&amp;$C635,'[3]Smelter Look-up'!$J:$J,0)))</f>
        <v>#N/A</v>
      </c>
      <c r="X635" s="67">
        <f t="shared" si="46"/>
        <v>0</v>
      </c>
      <c r="AB635" s="68" t="str">
        <f t="shared" si="47"/>
        <v/>
      </c>
    </row>
    <row r="636" spans="1:28" s="67" customFormat="1" ht="20.25">
      <c r="A636" s="197"/>
      <c r="B636" s="137" t="s">
        <v>235</v>
      </c>
      <c r="C636" s="191" t="s">
        <v>235</v>
      </c>
      <c r="D636" s="138"/>
      <c r="E636" s="137" t="s">
        <v>235</v>
      </c>
      <c r="F636" s="137" t="s">
        <v>235</v>
      </c>
      <c r="G636" s="137" t="s">
        <v>235</v>
      </c>
      <c r="H636" s="192" t="s">
        <v>235</v>
      </c>
      <c r="I636" s="193" t="s">
        <v>235</v>
      </c>
      <c r="J636" s="193" t="s">
        <v>235</v>
      </c>
      <c r="K636" s="194"/>
      <c r="L636" s="194"/>
      <c r="M636" s="194"/>
      <c r="N636" s="194"/>
      <c r="O636" s="194"/>
      <c r="P636" s="195"/>
      <c r="Q636" s="196"/>
      <c r="R636" s="137" t="s">
        <v>235</v>
      </c>
      <c r="S636" s="197" t="str">
        <f t="shared" ca="1" si="50"/>
        <v/>
      </c>
      <c r="T636" s="197" t="str">
        <f ca="1">IF(B636="","",IF(ISERROR(MATCH($J636,[3]SorP!$B$1:$B$6226,0)),"",INDIRECT("'SorP'!$A$"&amp;MATCH($S636&amp;$J636,[3]SorP!C:C,0))))</f>
        <v/>
      </c>
      <c r="U636" s="139"/>
      <c r="V636" s="140" t="e">
        <f>IF(C636="",NA(),IF(OR(C636="Smelter not listed",C636="Smelter not yet identified"),MATCH($B636&amp;$D636,'[3]Smelter Look-up'!$J:$J,0),MATCH($B636&amp;$C636,'[3]Smelter Look-up'!$J:$J,0)))</f>
        <v>#N/A</v>
      </c>
      <c r="X636" s="67">
        <f t="shared" si="46"/>
        <v>0</v>
      </c>
      <c r="AB636" s="68" t="str">
        <f t="shared" si="47"/>
        <v/>
      </c>
    </row>
    <row r="637" spans="1:28" s="67" customFormat="1" ht="20.25">
      <c r="A637" s="197"/>
      <c r="B637" s="137" t="s">
        <v>235</v>
      </c>
      <c r="C637" s="191" t="s">
        <v>235</v>
      </c>
      <c r="D637" s="138"/>
      <c r="E637" s="137" t="s">
        <v>235</v>
      </c>
      <c r="F637" s="137" t="s">
        <v>235</v>
      </c>
      <c r="G637" s="137" t="s">
        <v>235</v>
      </c>
      <c r="H637" s="192" t="s">
        <v>235</v>
      </c>
      <c r="I637" s="193" t="s">
        <v>235</v>
      </c>
      <c r="J637" s="193" t="s">
        <v>235</v>
      </c>
      <c r="K637" s="194"/>
      <c r="L637" s="194"/>
      <c r="M637" s="194"/>
      <c r="N637" s="194"/>
      <c r="O637" s="194"/>
      <c r="P637" s="195"/>
      <c r="Q637" s="196"/>
      <c r="R637" s="137" t="s">
        <v>235</v>
      </c>
      <c r="S637" s="197" t="str">
        <f t="shared" ca="1" si="50"/>
        <v/>
      </c>
      <c r="T637" s="197" t="str">
        <f ca="1">IF(B637="","",IF(ISERROR(MATCH($J637,[3]SorP!$B$1:$B$6226,0)),"",INDIRECT("'SorP'!$A$"&amp;MATCH($S637&amp;$J637,[3]SorP!C:C,0))))</f>
        <v/>
      </c>
      <c r="U637" s="139"/>
      <c r="V637" s="140" t="e">
        <f>IF(C637="",NA(),IF(OR(C637="Smelter not listed",C637="Smelter not yet identified"),MATCH($B637&amp;$D637,'[3]Smelter Look-up'!$J:$J,0),MATCH($B637&amp;$C637,'[3]Smelter Look-up'!$J:$J,0)))</f>
        <v>#N/A</v>
      </c>
      <c r="X637" s="67">
        <f t="shared" si="46"/>
        <v>0</v>
      </c>
      <c r="AB637" s="68" t="str">
        <f t="shared" si="47"/>
        <v/>
      </c>
    </row>
    <row r="638" spans="1:28" s="67" customFormat="1" ht="20.25">
      <c r="A638" s="197"/>
      <c r="B638" s="137" t="s">
        <v>235</v>
      </c>
      <c r="C638" s="191" t="s">
        <v>235</v>
      </c>
      <c r="D638" s="138"/>
      <c r="E638" s="137" t="s">
        <v>235</v>
      </c>
      <c r="F638" s="137" t="s">
        <v>235</v>
      </c>
      <c r="G638" s="137" t="s">
        <v>235</v>
      </c>
      <c r="H638" s="192" t="s">
        <v>235</v>
      </c>
      <c r="I638" s="193" t="s">
        <v>235</v>
      </c>
      <c r="J638" s="193" t="s">
        <v>235</v>
      </c>
      <c r="K638" s="194"/>
      <c r="L638" s="194"/>
      <c r="M638" s="194"/>
      <c r="N638" s="194"/>
      <c r="O638" s="194"/>
      <c r="P638" s="195"/>
      <c r="Q638" s="196"/>
      <c r="R638" s="137" t="s">
        <v>235</v>
      </c>
      <c r="S638" s="197" t="str">
        <f t="shared" ca="1" si="50"/>
        <v/>
      </c>
      <c r="T638" s="197" t="str">
        <f ca="1">IF(B638="","",IF(ISERROR(MATCH($J638,[3]SorP!$B$1:$B$6226,0)),"",INDIRECT("'SorP'!$A$"&amp;MATCH($S638&amp;$J638,[3]SorP!C:C,0))))</f>
        <v/>
      </c>
      <c r="U638" s="139"/>
      <c r="V638" s="140" t="e">
        <f>IF(C638="",NA(),IF(OR(C638="Smelter not listed",C638="Smelter not yet identified"),MATCH($B638&amp;$D638,'[3]Smelter Look-up'!$J:$J,0),MATCH($B638&amp;$C638,'[3]Smelter Look-up'!$J:$J,0)))</f>
        <v>#N/A</v>
      </c>
      <c r="X638" s="67">
        <f t="shared" si="46"/>
        <v>0</v>
      </c>
      <c r="AB638" s="68" t="str">
        <f t="shared" si="47"/>
        <v/>
      </c>
    </row>
    <row r="639" spans="1:28" s="67" customFormat="1" ht="20.25">
      <c r="A639" s="197"/>
      <c r="B639" s="137" t="s">
        <v>235</v>
      </c>
      <c r="C639" s="191" t="s">
        <v>235</v>
      </c>
      <c r="D639" s="138"/>
      <c r="E639" s="137" t="s">
        <v>235</v>
      </c>
      <c r="F639" s="137" t="s">
        <v>235</v>
      </c>
      <c r="G639" s="137" t="s">
        <v>235</v>
      </c>
      <c r="H639" s="192" t="s">
        <v>235</v>
      </c>
      <c r="I639" s="193" t="s">
        <v>235</v>
      </c>
      <c r="J639" s="193" t="s">
        <v>235</v>
      </c>
      <c r="K639" s="194"/>
      <c r="L639" s="194"/>
      <c r="M639" s="194"/>
      <c r="N639" s="194"/>
      <c r="O639" s="194"/>
      <c r="P639" s="195"/>
      <c r="Q639" s="196"/>
      <c r="R639" s="137" t="s">
        <v>235</v>
      </c>
      <c r="S639" s="197" t="str">
        <f t="shared" ca="1" si="50"/>
        <v/>
      </c>
      <c r="T639" s="197" t="str">
        <f ca="1">IF(B639="","",IF(ISERROR(MATCH($J639,[3]SorP!$B$1:$B$6226,0)),"",INDIRECT("'SorP'!$A$"&amp;MATCH($S639&amp;$J639,[3]SorP!C:C,0))))</f>
        <v/>
      </c>
      <c r="U639" s="139"/>
      <c r="V639" s="140" t="e">
        <f>IF(C639="",NA(),IF(OR(C639="Smelter not listed",C639="Smelter not yet identified"),MATCH($B639&amp;$D639,'[3]Smelter Look-up'!$J:$J,0),MATCH($B639&amp;$C639,'[3]Smelter Look-up'!$J:$J,0)))</f>
        <v>#N/A</v>
      </c>
      <c r="X639" s="67">
        <f t="shared" si="46"/>
        <v>0</v>
      </c>
      <c r="AB639" s="68" t="str">
        <f t="shared" si="47"/>
        <v/>
      </c>
    </row>
    <row r="640" spans="1:28" s="67" customFormat="1" ht="20.25">
      <c r="A640" s="197"/>
      <c r="B640" s="137" t="s">
        <v>235</v>
      </c>
      <c r="C640" s="191" t="s">
        <v>235</v>
      </c>
      <c r="D640" s="138"/>
      <c r="E640" s="137" t="s">
        <v>235</v>
      </c>
      <c r="F640" s="137" t="s">
        <v>235</v>
      </c>
      <c r="G640" s="137" t="s">
        <v>235</v>
      </c>
      <c r="H640" s="192" t="s">
        <v>235</v>
      </c>
      <c r="I640" s="193" t="s">
        <v>235</v>
      </c>
      <c r="J640" s="193" t="s">
        <v>235</v>
      </c>
      <c r="K640" s="194"/>
      <c r="L640" s="194"/>
      <c r="M640" s="194"/>
      <c r="N640" s="194"/>
      <c r="O640" s="194"/>
      <c r="P640" s="195"/>
      <c r="Q640" s="196"/>
      <c r="R640" s="137" t="s">
        <v>235</v>
      </c>
      <c r="S640" s="197" t="str">
        <f t="shared" ca="1" si="50"/>
        <v/>
      </c>
      <c r="T640" s="197" t="str">
        <f ca="1">IF(B640="","",IF(ISERROR(MATCH($J640,[3]SorP!$B$1:$B$6226,0)),"",INDIRECT("'SorP'!$A$"&amp;MATCH($S640&amp;$J640,[3]SorP!C:C,0))))</f>
        <v/>
      </c>
      <c r="U640" s="139"/>
      <c r="V640" s="140" t="e">
        <f>IF(C640="",NA(),IF(OR(C640="Smelter not listed",C640="Smelter not yet identified"),MATCH($B640&amp;$D640,'[3]Smelter Look-up'!$J:$J,0),MATCH($B640&amp;$C640,'[3]Smelter Look-up'!$J:$J,0)))</f>
        <v>#N/A</v>
      </c>
      <c r="X640" s="67">
        <f t="shared" si="46"/>
        <v>0</v>
      </c>
      <c r="AB640" s="68" t="str">
        <f t="shared" si="47"/>
        <v/>
      </c>
    </row>
    <row r="641" spans="1:28" s="67" customFormat="1" ht="20.25">
      <c r="A641" s="197"/>
      <c r="B641" s="137" t="s">
        <v>235</v>
      </c>
      <c r="C641" s="191" t="s">
        <v>235</v>
      </c>
      <c r="D641" s="138"/>
      <c r="E641" s="137" t="s">
        <v>235</v>
      </c>
      <c r="F641" s="137" t="s">
        <v>235</v>
      </c>
      <c r="G641" s="137" t="s">
        <v>235</v>
      </c>
      <c r="H641" s="192" t="s">
        <v>235</v>
      </c>
      <c r="I641" s="193" t="s">
        <v>235</v>
      </c>
      <c r="J641" s="193" t="s">
        <v>235</v>
      </c>
      <c r="K641" s="194"/>
      <c r="L641" s="194"/>
      <c r="M641" s="194"/>
      <c r="N641" s="194"/>
      <c r="O641" s="194"/>
      <c r="P641" s="195"/>
      <c r="Q641" s="196"/>
      <c r="R641" s="137" t="s">
        <v>235</v>
      </c>
      <c r="S641" s="197" t="str">
        <f t="shared" ca="1" si="50"/>
        <v/>
      </c>
      <c r="T641" s="197" t="str">
        <f ca="1">IF(B641="","",IF(ISERROR(MATCH($J641,[3]SorP!$B$1:$B$6226,0)),"",INDIRECT("'SorP'!$A$"&amp;MATCH($S641&amp;$J641,[3]SorP!C:C,0))))</f>
        <v/>
      </c>
      <c r="U641" s="139"/>
      <c r="V641" s="140" t="e">
        <f>IF(C641="",NA(),IF(OR(C641="Smelter not listed",C641="Smelter not yet identified"),MATCH($B641&amp;$D641,'[3]Smelter Look-up'!$J:$J,0),MATCH($B641&amp;$C641,'[3]Smelter Look-up'!$J:$J,0)))</f>
        <v>#N/A</v>
      </c>
      <c r="X641" s="67">
        <f t="shared" si="46"/>
        <v>0</v>
      </c>
      <c r="AB641" s="68" t="str">
        <f t="shared" si="47"/>
        <v/>
      </c>
    </row>
    <row r="642" spans="1:28" s="67" customFormat="1" ht="20.25">
      <c r="A642" s="197"/>
      <c r="B642" s="137" t="s">
        <v>235</v>
      </c>
      <c r="C642" s="191" t="s">
        <v>235</v>
      </c>
      <c r="D642" s="138"/>
      <c r="E642" s="137" t="s">
        <v>235</v>
      </c>
      <c r="F642" s="137" t="s">
        <v>235</v>
      </c>
      <c r="G642" s="137" t="s">
        <v>235</v>
      </c>
      <c r="H642" s="192" t="s">
        <v>235</v>
      </c>
      <c r="I642" s="193" t="s">
        <v>235</v>
      </c>
      <c r="J642" s="193" t="s">
        <v>235</v>
      </c>
      <c r="K642" s="194"/>
      <c r="L642" s="194"/>
      <c r="M642" s="194"/>
      <c r="N642" s="194"/>
      <c r="O642" s="194"/>
      <c r="P642" s="195"/>
      <c r="Q642" s="196"/>
      <c r="R642" s="137" t="s">
        <v>235</v>
      </c>
      <c r="S642" s="197" t="str">
        <f t="shared" ca="1" si="50"/>
        <v/>
      </c>
      <c r="T642" s="197" t="str">
        <f ca="1">IF(B642="","",IF(ISERROR(MATCH($J642,[3]SorP!$B$1:$B$6226,0)),"",INDIRECT("'SorP'!$A$"&amp;MATCH($S642&amp;$J642,[3]SorP!C:C,0))))</f>
        <v/>
      </c>
      <c r="U642" s="139"/>
      <c r="V642" s="140" t="e">
        <f>IF(C642="",NA(),IF(OR(C642="Smelter not listed",C642="Smelter not yet identified"),MATCH($B642&amp;$D642,'[3]Smelter Look-up'!$J:$J,0),MATCH($B642&amp;$C642,'[3]Smelter Look-up'!$J:$J,0)))</f>
        <v>#N/A</v>
      </c>
      <c r="X642" s="67">
        <f t="shared" si="46"/>
        <v>0</v>
      </c>
      <c r="AB642" s="68" t="str">
        <f t="shared" si="47"/>
        <v/>
      </c>
    </row>
    <row r="643" spans="1:28" s="67" customFormat="1" ht="20.25">
      <c r="A643" s="197"/>
      <c r="B643" s="137" t="s">
        <v>235</v>
      </c>
      <c r="C643" s="191" t="s">
        <v>235</v>
      </c>
      <c r="D643" s="138"/>
      <c r="E643" s="137" t="s">
        <v>235</v>
      </c>
      <c r="F643" s="137" t="s">
        <v>235</v>
      </c>
      <c r="G643" s="137" t="s">
        <v>235</v>
      </c>
      <c r="H643" s="192" t="s">
        <v>235</v>
      </c>
      <c r="I643" s="193" t="s">
        <v>235</v>
      </c>
      <c r="J643" s="193" t="s">
        <v>235</v>
      </c>
      <c r="K643" s="194"/>
      <c r="L643" s="194"/>
      <c r="M643" s="194"/>
      <c r="N643" s="194"/>
      <c r="O643" s="194"/>
      <c r="P643" s="195"/>
      <c r="Q643" s="196"/>
      <c r="R643" s="137" t="s">
        <v>235</v>
      </c>
      <c r="S643" s="197" t="str">
        <f t="shared" ca="1" si="50"/>
        <v/>
      </c>
      <c r="T643" s="197" t="str">
        <f ca="1">IF(B643="","",IF(ISERROR(MATCH($J643,[3]SorP!$B$1:$B$6226,0)),"",INDIRECT("'SorP'!$A$"&amp;MATCH($S643&amp;$J643,[3]SorP!C:C,0))))</f>
        <v/>
      </c>
      <c r="U643" s="139"/>
      <c r="V643" s="140" t="e">
        <f>IF(C643="",NA(),IF(OR(C643="Smelter not listed",C643="Smelter not yet identified"),MATCH($B643&amp;$D643,'[3]Smelter Look-up'!$J:$J,0),MATCH($B643&amp;$C643,'[3]Smelter Look-up'!$J:$J,0)))</f>
        <v>#N/A</v>
      </c>
      <c r="X643" s="67">
        <f t="shared" si="46"/>
        <v>0</v>
      </c>
      <c r="AB643" s="68" t="str">
        <f t="shared" si="47"/>
        <v/>
      </c>
    </row>
    <row r="644" spans="1:28" s="67" customFormat="1" ht="20.25">
      <c r="A644" s="197"/>
      <c r="B644" s="137" t="s">
        <v>235</v>
      </c>
      <c r="C644" s="191" t="s">
        <v>235</v>
      </c>
      <c r="D644" s="138"/>
      <c r="E644" s="137" t="s">
        <v>235</v>
      </c>
      <c r="F644" s="137" t="s">
        <v>235</v>
      </c>
      <c r="G644" s="137" t="s">
        <v>235</v>
      </c>
      <c r="H644" s="192" t="s">
        <v>235</v>
      </c>
      <c r="I644" s="193" t="s">
        <v>235</v>
      </c>
      <c r="J644" s="193" t="s">
        <v>235</v>
      </c>
      <c r="K644" s="194"/>
      <c r="L644" s="194"/>
      <c r="M644" s="194"/>
      <c r="N644" s="194"/>
      <c r="O644" s="194"/>
      <c r="P644" s="195"/>
      <c r="Q644" s="196"/>
      <c r="R644" s="137" t="s">
        <v>235</v>
      </c>
      <c r="S644" s="197" t="str">
        <f t="shared" ca="1" si="50"/>
        <v/>
      </c>
      <c r="T644" s="197" t="str">
        <f ca="1">IF(B644="","",IF(ISERROR(MATCH($J644,[3]SorP!$B$1:$B$6226,0)),"",INDIRECT("'SorP'!$A$"&amp;MATCH($S644&amp;$J644,[3]SorP!C:C,0))))</f>
        <v/>
      </c>
      <c r="U644" s="139"/>
      <c r="V644" s="140" t="e">
        <f>IF(C644="",NA(),IF(OR(C644="Smelter not listed",C644="Smelter not yet identified"),MATCH($B644&amp;$D644,'[3]Smelter Look-up'!$J:$J,0),MATCH($B644&amp;$C644,'[3]Smelter Look-up'!$J:$J,0)))</f>
        <v>#N/A</v>
      </c>
      <c r="X644" s="67">
        <f t="shared" si="46"/>
        <v>0</v>
      </c>
      <c r="AB644" s="68" t="str">
        <f t="shared" si="47"/>
        <v/>
      </c>
    </row>
    <row r="645" spans="1:28" s="67" customFormat="1" ht="20.25">
      <c r="A645" s="197"/>
      <c r="B645" s="137" t="s">
        <v>235</v>
      </c>
      <c r="C645" s="191" t="s">
        <v>235</v>
      </c>
      <c r="D645" s="138"/>
      <c r="E645" s="137" t="s">
        <v>235</v>
      </c>
      <c r="F645" s="137" t="s">
        <v>235</v>
      </c>
      <c r="G645" s="137" t="s">
        <v>235</v>
      </c>
      <c r="H645" s="192" t="s">
        <v>235</v>
      </c>
      <c r="I645" s="193" t="s">
        <v>235</v>
      </c>
      <c r="J645" s="193" t="s">
        <v>235</v>
      </c>
      <c r="K645" s="194"/>
      <c r="L645" s="194"/>
      <c r="M645" s="194"/>
      <c r="N645" s="194"/>
      <c r="O645" s="194"/>
      <c r="P645" s="195"/>
      <c r="Q645" s="196"/>
      <c r="R645" s="137" t="s">
        <v>235</v>
      </c>
      <c r="S645" s="197" t="str">
        <f t="shared" ca="1" si="50"/>
        <v/>
      </c>
      <c r="T645" s="197" t="str">
        <f ca="1">IF(B645="","",IF(ISERROR(MATCH($J645,[3]SorP!$B$1:$B$6226,0)),"",INDIRECT("'SorP'!$A$"&amp;MATCH($S645&amp;$J645,[3]SorP!C:C,0))))</f>
        <v/>
      </c>
      <c r="U645" s="139"/>
      <c r="V645" s="140" t="e">
        <f>IF(C645="",NA(),IF(OR(C645="Smelter not listed",C645="Smelter not yet identified"),MATCH($B645&amp;$D645,'[3]Smelter Look-up'!$J:$J,0),MATCH($B645&amp;$C645,'[3]Smelter Look-up'!$J:$J,0)))</f>
        <v>#N/A</v>
      </c>
      <c r="X645" s="67">
        <f t="shared" si="46"/>
        <v>0</v>
      </c>
      <c r="AB645" s="68" t="str">
        <f t="shared" si="47"/>
        <v/>
      </c>
    </row>
    <row r="646" spans="1:28" s="67" customFormat="1" ht="20.25">
      <c r="A646" s="197"/>
      <c r="B646" s="137" t="s">
        <v>235</v>
      </c>
      <c r="C646" s="191" t="s">
        <v>235</v>
      </c>
      <c r="D646" s="138"/>
      <c r="E646" s="137" t="s">
        <v>235</v>
      </c>
      <c r="F646" s="137" t="s">
        <v>235</v>
      </c>
      <c r="G646" s="137" t="s">
        <v>235</v>
      </c>
      <c r="H646" s="192" t="s">
        <v>235</v>
      </c>
      <c r="I646" s="193" t="s">
        <v>235</v>
      </c>
      <c r="J646" s="193" t="s">
        <v>235</v>
      </c>
      <c r="K646" s="194"/>
      <c r="L646" s="194"/>
      <c r="M646" s="194"/>
      <c r="N646" s="194"/>
      <c r="O646" s="194"/>
      <c r="P646" s="195"/>
      <c r="Q646" s="196"/>
      <c r="R646" s="137" t="s">
        <v>235</v>
      </c>
      <c r="S646" s="197" t="str">
        <f t="shared" ca="1" si="50"/>
        <v/>
      </c>
      <c r="T646" s="197" t="str">
        <f ca="1">IF(B646="","",IF(ISERROR(MATCH($J646,[3]SorP!$B$1:$B$6226,0)),"",INDIRECT("'SorP'!$A$"&amp;MATCH($S646&amp;$J646,[3]SorP!C:C,0))))</f>
        <v/>
      </c>
      <c r="U646" s="139"/>
      <c r="V646" s="140" t="e">
        <f>IF(C646="",NA(),IF(OR(C646="Smelter not listed",C646="Smelter not yet identified"),MATCH($B646&amp;$D646,'[3]Smelter Look-up'!$J:$J,0),MATCH($B646&amp;$C646,'[3]Smelter Look-up'!$J:$J,0)))</f>
        <v>#N/A</v>
      </c>
      <c r="X646" s="67">
        <f t="shared" si="46"/>
        <v>0</v>
      </c>
      <c r="AB646" s="68" t="str">
        <f t="shared" si="47"/>
        <v/>
      </c>
    </row>
    <row r="647" spans="1:28" s="67" customFormat="1" ht="20.25">
      <c r="A647" s="197"/>
      <c r="B647" s="137" t="s">
        <v>235</v>
      </c>
      <c r="C647" s="191" t="s">
        <v>235</v>
      </c>
      <c r="D647" s="138"/>
      <c r="E647" s="137" t="s">
        <v>235</v>
      </c>
      <c r="F647" s="137" t="s">
        <v>235</v>
      </c>
      <c r="G647" s="137" t="s">
        <v>235</v>
      </c>
      <c r="H647" s="192" t="s">
        <v>235</v>
      </c>
      <c r="I647" s="193" t="s">
        <v>235</v>
      </c>
      <c r="J647" s="193" t="s">
        <v>235</v>
      </c>
      <c r="K647" s="194"/>
      <c r="L647" s="194"/>
      <c r="M647" s="194"/>
      <c r="N647" s="194"/>
      <c r="O647" s="194"/>
      <c r="P647" s="195"/>
      <c r="Q647" s="196"/>
      <c r="R647" s="137" t="s">
        <v>235</v>
      </c>
      <c r="S647" s="197" t="str">
        <f t="shared" ca="1" si="50"/>
        <v/>
      </c>
      <c r="T647" s="197" t="str">
        <f ca="1">IF(B647="","",IF(ISERROR(MATCH($J647,[3]SorP!$B$1:$B$6226,0)),"",INDIRECT("'SorP'!$A$"&amp;MATCH($S647&amp;$J647,[3]SorP!C:C,0))))</f>
        <v/>
      </c>
      <c r="U647" s="139"/>
      <c r="V647" s="140" t="e">
        <f>IF(C647="",NA(),IF(OR(C647="Smelter not listed",C647="Smelter not yet identified"),MATCH($B647&amp;$D647,'[3]Smelter Look-up'!$J:$J,0),MATCH($B647&amp;$C647,'[3]Smelter Look-up'!$J:$J,0)))</f>
        <v>#N/A</v>
      </c>
      <c r="X647" s="67">
        <f t="shared" si="46"/>
        <v>0</v>
      </c>
      <c r="AB647" s="68" t="str">
        <f t="shared" si="47"/>
        <v/>
      </c>
    </row>
    <row r="648" spans="1:28" s="67" customFormat="1" ht="20.25">
      <c r="A648" s="197"/>
      <c r="B648" s="137" t="s">
        <v>235</v>
      </c>
      <c r="C648" s="191" t="s">
        <v>235</v>
      </c>
      <c r="D648" s="138"/>
      <c r="E648" s="137" t="s">
        <v>235</v>
      </c>
      <c r="F648" s="137" t="s">
        <v>235</v>
      </c>
      <c r="G648" s="137" t="s">
        <v>235</v>
      </c>
      <c r="H648" s="192" t="s">
        <v>235</v>
      </c>
      <c r="I648" s="193" t="s">
        <v>235</v>
      </c>
      <c r="J648" s="193" t="s">
        <v>235</v>
      </c>
      <c r="K648" s="194"/>
      <c r="L648" s="194"/>
      <c r="M648" s="194"/>
      <c r="N648" s="194"/>
      <c r="O648" s="194"/>
      <c r="P648" s="195"/>
      <c r="Q648" s="196"/>
      <c r="R648" s="137" t="s">
        <v>235</v>
      </c>
      <c r="S648" s="197" t="str">
        <f t="shared" ca="1" si="50"/>
        <v/>
      </c>
      <c r="T648" s="197" t="str">
        <f ca="1">IF(B648="","",IF(ISERROR(MATCH($J648,[3]SorP!$B$1:$B$6226,0)),"",INDIRECT("'SorP'!$A$"&amp;MATCH($S648&amp;$J648,[3]SorP!C:C,0))))</f>
        <v/>
      </c>
      <c r="U648" s="139"/>
      <c r="V648" s="140" t="e">
        <f>IF(C648="",NA(),IF(OR(C648="Smelter not listed",C648="Smelter not yet identified"),MATCH($B648&amp;$D648,'[3]Smelter Look-up'!$J:$J,0),MATCH($B648&amp;$C648,'[3]Smelter Look-up'!$J:$J,0)))</f>
        <v>#N/A</v>
      </c>
      <c r="X648" s="67">
        <f t="shared" si="46"/>
        <v>0</v>
      </c>
      <c r="AB648" s="68" t="str">
        <f t="shared" si="47"/>
        <v/>
      </c>
    </row>
    <row r="649" spans="1:28" s="67" customFormat="1" ht="20.25">
      <c r="A649" s="197"/>
      <c r="B649" s="137" t="s">
        <v>235</v>
      </c>
      <c r="C649" s="191" t="s">
        <v>235</v>
      </c>
      <c r="D649" s="138"/>
      <c r="E649" s="137" t="s">
        <v>235</v>
      </c>
      <c r="F649" s="137" t="s">
        <v>235</v>
      </c>
      <c r="G649" s="137" t="s">
        <v>235</v>
      </c>
      <c r="H649" s="192" t="s">
        <v>235</v>
      </c>
      <c r="I649" s="193" t="s">
        <v>235</v>
      </c>
      <c r="J649" s="193" t="s">
        <v>235</v>
      </c>
      <c r="K649" s="194"/>
      <c r="L649" s="194"/>
      <c r="M649" s="194"/>
      <c r="N649" s="194"/>
      <c r="O649" s="194"/>
      <c r="P649" s="195"/>
      <c r="Q649" s="196"/>
      <c r="R649" s="137" t="s">
        <v>235</v>
      </c>
      <c r="S649" s="197" t="str">
        <f t="shared" ca="1" si="50"/>
        <v/>
      </c>
      <c r="T649" s="197" t="str">
        <f ca="1">IF(B649="","",IF(ISERROR(MATCH($J649,[3]SorP!$B$1:$B$6226,0)),"",INDIRECT("'SorP'!$A$"&amp;MATCH($S649&amp;$J649,[3]SorP!C:C,0))))</f>
        <v/>
      </c>
      <c r="U649" s="139"/>
      <c r="V649" s="140" t="e">
        <f>IF(C649="",NA(),IF(OR(C649="Smelter not listed",C649="Smelter not yet identified"),MATCH($B649&amp;$D649,'[3]Smelter Look-up'!$J:$J,0),MATCH($B649&amp;$C649,'[3]Smelter Look-up'!$J:$J,0)))</f>
        <v>#N/A</v>
      </c>
      <c r="X649" s="67">
        <f t="shared" ref="X649:X712" si="51">IF(AND(C649="Smelter not listed",OR(LEN(D649)=0,LEN(E649)=0)),1,0)</f>
        <v>0</v>
      </c>
      <c r="AB649" s="68" t="str">
        <f t="shared" ref="AB649:AB712" si="52">B649&amp;C649</f>
        <v/>
      </c>
    </row>
    <row r="650" spans="1:28" s="67" customFormat="1" ht="20.25">
      <c r="A650" s="197"/>
      <c r="B650" s="137" t="s">
        <v>235</v>
      </c>
      <c r="C650" s="191" t="s">
        <v>235</v>
      </c>
      <c r="D650" s="138"/>
      <c r="E650" s="137" t="s">
        <v>235</v>
      </c>
      <c r="F650" s="137" t="s">
        <v>235</v>
      </c>
      <c r="G650" s="137" t="s">
        <v>235</v>
      </c>
      <c r="H650" s="192" t="s">
        <v>235</v>
      </c>
      <c r="I650" s="193" t="s">
        <v>235</v>
      </c>
      <c r="J650" s="193" t="s">
        <v>235</v>
      </c>
      <c r="K650" s="194"/>
      <c r="L650" s="194"/>
      <c r="M650" s="194"/>
      <c r="N650" s="194"/>
      <c r="O650" s="194"/>
      <c r="P650" s="195"/>
      <c r="Q650" s="196"/>
      <c r="R650" s="137" t="s">
        <v>235</v>
      </c>
      <c r="S650" s="197" t="str">
        <f t="shared" ca="1" si="50"/>
        <v/>
      </c>
      <c r="T650" s="197" t="str">
        <f ca="1">IF(B650="","",IF(ISERROR(MATCH($J650,[3]SorP!$B$1:$B$6226,0)),"",INDIRECT("'SorP'!$A$"&amp;MATCH($S650&amp;$J650,[3]SorP!C:C,0))))</f>
        <v/>
      </c>
      <c r="U650" s="139"/>
      <c r="V650" s="140" t="e">
        <f>IF(C650="",NA(),IF(OR(C650="Smelter not listed",C650="Smelter not yet identified"),MATCH($B650&amp;$D650,'[3]Smelter Look-up'!$J:$J,0),MATCH($B650&amp;$C650,'[3]Smelter Look-up'!$J:$J,0)))</f>
        <v>#N/A</v>
      </c>
      <c r="X650" s="67">
        <f t="shared" si="51"/>
        <v>0</v>
      </c>
      <c r="AB650" s="68" t="str">
        <f t="shared" si="52"/>
        <v/>
      </c>
    </row>
    <row r="651" spans="1:28" s="67" customFormat="1" ht="20.25">
      <c r="A651" s="197"/>
      <c r="B651" s="137" t="s">
        <v>235</v>
      </c>
      <c r="C651" s="191" t="s">
        <v>235</v>
      </c>
      <c r="D651" s="138"/>
      <c r="E651" s="137" t="s">
        <v>235</v>
      </c>
      <c r="F651" s="137" t="s">
        <v>235</v>
      </c>
      <c r="G651" s="137" t="s">
        <v>235</v>
      </c>
      <c r="H651" s="192" t="s">
        <v>235</v>
      </c>
      <c r="I651" s="193" t="s">
        <v>235</v>
      </c>
      <c r="J651" s="193" t="s">
        <v>235</v>
      </c>
      <c r="K651" s="194"/>
      <c r="L651" s="194"/>
      <c r="M651" s="194"/>
      <c r="N651" s="194"/>
      <c r="O651" s="194"/>
      <c r="P651" s="195"/>
      <c r="Q651" s="196"/>
      <c r="R651" s="137" t="s">
        <v>235</v>
      </c>
      <c r="S651" s="197" t="str">
        <f t="shared" ca="1" si="50"/>
        <v/>
      </c>
      <c r="T651" s="197" t="str">
        <f ca="1">IF(B651="","",IF(ISERROR(MATCH($J651,[3]SorP!$B$1:$B$6226,0)),"",INDIRECT("'SorP'!$A$"&amp;MATCH($S651&amp;$J651,[3]SorP!C:C,0))))</f>
        <v/>
      </c>
      <c r="U651" s="139"/>
      <c r="V651" s="140" t="e">
        <f>IF(C651="",NA(),IF(OR(C651="Smelter not listed",C651="Smelter not yet identified"),MATCH($B651&amp;$D651,'[3]Smelter Look-up'!$J:$J,0),MATCH($B651&amp;$C651,'[3]Smelter Look-up'!$J:$J,0)))</f>
        <v>#N/A</v>
      </c>
      <c r="X651" s="67">
        <f t="shared" si="51"/>
        <v>0</v>
      </c>
      <c r="AB651" s="68" t="str">
        <f t="shared" si="52"/>
        <v/>
      </c>
    </row>
    <row r="652" spans="1:28" s="67" customFormat="1" ht="20.25">
      <c r="A652" s="197"/>
      <c r="B652" s="137" t="s">
        <v>235</v>
      </c>
      <c r="C652" s="191" t="s">
        <v>235</v>
      </c>
      <c r="D652" s="138"/>
      <c r="E652" s="137" t="s">
        <v>235</v>
      </c>
      <c r="F652" s="137" t="s">
        <v>235</v>
      </c>
      <c r="G652" s="137" t="s">
        <v>235</v>
      </c>
      <c r="H652" s="192" t="s">
        <v>235</v>
      </c>
      <c r="I652" s="193" t="s">
        <v>235</v>
      </c>
      <c r="J652" s="193" t="s">
        <v>235</v>
      </c>
      <c r="K652" s="194"/>
      <c r="L652" s="194"/>
      <c r="M652" s="194"/>
      <c r="N652" s="194"/>
      <c r="O652" s="194"/>
      <c r="P652" s="195"/>
      <c r="Q652" s="196"/>
      <c r="R652" s="137" t="s">
        <v>235</v>
      </c>
      <c r="S652" s="197" t="str">
        <f t="shared" ca="1" si="50"/>
        <v/>
      </c>
      <c r="T652" s="197" t="str">
        <f ca="1">IF(B652="","",IF(ISERROR(MATCH($J652,[3]SorP!$B$1:$B$6226,0)),"",INDIRECT("'SorP'!$A$"&amp;MATCH($S652&amp;$J652,[3]SorP!C:C,0))))</f>
        <v/>
      </c>
      <c r="U652" s="139"/>
      <c r="V652" s="140" t="e">
        <f>IF(C652="",NA(),IF(OR(C652="Smelter not listed",C652="Smelter not yet identified"),MATCH($B652&amp;$D652,'[3]Smelter Look-up'!$J:$J,0),MATCH($B652&amp;$C652,'[3]Smelter Look-up'!$J:$J,0)))</f>
        <v>#N/A</v>
      </c>
      <c r="X652" s="67">
        <f t="shared" si="51"/>
        <v>0</v>
      </c>
      <c r="AB652" s="68" t="str">
        <f t="shared" si="52"/>
        <v/>
      </c>
    </row>
    <row r="653" spans="1:28" s="67" customFormat="1" ht="20.25">
      <c r="A653" s="197"/>
      <c r="B653" s="137" t="s">
        <v>235</v>
      </c>
      <c r="C653" s="191" t="s">
        <v>235</v>
      </c>
      <c r="D653" s="138"/>
      <c r="E653" s="137" t="s">
        <v>235</v>
      </c>
      <c r="F653" s="137" t="s">
        <v>235</v>
      </c>
      <c r="G653" s="137" t="s">
        <v>235</v>
      </c>
      <c r="H653" s="192" t="s">
        <v>235</v>
      </c>
      <c r="I653" s="193" t="s">
        <v>235</v>
      </c>
      <c r="J653" s="193" t="s">
        <v>235</v>
      </c>
      <c r="K653" s="194"/>
      <c r="L653" s="194"/>
      <c r="M653" s="194"/>
      <c r="N653" s="194"/>
      <c r="O653" s="194"/>
      <c r="P653" s="195"/>
      <c r="Q653" s="196"/>
      <c r="R653" s="137" t="s">
        <v>235</v>
      </c>
      <c r="S653" s="197" t="str">
        <f t="shared" ca="1" si="50"/>
        <v/>
      </c>
      <c r="T653" s="197" t="str">
        <f ca="1">IF(B653="","",IF(ISERROR(MATCH($J653,[3]SorP!$B$1:$B$6226,0)),"",INDIRECT("'SorP'!$A$"&amp;MATCH($S653&amp;$J653,[3]SorP!C:C,0))))</f>
        <v/>
      </c>
      <c r="U653" s="139"/>
      <c r="V653" s="140" t="e">
        <f>IF(C653="",NA(),IF(OR(C653="Smelter not listed",C653="Smelter not yet identified"),MATCH($B653&amp;$D653,'[3]Smelter Look-up'!$J:$J,0),MATCH($B653&amp;$C653,'[3]Smelter Look-up'!$J:$J,0)))</f>
        <v>#N/A</v>
      </c>
      <c r="X653" s="67">
        <f t="shared" si="51"/>
        <v>0</v>
      </c>
      <c r="AB653" s="68" t="str">
        <f t="shared" si="52"/>
        <v/>
      </c>
    </row>
    <row r="654" spans="1:28" s="67" customFormat="1" ht="20.25">
      <c r="A654" s="197"/>
      <c r="B654" s="137" t="s">
        <v>235</v>
      </c>
      <c r="C654" s="191" t="s">
        <v>235</v>
      </c>
      <c r="D654" s="138"/>
      <c r="E654" s="137" t="s">
        <v>235</v>
      </c>
      <c r="F654" s="137" t="s">
        <v>235</v>
      </c>
      <c r="G654" s="137" t="s">
        <v>235</v>
      </c>
      <c r="H654" s="192" t="s">
        <v>235</v>
      </c>
      <c r="I654" s="193" t="s">
        <v>235</v>
      </c>
      <c r="J654" s="193" t="s">
        <v>235</v>
      </c>
      <c r="K654" s="194"/>
      <c r="L654" s="194"/>
      <c r="M654" s="194"/>
      <c r="N654" s="194"/>
      <c r="O654" s="194"/>
      <c r="P654" s="195"/>
      <c r="Q654" s="196"/>
      <c r="R654" s="137" t="s">
        <v>235</v>
      </c>
      <c r="S654" s="197" t="str">
        <f t="shared" ca="1" si="50"/>
        <v/>
      </c>
      <c r="T654" s="197" t="str">
        <f ca="1">IF(B654="","",IF(ISERROR(MATCH($J654,[3]SorP!$B$1:$B$6226,0)),"",INDIRECT("'SorP'!$A$"&amp;MATCH($S654&amp;$J654,[3]SorP!C:C,0))))</f>
        <v/>
      </c>
      <c r="U654" s="139"/>
      <c r="V654" s="140" t="e">
        <f>IF(C654="",NA(),IF(OR(C654="Smelter not listed",C654="Smelter not yet identified"),MATCH($B654&amp;$D654,'[3]Smelter Look-up'!$J:$J,0),MATCH($B654&amp;$C654,'[3]Smelter Look-up'!$J:$J,0)))</f>
        <v>#N/A</v>
      </c>
      <c r="X654" s="67">
        <f t="shared" si="51"/>
        <v>0</v>
      </c>
      <c r="AB654" s="68" t="str">
        <f t="shared" si="52"/>
        <v/>
      </c>
    </row>
    <row r="655" spans="1:28" s="67" customFormat="1" ht="20.25">
      <c r="A655" s="197"/>
      <c r="B655" s="137" t="s">
        <v>235</v>
      </c>
      <c r="C655" s="191" t="s">
        <v>235</v>
      </c>
      <c r="D655" s="138"/>
      <c r="E655" s="137" t="s">
        <v>235</v>
      </c>
      <c r="F655" s="137" t="s">
        <v>235</v>
      </c>
      <c r="G655" s="137" t="s">
        <v>235</v>
      </c>
      <c r="H655" s="192" t="s">
        <v>235</v>
      </c>
      <c r="I655" s="193" t="s">
        <v>235</v>
      </c>
      <c r="J655" s="193" t="s">
        <v>235</v>
      </c>
      <c r="K655" s="194"/>
      <c r="L655" s="194"/>
      <c r="M655" s="194"/>
      <c r="N655" s="194"/>
      <c r="O655" s="194"/>
      <c r="P655" s="195"/>
      <c r="Q655" s="196"/>
      <c r="R655" s="137" t="s">
        <v>235</v>
      </c>
      <c r="S655" s="197" t="str">
        <f t="shared" ca="1" si="50"/>
        <v/>
      </c>
      <c r="T655" s="197" t="str">
        <f ca="1">IF(B655="","",IF(ISERROR(MATCH($J655,[3]SorP!$B$1:$B$6226,0)),"",INDIRECT("'SorP'!$A$"&amp;MATCH($S655&amp;$J655,[3]SorP!C:C,0))))</f>
        <v/>
      </c>
      <c r="U655" s="139"/>
      <c r="V655" s="140" t="e">
        <f>IF(C655="",NA(),IF(OR(C655="Smelter not listed",C655="Smelter not yet identified"),MATCH($B655&amp;$D655,'[3]Smelter Look-up'!$J:$J,0),MATCH($B655&amp;$C655,'[3]Smelter Look-up'!$J:$J,0)))</f>
        <v>#N/A</v>
      </c>
      <c r="X655" s="67">
        <f t="shared" si="51"/>
        <v>0</v>
      </c>
      <c r="AB655" s="68" t="str">
        <f t="shared" si="52"/>
        <v/>
      </c>
    </row>
    <row r="656" spans="1:28" s="67" customFormat="1" ht="20.25">
      <c r="A656" s="197"/>
      <c r="B656" s="137" t="s">
        <v>235</v>
      </c>
      <c r="C656" s="191" t="s">
        <v>235</v>
      </c>
      <c r="D656" s="138"/>
      <c r="E656" s="137" t="s">
        <v>235</v>
      </c>
      <c r="F656" s="137" t="s">
        <v>235</v>
      </c>
      <c r="G656" s="137" t="s">
        <v>235</v>
      </c>
      <c r="H656" s="192" t="s">
        <v>235</v>
      </c>
      <c r="I656" s="193" t="s">
        <v>235</v>
      </c>
      <c r="J656" s="193" t="s">
        <v>235</v>
      </c>
      <c r="K656" s="194"/>
      <c r="L656" s="194"/>
      <c r="M656" s="194"/>
      <c r="N656" s="194"/>
      <c r="O656" s="194"/>
      <c r="P656" s="195"/>
      <c r="Q656" s="196"/>
      <c r="R656" s="137" t="s">
        <v>235</v>
      </c>
      <c r="S656" s="197" t="str">
        <f t="shared" ca="1" si="50"/>
        <v/>
      </c>
      <c r="T656" s="197" t="str">
        <f ca="1">IF(B656="","",IF(ISERROR(MATCH($J656,[3]SorP!$B$1:$B$6226,0)),"",INDIRECT("'SorP'!$A$"&amp;MATCH($S656&amp;$J656,[3]SorP!C:C,0))))</f>
        <v/>
      </c>
      <c r="U656" s="139"/>
      <c r="V656" s="140" t="e">
        <f>IF(C656="",NA(),IF(OR(C656="Smelter not listed",C656="Smelter not yet identified"),MATCH($B656&amp;$D656,'[3]Smelter Look-up'!$J:$J,0),MATCH($B656&amp;$C656,'[3]Smelter Look-up'!$J:$J,0)))</f>
        <v>#N/A</v>
      </c>
      <c r="X656" s="67">
        <f t="shared" si="51"/>
        <v>0</v>
      </c>
      <c r="AB656" s="68" t="str">
        <f t="shared" si="52"/>
        <v/>
      </c>
    </row>
    <row r="657" spans="1:28" s="67" customFormat="1" ht="20.25">
      <c r="A657" s="197"/>
      <c r="B657" s="137" t="s">
        <v>235</v>
      </c>
      <c r="C657" s="191" t="s">
        <v>235</v>
      </c>
      <c r="D657" s="138"/>
      <c r="E657" s="137" t="s">
        <v>235</v>
      </c>
      <c r="F657" s="137" t="s">
        <v>235</v>
      </c>
      <c r="G657" s="137" t="s">
        <v>235</v>
      </c>
      <c r="H657" s="192" t="s">
        <v>235</v>
      </c>
      <c r="I657" s="193" t="s">
        <v>235</v>
      </c>
      <c r="J657" s="193" t="s">
        <v>235</v>
      </c>
      <c r="K657" s="194"/>
      <c r="L657" s="194"/>
      <c r="M657" s="194"/>
      <c r="N657" s="194"/>
      <c r="O657" s="194"/>
      <c r="P657" s="195"/>
      <c r="Q657" s="196"/>
      <c r="R657" s="137" t="s">
        <v>235</v>
      </c>
      <c r="S657" s="197" t="str">
        <f t="shared" ca="1" si="50"/>
        <v/>
      </c>
      <c r="T657" s="197" t="str">
        <f ca="1">IF(B657="","",IF(ISERROR(MATCH($J657,[3]SorP!$B$1:$B$6226,0)),"",INDIRECT("'SorP'!$A$"&amp;MATCH($S657&amp;$J657,[3]SorP!C:C,0))))</f>
        <v/>
      </c>
      <c r="U657" s="139"/>
      <c r="V657" s="140" t="e">
        <f>IF(C657="",NA(),IF(OR(C657="Smelter not listed",C657="Smelter not yet identified"),MATCH($B657&amp;$D657,'[3]Smelter Look-up'!$J:$J,0),MATCH($B657&amp;$C657,'[3]Smelter Look-up'!$J:$J,0)))</f>
        <v>#N/A</v>
      </c>
      <c r="X657" s="67">
        <f t="shared" si="51"/>
        <v>0</v>
      </c>
      <c r="AB657" s="68" t="str">
        <f t="shared" si="52"/>
        <v/>
      </c>
    </row>
    <row r="658" spans="1:28" s="67" customFormat="1" ht="20.25">
      <c r="A658" s="197"/>
      <c r="B658" s="137" t="s">
        <v>235</v>
      </c>
      <c r="C658" s="191" t="s">
        <v>235</v>
      </c>
      <c r="D658" s="138"/>
      <c r="E658" s="137" t="s">
        <v>235</v>
      </c>
      <c r="F658" s="137" t="s">
        <v>235</v>
      </c>
      <c r="G658" s="137" t="s">
        <v>235</v>
      </c>
      <c r="H658" s="192" t="s">
        <v>235</v>
      </c>
      <c r="I658" s="193" t="s">
        <v>235</v>
      </c>
      <c r="J658" s="193" t="s">
        <v>235</v>
      </c>
      <c r="K658" s="194"/>
      <c r="L658" s="194"/>
      <c r="M658" s="194"/>
      <c r="N658" s="194"/>
      <c r="O658" s="194"/>
      <c r="P658" s="195"/>
      <c r="Q658" s="196"/>
      <c r="R658" s="137" t="s">
        <v>235</v>
      </c>
      <c r="S658" s="197" t="str">
        <f t="shared" ca="1" si="50"/>
        <v/>
      </c>
      <c r="T658" s="197" t="str">
        <f ca="1">IF(B658="","",IF(ISERROR(MATCH($J658,[3]SorP!$B$1:$B$6226,0)),"",INDIRECT("'SorP'!$A$"&amp;MATCH($S658&amp;$J658,[3]SorP!C:C,0))))</f>
        <v/>
      </c>
      <c r="U658" s="139"/>
      <c r="V658" s="140" t="e">
        <f>IF(C658="",NA(),IF(OR(C658="Smelter not listed",C658="Smelter not yet identified"),MATCH($B658&amp;$D658,'[3]Smelter Look-up'!$J:$J,0),MATCH($B658&amp;$C658,'[3]Smelter Look-up'!$J:$J,0)))</f>
        <v>#N/A</v>
      </c>
      <c r="X658" s="67">
        <f t="shared" si="51"/>
        <v>0</v>
      </c>
      <c r="AB658" s="68" t="str">
        <f t="shared" si="52"/>
        <v/>
      </c>
    </row>
    <row r="659" spans="1:28" s="67" customFormat="1" ht="20.25">
      <c r="A659" s="197"/>
      <c r="B659" s="137" t="s">
        <v>235</v>
      </c>
      <c r="C659" s="191" t="s">
        <v>235</v>
      </c>
      <c r="D659" s="138"/>
      <c r="E659" s="137" t="s">
        <v>235</v>
      </c>
      <c r="F659" s="137" t="s">
        <v>235</v>
      </c>
      <c r="G659" s="137" t="s">
        <v>235</v>
      </c>
      <c r="H659" s="192" t="s">
        <v>235</v>
      </c>
      <c r="I659" s="193" t="s">
        <v>235</v>
      </c>
      <c r="J659" s="193" t="s">
        <v>235</v>
      </c>
      <c r="K659" s="194"/>
      <c r="L659" s="194"/>
      <c r="M659" s="194"/>
      <c r="N659" s="194"/>
      <c r="O659" s="194"/>
      <c r="P659" s="195"/>
      <c r="Q659" s="196"/>
      <c r="R659" s="137" t="s">
        <v>235</v>
      </c>
      <c r="S659" s="197" t="str">
        <f t="shared" ca="1" si="50"/>
        <v/>
      </c>
      <c r="T659" s="197" t="str">
        <f ca="1">IF(B659="","",IF(ISERROR(MATCH($J659,[3]SorP!$B$1:$B$6226,0)),"",INDIRECT("'SorP'!$A$"&amp;MATCH($S659&amp;$J659,[3]SorP!C:C,0))))</f>
        <v/>
      </c>
      <c r="U659" s="139"/>
      <c r="V659" s="140" t="e">
        <f>IF(C659="",NA(),IF(OR(C659="Smelter not listed",C659="Smelter not yet identified"),MATCH($B659&amp;$D659,'[3]Smelter Look-up'!$J:$J,0),MATCH($B659&amp;$C659,'[3]Smelter Look-up'!$J:$J,0)))</f>
        <v>#N/A</v>
      </c>
      <c r="X659" s="67">
        <f t="shared" si="51"/>
        <v>0</v>
      </c>
      <c r="AB659" s="68" t="str">
        <f t="shared" si="52"/>
        <v/>
      </c>
    </row>
    <row r="660" spans="1:28" s="67" customFormat="1" ht="20.25">
      <c r="A660" s="197"/>
      <c r="B660" s="137" t="s">
        <v>235</v>
      </c>
      <c r="C660" s="191" t="s">
        <v>235</v>
      </c>
      <c r="D660" s="138"/>
      <c r="E660" s="137" t="s">
        <v>235</v>
      </c>
      <c r="F660" s="137" t="s">
        <v>235</v>
      </c>
      <c r="G660" s="137" t="s">
        <v>235</v>
      </c>
      <c r="H660" s="192" t="s">
        <v>235</v>
      </c>
      <c r="I660" s="193" t="s">
        <v>235</v>
      </c>
      <c r="J660" s="193" t="s">
        <v>235</v>
      </c>
      <c r="K660" s="194"/>
      <c r="L660" s="194"/>
      <c r="M660" s="194"/>
      <c r="N660" s="194"/>
      <c r="O660" s="194"/>
      <c r="P660" s="195"/>
      <c r="Q660" s="196"/>
      <c r="R660" s="137" t="s">
        <v>235</v>
      </c>
      <c r="S660" s="197" t="str">
        <f t="shared" ca="1" si="50"/>
        <v/>
      </c>
      <c r="T660" s="197" t="str">
        <f ca="1">IF(B660="","",IF(ISERROR(MATCH($J660,[3]SorP!$B$1:$B$6226,0)),"",INDIRECT("'SorP'!$A$"&amp;MATCH($S660&amp;$J660,[3]SorP!C:C,0))))</f>
        <v/>
      </c>
      <c r="U660" s="139"/>
      <c r="V660" s="140" t="e">
        <f>IF(C660="",NA(),IF(OR(C660="Smelter not listed",C660="Smelter not yet identified"),MATCH($B660&amp;$D660,'[3]Smelter Look-up'!$J:$J,0),MATCH($B660&amp;$C660,'[3]Smelter Look-up'!$J:$J,0)))</f>
        <v>#N/A</v>
      </c>
      <c r="X660" s="67">
        <f t="shared" si="51"/>
        <v>0</v>
      </c>
      <c r="AB660" s="68" t="str">
        <f t="shared" si="52"/>
        <v/>
      </c>
    </row>
    <row r="661" spans="1:28" s="67" customFormat="1" ht="20.25">
      <c r="A661" s="197"/>
      <c r="B661" s="137" t="s">
        <v>235</v>
      </c>
      <c r="C661" s="191" t="s">
        <v>235</v>
      </c>
      <c r="D661" s="138"/>
      <c r="E661" s="137" t="s">
        <v>235</v>
      </c>
      <c r="F661" s="137" t="s">
        <v>235</v>
      </c>
      <c r="G661" s="137" t="s">
        <v>235</v>
      </c>
      <c r="H661" s="192" t="s">
        <v>235</v>
      </c>
      <c r="I661" s="193" t="s">
        <v>235</v>
      </c>
      <c r="J661" s="193" t="s">
        <v>235</v>
      </c>
      <c r="K661" s="194"/>
      <c r="L661" s="194"/>
      <c r="M661" s="194"/>
      <c r="N661" s="194"/>
      <c r="O661" s="194"/>
      <c r="P661" s="195"/>
      <c r="Q661" s="196"/>
      <c r="R661" s="137" t="s">
        <v>235</v>
      </c>
      <c r="S661" s="197" t="str">
        <f t="shared" ca="1" si="50"/>
        <v/>
      </c>
      <c r="T661" s="197" t="str">
        <f ca="1">IF(B661="","",IF(ISERROR(MATCH($J661,[3]SorP!$B$1:$B$6226,0)),"",INDIRECT("'SorP'!$A$"&amp;MATCH($S661&amp;$J661,[3]SorP!C:C,0))))</f>
        <v/>
      </c>
      <c r="U661" s="139"/>
      <c r="V661" s="140" t="e">
        <f>IF(C661="",NA(),IF(OR(C661="Smelter not listed",C661="Smelter not yet identified"),MATCH($B661&amp;$D661,'[3]Smelter Look-up'!$J:$J,0),MATCH($B661&amp;$C661,'[3]Smelter Look-up'!$J:$J,0)))</f>
        <v>#N/A</v>
      </c>
      <c r="X661" s="67">
        <f t="shared" si="51"/>
        <v>0</v>
      </c>
      <c r="AB661" s="68" t="str">
        <f t="shared" si="52"/>
        <v/>
      </c>
    </row>
    <row r="662" spans="1:28" s="67" customFormat="1" ht="20.25">
      <c r="A662" s="197"/>
      <c r="B662" s="137" t="s">
        <v>235</v>
      </c>
      <c r="C662" s="191" t="s">
        <v>235</v>
      </c>
      <c r="D662" s="138"/>
      <c r="E662" s="137" t="s">
        <v>235</v>
      </c>
      <c r="F662" s="137" t="s">
        <v>235</v>
      </c>
      <c r="G662" s="137" t="s">
        <v>235</v>
      </c>
      <c r="H662" s="192" t="s">
        <v>235</v>
      </c>
      <c r="I662" s="193" t="s">
        <v>235</v>
      </c>
      <c r="J662" s="193" t="s">
        <v>235</v>
      </c>
      <c r="K662" s="194"/>
      <c r="L662" s="194"/>
      <c r="M662" s="194"/>
      <c r="N662" s="194"/>
      <c r="O662" s="194"/>
      <c r="P662" s="195"/>
      <c r="Q662" s="196"/>
      <c r="R662" s="137" t="s">
        <v>235</v>
      </c>
      <c r="S662" s="197" t="str">
        <f t="shared" ca="1" si="50"/>
        <v/>
      </c>
      <c r="T662" s="197" t="str">
        <f ca="1">IF(B662="","",IF(ISERROR(MATCH($J662,[3]SorP!$B$1:$B$6226,0)),"",INDIRECT("'SorP'!$A$"&amp;MATCH($S662&amp;$J662,[3]SorP!C:C,0))))</f>
        <v/>
      </c>
      <c r="U662" s="139"/>
      <c r="V662" s="140" t="e">
        <f>IF(C662="",NA(),IF(OR(C662="Smelter not listed",C662="Smelter not yet identified"),MATCH($B662&amp;$D662,'[3]Smelter Look-up'!$J:$J,0),MATCH($B662&amp;$C662,'[3]Smelter Look-up'!$J:$J,0)))</f>
        <v>#N/A</v>
      </c>
      <c r="X662" s="67">
        <f t="shared" si="51"/>
        <v>0</v>
      </c>
      <c r="AB662" s="68" t="str">
        <f t="shared" si="52"/>
        <v/>
      </c>
    </row>
    <row r="663" spans="1:28" s="67" customFormat="1" ht="20.25">
      <c r="A663" s="197"/>
      <c r="B663" s="137" t="s">
        <v>235</v>
      </c>
      <c r="C663" s="191" t="s">
        <v>235</v>
      </c>
      <c r="D663" s="138"/>
      <c r="E663" s="137" t="s">
        <v>235</v>
      </c>
      <c r="F663" s="137" t="s">
        <v>235</v>
      </c>
      <c r="G663" s="137" t="s">
        <v>235</v>
      </c>
      <c r="H663" s="192" t="s">
        <v>235</v>
      </c>
      <c r="I663" s="193" t="s">
        <v>235</v>
      </c>
      <c r="J663" s="193" t="s">
        <v>235</v>
      </c>
      <c r="K663" s="194"/>
      <c r="L663" s="194"/>
      <c r="M663" s="194"/>
      <c r="N663" s="194"/>
      <c r="O663" s="194"/>
      <c r="P663" s="195"/>
      <c r="Q663" s="196"/>
      <c r="R663" s="137" t="s">
        <v>235</v>
      </c>
      <c r="S663" s="197" t="str">
        <f t="shared" ca="1" si="50"/>
        <v/>
      </c>
      <c r="T663" s="197" t="str">
        <f ca="1">IF(B663="","",IF(ISERROR(MATCH($J663,[3]SorP!$B$1:$B$6226,0)),"",INDIRECT("'SorP'!$A$"&amp;MATCH($S663&amp;$J663,[3]SorP!C:C,0))))</f>
        <v/>
      </c>
      <c r="U663" s="139"/>
      <c r="V663" s="140" t="e">
        <f>IF(C663="",NA(),IF(OR(C663="Smelter not listed",C663="Smelter not yet identified"),MATCH($B663&amp;$D663,'[3]Smelter Look-up'!$J:$J,0),MATCH($B663&amp;$C663,'[3]Smelter Look-up'!$J:$J,0)))</f>
        <v>#N/A</v>
      </c>
      <c r="X663" s="67">
        <f t="shared" si="51"/>
        <v>0</v>
      </c>
      <c r="AB663" s="68" t="str">
        <f t="shared" si="52"/>
        <v/>
      </c>
    </row>
    <row r="664" spans="1:28" s="67" customFormat="1" ht="20.25">
      <c r="A664" s="197"/>
      <c r="B664" s="137" t="s">
        <v>235</v>
      </c>
      <c r="C664" s="191" t="s">
        <v>235</v>
      </c>
      <c r="D664" s="138"/>
      <c r="E664" s="137" t="s">
        <v>235</v>
      </c>
      <c r="F664" s="137" t="s">
        <v>235</v>
      </c>
      <c r="G664" s="137" t="s">
        <v>235</v>
      </c>
      <c r="H664" s="192" t="s">
        <v>235</v>
      </c>
      <c r="I664" s="193" t="s">
        <v>235</v>
      </c>
      <c r="J664" s="193" t="s">
        <v>235</v>
      </c>
      <c r="K664" s="194"/>
      <c r="L664" s="194"/>
      <c r="M664" s="194"/>
      <c r="N664" s="194"/>
      <c r="O664" s="194"/>
      <c r="P664" s="195"/>
      <c r="Q664" s="196"/>
      <c r="R664" s="137" t="s">
        <v>235</v>
      </c>
      <c r="S664" s="197" t="str">
        <f t="shared" ca="1" si="50"/>
        <v/>
      </c>
      <c r="T664" s="197" t="str">
        <f ca="1">IF(B664="","",IF(ISERROR(MATCH($J664,[3]SorP!$B$1:$B$6226,0)),"",INDIRECT("'SorP'!$A$"&amp;MATCH($S664&amp;$J664,[3]SorP!C:C,0))))</f>
        <v/>
      </c>
      <c r="U664" s="139"/>
      <c r="V664" s="140" t="e">
        <f>IF(C664="",NA(),IF(OR(C664="Smelter not listed",C664="Smelter not yet identified"),MATCH($B664&amp;$D664,'[3]Smelter Look-up'!$J:$J,0),MATCH($B664&amp;$C664,'[3]Smelter Look-up'!$J:$J,0)))</f>
        <v>#N/A</v>
      </c>
      <c r="X664" s="67">
        <f t="shared" si="51"/>
        <v>0</v>
      </c>
      <c r="AB664" s="68" t="str">
        <f t="shared" si="52"/>
        <v/>
      </c>
    </row>
    <row r="665" spans="1:28" s="67" customFormat="1" ht="20.25">
      <c r="A665" s="197"/>
      <c r="B665" s="137" t="s">
        <v>235</v>
      </c>
      <c r="C665" s="191" t="s">
        <v>235</v>
      </c>
      <c r="D665" s="138"/>
      <c r="E665" s="137" t="s">
        <v>235</v>
      </c>
      <c r="F665" s="137" t="s">
        <v>235</v>
      </c>
      <c r="G665" s="137" t="s">
        <v>235</v>
      </c>
      <c r="H665" s="192" t="s">
        <v>235</v>
      </c>
      <c r="I665" s="193" t="s">
        <v>235</v>
      </c>
      <c r="J665" s="193" t="s">
        <v>235</v>
      </c>
      <c r="K665" s="194"/>
      <c r="L665" s="194"/>
      <c r="M665" s="194"/>
      <c r="N665" s="194"/>
      <c r="O665" s="194"/>
      <c r="P665" s="195"/>
      <c r="Q665" s="196"/>
      <c r="R665" s="137" t="s">
        <v>235</v>
      </c>
      <c r="S665" s="197" t="str">
        <f t="shared" ca="1" si="50"/>
        <v/>
      </c>
      <c r="T665" s="197" t="str">
        <f ca="1">IF(B665="","",IF(ISERROR(MATCH($J665,[3]SorP!$B$1:$B$6226,0)),"",INDIRECT("'SorP'!$A$"&amp;MATCH($S665&amp;$J665,[3]SorP!C:C,0))))</f>
        <v/>
      </c>
      <c r="U665" s="139"/>
      <c r="V665" s="140" t="e">
        <f>IF(C665="",NA(),IF(OR(C665="Smelter not listed",C665="Smelter not yet identified"),MATCH($B665&amp;$D665,'[3]Smelter Look-up'!$J:$J,0),MATCH($B665&amp;$C665,'[3]Smelter Look-up'!$J:$J,0)))</f>
        <v>#N/A</v>
      </c>
      <c r="X665" s="67">
        <f t="shared" si="51"/>
        <v>0</v>
      </c>
      <c r="AB665" s="68" t="str">
        <f t="shared" si="52"/>
        <v/>
      </c>
    </row>
    <row r="666" spans="1:28" s="67" customFormat="1" ht="20.25">
      <c r="A666" s="197"/>
      <c r="B666" s="137" t="s">
        <v>235</v>
      </c>
      <c r="C666" s="191" t="s">
        <v>235</v>
      </c>
      <c r="D666" s="138"/>
      <c r="E666" s="137" t="s">
        <v>235</v>
      </c>
      <c r="F666" s="137" t="s">
        <v>235</v>
      </c>
      <c r="G666" s="137" t="s">
        <v>235</v>
      </c>
      <c r="H666" s="192" t="s">
        <v>235</v>
      </c>
      <c r="I666" s="193" t="s">
        <v>235</v>
      </c>
      <c r="J666" s="193" t="s">
        <v>235</v>
      </c>
      <c r="K666" s="194"/>
      <c r="L666" s="194"/>
      <c r="M666" s="194"/>
      <c r="N666" s="194"/>
      <c r="O666" s="194"/>
      <c r="P666" s="195"/>
      <c r="Q666" s="196"/>
      <c r="R666" s="137" t="s">
        <v>235</v>
      </c>
      <c r="S666" s="197" t="str">
        <f t="shared" ca="1" si="50"/>
        <v/>
      </c>
      <c r="T666" s="197" t="str">
        <f ca="1">IF(B666="","",IF(ISERROR(MATCH($J666,[3]SorP!$B$1:$B$6226,0)),"",INDIRECT("'SorP'!$A$"&amp;MATCH($S666&amp;$J666,[3]SorP!C:C,0))))</f>
        <v/>
      </c>
      <c r="U666" s="139"/>
      <c r="V666" s="140" t="e">
        <f>IF(C666="",NA(),IF(OR(C666="Smelter not listed",C666="Smelter not yet identified"),MATCH($B666&amp;$D666,'[3]Smelter Look-up'!$J:$J,0),MATCH($B666&amp;$C666,'[3]Smelter Look-up'!$J:$J,0)))</f>
        <v>#N/A</v>
      </c>
      <c r="X666" s="67">
        <f t="shared" si="51"/>
        <v>0</v>
      </c>
      <c r="AB666" s="68" t="str">
        <f t="shared" si="52"/>
        <v/>
      </c>
    </row>
    <row r="667" spans="1:28" s="67" customFormat="1" ht="20.25">
      <c r="A667" s="197"/>
      <c r="B667" s="137" t="s">
        <v>235</v>
      </c>
      <c r="C667" s="191" t="s">
        <v>235</v>
      </c>
      <c r="D667" s="138"/>
      <c r="E667" s="137" t="s">
        <v>235</v>
      </c>
      <c r="F667" s="137" t="s">
        <v>235</v>
      </c>
      <c r="G667" s="137" t="s">
        <v>235</v>
      </c>
      <c r="H667" s="192" t="s">
        <v>235</v>
      </c>
      <c r="I667" s="193" t="s">
        <v>235</v>
      </c>
      <c r="J667" s="193" t="s">
        <v>235</v>
      </c>
      <c r="K667" s="194"/>
      <c r="L667" s="194"/>
      <c r="M667" s="194"/>
      <c r="N667" s="194"/>
      <c r="O667" s="194"/>
      <c r="P667" s="195"/>
      <c r="Q667" s="196"/>
      <c r="R667" s="137" t="s">
        <v>235</v>
      </c>
      <c r="S667" s="197" t="str">
        <f t="shared" ref="S667:S697" ca="1" si="53">IF(B667="","",IF(ISERROR(MATCH($E667,CL,0)),"Unknown",INDIRECT("'C'!$A$"&amp;MATCH($E667,CL,0)+1)))</f>
        <v/>
      </c>
      <c r="T667" s="197" t="str">
        <f ca="1">IF(B667="","",IF(ISERROR(MATCH($J667,[3]SorP!$B$1:$B$6226,0)),"",INDIRECT("'SorP'!$A$"&amp;MATCH($S667&amp;$J667,[3]SorP!C:C,0))))</f>
        <v/>
      </c>
      <c r="U667" s="139"/>
      <c r="V667" s="140" t="e">
        <f>IF(C667="",NA(),IF(OR(C667="Smelter not listed",C667="Smelter not yet identified"),MATCH($B667&amp;$D667,'[3]Smelter Look-up'!$J:$J,0),MATCH($B667&amp;$C667,'[3]Smelter Look-up'!$J:$J,0)))</f>
        <v>#N/A</v>
      </c>
      <c r="X667" s="67">
        <f t="shared" si="51"/>
        <v>0</v>
      </c>
      <c r="AB667" s="68" t="str">
        <f t="shared" si="52"/>
        <v/>
      </c>
    </row>
    <row r="668" spans="1:28" s="67" customFormat="1" ht="20.25">
      <c r="A668" s="197"/>
      <c r="B668" s="137" t="s">
        <v>235</v>
      </c>
      <c r="C668" s="191" t="s">
        <v>235</v>
      </c>
      <c r="D668" s="138"/>
      <c r="E668" s="137" t="s">
        <v>235</v>
      </c>
      <c r="F668" s="137" t="s">
        <v>235</v>
      </c>
      <c r="G668" s="137" t="s">
        <v>235</v>
      </c>
      <c r="H668" s="192" t="s">
        <v>235</v>
      </c>
      <c r="I668" s="193" t="s">
        <v>235</v>
      </c>
      <c r="J668" s="193" t="s">
        <v>235</v>
      </c>
      <c r="K668" s="194"/>
      <c r="L668" s="194"/>
      <c r="M668" s="194"/>
      <c r="N668" s="194"/>
      <c r="O668" s="194"/>
      <c r="P668" s="195"/>
      <c r="Q668" s="196"/>
      <c r="R668" s="137" t="s">
        <v>235</v>
      </c>
      <c r="S668" s="197" t="str">
        <f t="shared" ca="1" si="53"/>
        <v/>
      </c>
      <c r="T668" s="197" t="str">
        <f ca="1">IF(B668="","",IF(ISERROR(MATCH($J668,[3]SorP!$B$1:$B$6226,0)),"",INDIRECT("'SorP'!$A$"&amp;MATCH($S668&amp;$J668,[3]SorP!C:C,0))))</f>
        <v/>
      </c>
      <c r="U668" s="139"/>
      <c r="V668" s="140" t="e">
        <f>IF(C668="",NA(),IF(OR(C668="Smelter not listed",C668="Smelter not yet identified"),MATCH($B668&amp;$D668,'[3]Smelter Look-up'!$J:$J,0),MATCH($B668&amp;$C668,'[3]Smelter Look-up'!$J:$J,0)))</f>
        <v>#N/A</v>
      </c>
      <c r="X668" s="67">
        <f t="shared" si="51"/>
        <v>0</v>
      </c>
      <c r="AB668" s="68" t="str">
        <f t="shared" si="52"/>
        <v/>
      </c>
    </row>
    <row r="669" spans="1:28" s="67" customFormat="1" ht="20.25">
      <c r="A669" s="197"/>
      <c r="B669" s="137" t="s">
        <v>235</v>
      </c>
      <c r="C669" s="191" t="s">
        <v>235</v>
      </c>
      <c r="D669" s="138"/>
      <c r="E669" s="137" t="s">
        <v>235</v>
      </c>
      <c r="F669" s="137" t="s">
        <v>235</v>
      </c>
      <c r="G669" s="137" t="s">
        <v>235</v>
      </c>
      <c r="H669" s="192" t="s">
        <v>235</v>
      </c>
      <c r="I669" s="193" t="s">
        <v>235</v>
      </c>
      <c r="J669" s="193" t="s">
        <v>235</v>
      </c>
      <c r="K669" s="194"/>
      <c r="L669" s="194"/>
      <c r="M669" s="194"/>
      <c r="N669" s="194"/>
      <c r="O669" s="194"/>
      <c r="P669" s="195"/>
      <c r="Q669" s="196"/>
      <c r="R669" s="137" t="s">
        <v>235</v>
      </c>
      <c r="S669" s="197" t="str">
        <f t="shared" ca="1" si="53"/>
        <v/>
      </c>
      <c r="T669" s="197" t="str">
        <f ca="1">IF(B669="","",IF(ISERROR(MATCH($J669,[3]SorP!$B$1:$B$6226,0)),"",INDIRECT("'SorP'!$A$"&amp;MATCH($S669&amp;$J669,[3]SorP!C:C,0))))</f>
        <v/>
      </c>
      <c r="U669" s="139"/>
      <c r="V669" s="140" t="e">
        <f>IF(C669="",NA(),IF(OR(C669="Smelter not listed",C669="Smelter not yet identified"),MATCH($B669&amp;$D669,'[3]Smelter Look-up'!$J:$J,0),MATCH($B669&amp;$C669,'[3]Smelter Look-up'!$J:$J,0)))</f>
        <v>#N/A</v>
      </c>
      <c r="X669" s="67">
        <f t="shared" si="51"/>
        <v>0</v>
      </c>
      <c r="AB669" s="68" t="str">
        <f t="shared" si="52"/>
        <v/>
      </c>
    </row>
    <row r="670" spans="1:28" s="67" customFormat="1" ht="20.25">
      <c r="A670" s="197"/>
      <c r="B670" s="137" t="s">
        <v>235</v>
      </c>
      <c r="C670" s="191" t="s">
        <v>235</v>
      </c>
      <c r="D670" s="138"/>
      <c r="E670" s="137" t="s">
        <v>235</v>
      </c>
      <c r="F670" s="137" t="s">
        <v>235</v>
      </c>
      <c r="G670" s="137" t="s">
        <v>235</v>
      </c>
      <c r="H670" s="192" t="s">
        <v>235</v>
      </c>
      <c r="I670" s="193" t="s">
        <v>235</v>
      </c>
      <c r="J670" s="193" t="s">
        <v>235</v>
      </c>
      <c r="K670" s="194"/>
      <c r="L670" s="194"/>
      <c r="M670" s="194"/>
      <c r="N670" s="194"/>
      <c r="O670" s="194"/>
      <c r="P670" s="195"/>
      <c r="Q670" s="196"/>
      <c r="R670" s="137" t="s">
        <v>235</v>
      </c>
      <c r="S670" s="197" t="str">
        <f t="shared" ca="1" si="53"/>
        <v/>
      </c>
      <c r="T670" s="197" t="str">
        <f ca="1">IF(B670="","",IF(ISERROR(MATCH($J670,[3]SorP!$B$1:$B$6226,0)),"",INDIRECT("'SorP'!$A$"&amp;MATCH($S670&amp;$J670,[3]SorP!C:C,0))))</f>
        <v/>
      </c>
      <c r="U670" s="139"/>
      <c r="V670" s="140" t="e">
        <f>IF(C670="",NA(),IF(OR(C670="Smelter not listed",C670="Smelter not yet identified"),MATCH($B670&amp;$D670,'[3]Smelter Look-up'!$J:$J,0),MATCH($B670&amp;$C670,'[3]Smelter Look-up'!$J:$J,0)))</f>
        <v>#N/A</v>
      </c>
      <c r="X670" s="67">
        <f t="shared" si="51"/>
        <v>0</v>
      </c>
      <c r="AB670" s="68" t="str">
        <f t="shared" si="52"/>
        <v/>
      </c>
    </row>
    <row r="671" spans="1:28" s="67" customFormat="1" ht="20.25">
      <c r="A671" s="197"/>
      <c r="B671" s="137" t="s">
        <v>235</v>
      </c>
      <c r="C671" s="191" t="s">
        <v>235</v>
      </c>
      <c r="D671" s="138"/>
      <c r="E671" s="137" t="s">
        <v>235</v>
      </c>
      <c r="F671" s="137" t="s">
        <v>235</v>
      </c>
      <c r="G671" s="137" t="s">
        <v>235</v>
      </c>
      <c r="H671" s="192" t="s">
        <v>235</v>
      </c>
      <c r="I671" s="193" t="s">
        <v>235</v>
      </c>
      <c r="J671" s="193" t="s">
        <v>235</v>
      </c>
      <c r="K671" s="194"/>
      <c r="L671" s="194"/>
      <c r="M671" s="194"/>
      <c r="N671" s="194"/>
      <c r="O671" s="194"/>
      <c r="P671" s="195"/>
      <c r="Q671" s="196"/>
      <c r="R671" s="137" t="s">
        <v>235</v>
      </c>
      <c r="S671" s="197" t="str">
        <f t="shared" ca="1" si="53"/>
        <v/>
      </c>
      <c r="T671" s="197" t="str">
        <f ca="1">IF(B671="","",IF(ISERROR(MATCH($J671,[3]SorP!$B$1:$B$6226,0)),"",INDIRECT("'SorP'!$A$"&amp;MATCH($S671&amp;$J671,[3]SorP!C:C,0))))</f>
        <v/>
      </c>
      <c r="U671" s="139"/>
      <c r="V671" s="140" t="e">
        <f>IF(C671="",NA(),IF(OR(C671="Smelter not listed",C671="Smelter not yet identified"),MATCH($B671&amp;$D671,'[3]Smelter Look-up'!$J:$J,0),MATCH($B671&amp;$C671,'[3]Smelter Look-up'!$J:$J,0)))</f>
        <v>#N/A</v>
      </c>
      <c r="X671" s="67">
        <f t="shared" si="51"/>
        <v>0</v>
      </c>
      <c r="AB671" s="68" t="str">
        <f t="shared" si="52"/>
        <v/>
      </c>
    </row>
    <row r="672" spans="1:28" s="67" customFormat="1" ht="20.25">
      <c r="A672" s="197"/>
      <c r="B672" s="137" t="s">
        <v>235</v>
      </c>
      <c r="C672" s="191" t="s">
        <v>235</v>
      </c>
      <c r="D672" s="138"/>
      <c r="E672" s="137" t="s">
        <v>235</v>
      </c>
      <c r="F672" s="137" t="s">
        <v>235</v>
      </c>
      <c r="G672" s="137" t="s">
        <v>235</v>
      </c>
      <c r="H672" s="192" t="s">
        <v>235</v>
      </c>
      <c r="I672" s="193" t="s">
        <v>235</v>
      </c>
      <c r="J672" s="193" t="s">
        <v>235</v>
      </c>
      <c r="K672" s="194"/>
      <c r="L672" s="194"/>
      <c r="M672" s="194"/>
      <c r="N672" s="194"/>
      <c r="O672" s="194"/>
      <c r="P672" s="195"/>
      <c r="Q672" s="196"/>
      <c r="R672" s="137" t="s">
        <v>235</v>
      </c>
      <c r="S672" s="197" t="str">
        <f t="shared" ca="1" si="53"/>
        <v/>
      </c>
      <c r="T672" s="197" t="str">
        <f ca="1">IF(B672="","",IF(ISERROR(MATCH($J672,[3]SorP!$B$1:$B$6226,0)),"",INDIRECT("'SorP'!$A$"&amp;MATCH($S672&amp;$J672,[3]SorP!C:C,0))))</f>
        <v/>
      </c>
      <c r="U672" s="139"/>
      <c r="V672" s="140" t="e">
        <f>IF(C672="",NA(),IF(OR(C672="Smelter not listed",C672="Smelter not yet identified"),MATCH($B672&amp;$D672,'[3]Smelter Look-up'!$J:$J,0),MATCH($B672&amp;$C672,'[3]Smelter Look-up'!$J:$J,0)))</f>
        <v>#N/A</v>
      </c>
      <c r="X672" s="67">
        <f t="shared" si="51"/>
        <v>0</v>
      </c>
      <c r="AB672" s="68" t="str">
        <f t="shared" si="52"/>
        <v/>
      </c>
    </row>
    <row r="673" spans="1:28" s="67" customFormat="1" ht="20.25">
      <c r="A673" s="197"/>
      <c r="B673" s="137" t="s">
        <v>235</v>
      </c>
      <c r="C673" s="191" t="s">
        <v>235</v>
      </c>
      <c r="D673" s="138"/>
      <c r="E673" s="137" t="s">
        <v>235</v>
      </c>
      <c r="F673" s="137" t="s">
        <v>235</v>
      </c>
      <c r="G673" s="137" t="s">
        <v>235</v>
      </c>
      <c r="H673" s="192" t="s">
        <v>235</v>
      </c>
      <c r="I673" s="193" t="s">
        <v>235</v>
      </c>
      <c r="J673" s="193" t="s">
        <v>235</v>
      </c>
      <c r="K673" s="194"/>
      <c r="L673" s="194"/>
      <c r="M673" s="194"/>
      <c r="N673" s="194"/>
      <c r="O673" s="194"/>
      <c r="P673" s="195"/>
      <c r="Q673" s="196"/>
      <c r="R673" s="137" t="s">
        <v>235</v>
      </c>
      <c r="S673" s="197" t="str">
        <f t="shared" ca="1" si="53"/>
        <v/>
      </c>
      <c r="T673" s="197" t="str">
        <f ca="1">IF(B673="","",IF(ISERROR(MATCH($J673,[3]SorP!$B$1:$B$6226,0)),"",INDIRECT("'SorP'!$A$"&amp;MATCH($S673&amp;$J673,[3]SorP!C:C,0))))</f>
        <v/>
      </c>
      <c r="U673" s="139"/>
      <c r="V673" s="140" t="e">
        <f>IF(C673="",NA(),IF(OR(C673="Smelter not listed",C673="Smelter not yet identified"),MATCH($B673&amp;$D673,'[3]Smelter Look-up'!$J:$J,0),MATCH($B673&amp;$C673,'[3]Smelter Look-up'!$J:$J,0)))</f>
        <v>#N/A</v>
      </c>
      <c r="X673" s="67">
        <f t="shared" si="51"/>
        <v>0</v>
      </c>
      <c r="AB673" s="68" t="str">
        <f t="shared" si="52"/>
        <v/>
      </c>
    </row>
    <row r="674" spans="1:28" s="67" customFormat="1" ht="20.25">
      <c r="A674" s="197"/>
      <c r="B674" s="137" t="s">
        <v>235</v>
      </c>
      <c r="C674" s="191" t="s">
        <v>235</v>
      </c>
      <c r="D674" s="138"/>
      <c r="E674" s="137" t="s">
        <v>235</v>
      </c>
      <c r="F674" s="137" t="s">
        <v>235</v>
      </c>
      <c r="G674" s="137" t="s">
        <v>235</v>
      </c>
      <c r="H674" s="192" t="s">
        <v>235</v>
      </c>
      <c r="I674" s="193" t="s">
        <v>235</v>
      </c>
      <c r="J674" s="193" t="s">
        <v>235</v>
      </c>
      <c r="K674" s="194"/>
      <c r="L674" s="194"/>
      <c r="M674" s="194"/>
      <c r="N674" s="194"/>
      <c r="O674" s="194"/>
      <c r="P674" s="195"/>
      <c r="Q674" s="196"/>
      <c r="R674" s="137" t="s">
        <v>235</v>
      </c>
      <c r="S674" s="197" t="str">
        <f t="shared" ca="1" si="53"/>
        <v/>
      </c>
      <c r="T674" s="197" t="str">
        <f ca="1">IF(B674="","",IF(ISERROR(MATCH($J674,[3]SorP!$B$1:$B$6226,0)),"",INDIRECT("'SorP'!$A$"&amp;MATCH($S674&amp;$J674,[3]SorP!C:C,0))))</f>
        <v/>
      </c>
      <c r="U674" s="139"/>
      <c r="V674" s="140" t="e">
        <f>IF(C674="",NA(),IF(OR(C674="Smelter not listed",C674="Smelter not yet identified"),MATCH($B674&amp;$D674,'[3]Smelter Look-up'!$J:$J,0),MATCH($B674&amp;$C674,'[3]Smelter Look-up'!$J:$J,0)))</f>
        <v>#N/A</v>
      </c>
      <c r="X674" s="67">
        <f t="shared" si="51"/>
        <v>0</v>
      </c>
      <c r="AB674" s="68" t="str">
        <f t="shared" si="52"/>
        <v/>
      </c>
    </row>
    <row r="675" spans="1:28" s="67" customFormat="1" ht="20.25">
      <c r="A675" s="197"/>
      <c r="B675" s="137" t="s">
        <v>235</v>
      </c>
      <c r="C675" s="191" t="s">
        <v>235</v>
      </c>
      <c r="D675" s="138"/>
      <c r="E675" s="137" t="s">
        <v>235</v>
      </c>
      <c r="F675" s="137" t="s">
        <v>235</v>
      </c>
      <c r="G675" s="137" t="s">
        <v>235</v>
      </c>
      <c r="H675" s="192" t="s">
        <v>235</v>
      </c>
      <c r="I675" s="193" t="s">
        <v>235</v>
      </c>
      <c r="J675" s="193" t="s">
        <v>235</v>
      </c>
      <c r="K675" s="194"/>
      <c r="L675" s="194"/>
      <c r="M675" s="194"/>
      <c r="N675" s="194"/>
      <c r="O675" s="194"/>
      <c r="P675" s="195"/>
      <c r="Q675" s="196"/>
      <c r="R675" s="137" t="s">
        <v>235</v>
      </c>
      <c r="S675" s="197" t="str">
        <f t="shared" ca="1" si="53"/>
        <v/>
      </c>
      <c r="T675" s="197" t="str">
        <f ca="1">IF(B675="","",IF(ISERROR(MATCH($J675,[3]SorP!$B$1:$B$6226,0)),"",INDIRECT("'SorP'!$A$"&amp;MATCH($S675&amp;$J675,[3]SorP!C:C,0))))</f>
        <v/>
      </c>
      <c r="U675" s="139"/>
      <c r="V675" s="140" t="e">
        <f>IF(C675="",NA(),IF(OR(C675="Smelter not listed",C675="Smelter not yet identified"),MATCH($B675&amp;$D675,'[3]Smelter Look-up'!$J:$J,0),MATCH($B675&amp;$C675,'[3]Smelter Look-up'!$J:$J,0)))</f>
        <v>#N/A</v>
      </c>
      <c r="X675" s="67">
        <f t="shared" si="51"/>
        <v>0</v>
      </c>
      <c r="AB675" s="68" t="str">
        <f t="shared" si="52"/>
        <v/>
      </c>
    </row>
    <row r="676" spans="1:28" s="67" customFormat="1" ht="20.25">
      <c r="A676" s="197"/>
      <c r="B676" s="137" t="s">
        <v>235</v>
      </c>
      <c r="C676" s="191" t="s">
        <v>235</v>
      </c>
      <c r="D676" s="138"/>
      <c r="E676" s="137" t="s">
        <v>235</v>
      </c>
      <c r="F676" s="137" t="s">
        <v>235</v>
      </c>
      <c r="G676" s="137" t="s">
        <v>235</v>
      </c>
      <c r="H676" s="192" t="s">
        <v>235</v>
      </c>
      <c r="I676" s="193" t="s">
        <v>235</v>
      </c>
      <c r="J676" s="193" t="s">
        <v>235</v>
      </c>
      <c r="K676" s="194"/>
      <c r="L676" s="194"/>
      <c r="M676" s="194"/>
      <c r="N676" s="194"/>
      <c r="O676" s="194"/>
      <c r="P676" s="195"/>
      <c r="Q676" s="196"/>
      <c r="R676" s="137" t="s">
        <v>235</v>
      </c>
      <c r="S676" s="197" t="str">
        <f t="shared" ca="1" si="53"/>
        <v/>
      </c>
      <c r="T676" s="197" t="str">
        <f ca="1">IF(B676="","",IF(ISERROR(MATCH($J676,[3]SorP!$B$1:$B$6226,0)),"",INDIRECT("'SorP'!$A$"&amp;MATCH($S676&amp;$J676,[3]SorP!C:C,0))))</f>
        <v/>
      </c>
      <c r="U676" s="139"/>
      <c r="V676" s="140" t="e">
        <f>IF(C676="",NA(),IF(OR(C676="Smelter not listed",C676="Smelter not yet identified"),MATCH($B676&amp;$D676,'[3]Smelter Look-up'!$J:$J,0),MATCH($B676&amp;$C676,'[3]Smelter Look-up'!$J:$J,0)))</f>
        <v>#N/A</v>
      </c>
      <c r="X676" s="67">
        <f t="shared" si="51"/>
        <v>0</v>
      </c>
      <c r="AB676" s="68" t="str">
        <f t="shared" si="52"/>
        <v/>
      </c>
    </row>
    <row r="677" spans="1:28" s="67" customFormat="1" ht="20.25">
      <c r="A677" s="197"/>
      <c r="B677" s="137" t="s">
        <v>235</v>
      </c>
      <c r="C677" s="191" t="s">
        <v>235</v>
      </c>
      <c r="D677" s="138"/>
      <c r="E677" s="137" t="s">
        <v>235</v>
      </c>
      <c r="F677" s="137" t="s">
        <v>235</v>
      </c>
      <c r="G677" s="137" t="s">
        <v>235</v>
      </c>
      <c r="H677" s="192" t="s">
        <v>235</v>
      </c>
      <c r="I677" s="193" t="s">
        <v>235</v>
      </c>
      <c r="J677" s="193" t="s">
        <v>235</v>
      </c>
      <c r="K677" s="194"/>
      <c r="L677" s="194"/>
      <c r="M677" s="194"/>
      <c r="N677" s="194"/>
      <c r="O677" s="194"/>
      <c r="P677" s="195"/>
      <c r="Q677" s="196"/>
      <c r="R677" s="137" t="s">
        <v>235</v>
      </c>
      <c r="S677" s="197" t="str">
        <f t="shared" ca="1" si="53"/>
        <v/>
      </c>
      <c r="T677" s="197" t="str">
        <f ca="1">IF(B677="","",IF(ISERROR(MATCH($J677,[3]SorP!$B$1:$B$6226,0)),"",INDIRECT("'SorP'!$A$"&amp;MATCH($S677&amp;$J677,[3]SorP!C:C,0))))</f>
        <v/>
      </c>
      <c r="U677" s="139"/>
      <c r="V677" s="140" t="e">
        <f>IF(C677="",NA(),IF(OR(C677="Smelter not listed",C677="Smelter not yet identified"),MATCH($B677&amp;$D677,'[3]Smelter Look-up'!$J:$J,0),MATCH($B677&amp;$C677,'[3]Smelter Look-up'!$J:$J,0)))</f>
        <v>#N/A</v>
      </c>
      <c r="X677" s="67">
        <f t="shared" si="51"/>
        <v>0</v>
      </c>
      <c r="AB677" s="68" t="str">
        <f t="shared" si="52"/>
        <v/>
      </c>
    </row>
    <row r="678" spans="1:28" s="67" customFormat="1" ht="20.25">
      <c r="A678" s="197"/>
      <c r="B678" s="137" t="s">
        <v>235</v>
      </c>
      <c r="C678" s="191" t="s">
        <v>235</v>
      </c>
      <c r="D678" s="138"/>
      <c r="E678" s="137" t="s">
        <v>235</v>
      </c>
      <c r="F678" s="137" t="s">
        <v>235</v>
      </c>
      <c r="G678" s="137" t="s">
        <v>235</v>
      </c>
      <c r="H678" s="192" t="s">
        <v>235</v>
      </c>
      <c r="I678" s="193" t="s">
        <v>235</v>
      </c>
      <c r="J678" s="193" t="s">
        <v>235</v>
      </c>
      <c r="K678" s="194"/>
      <c r="L678" s="194"/>
      <c r="M678" s="194"/>
      <c r="N678" s="194"/>
      <c r="O678" s="194"/>
      <c r="P678" s="195"/>
      <c r="Q678" s="196"/>
      <c r="R678" s="137" t="s">
        <v>235</v>
      </c>
      <c r="S678" s="197" t="str">
        <f t="shared" ca="1" si="53"/>
        <v/>
      </c>
      <c r="T678" s="197" t="str">
        <f ca="1">IF(B678="","",IF(ISERROR(MATCH($J678,[3]SorP!$B$1:$B$6226,0)),"",INDIRECT("'SorP'!$A$"&amp;MATCH($S678&amp;$J678,[3]SorP!C:C,0))))</f>
        <v/>
      </c>
      <c r="U678" s="139"/>
      <c r="V678" s="140" t="e">
        <f>IF(C678="",NA(),IF(OR(C678="Smelter not listed",C678="Smelter not yet identified"),MATCH($B678&amp;$D678,'[3]Smelter Look-up'!$J:$J,0),MATCH($B678&amp;$C678,'[3]Smelter Look-up'!$J:$J,0)))</f>
        <v>#N/A</v>
      </c>
      <c r="X678" s="67">
        <f t="shared" si="51"/>
        <v>0</v>
      </c>
      <c r="AB678" s="68" t="str">
        <f t="shared" si="52"/>
        <v/>
      </c>
    </row>
    <row r="679" spans="1:28" s="67" customFormat="1" ht="20.25">
      <c r="A679" s="197"/>
      <c r="B679" s="137" t="s">
        <v>235</v>
      </c>
      <c r="C679" s="191" t="s">
        <v>235</v>
      </c>
      <c r="D679" s="138"/>
      <c r="E679" s="137" t="s">
        <v>235</v>
      </c>
      <c r="F679" s="137" t="s">
        <v>235</v>
      </c>
      <c r="G679" s="137" t="s">
        <v>235</v>
      </c>
      <c r="H679" s="192" t="s">
        <v>235</v>
      </c>
      <c r="I679" s="193" t="s">
        <v>235</v>
      </c>
      <c r="J679" s="193" t="s">
        <v>235</v>
      </c>
      <c r="K679" s="194"/>
      <c r="L679" s="194"/>
      <c r="M679" s="194"/>
      <c r="N679" s="194"/>
      <c r="O679" s="194"/>
      <c r="P679" s="195"/>
      <c r="Q679" s="196"/>
      <c r="R679" s="137" t="s">
        <v>235</v>
      </c>
      <c r="S679" s="197" t="str">
        <f t="shared" ca="1" si="53"/>
        <v/>
      </c>
      <c r="T679" s="197" t="str">
        <f ca="1">IF(B679="","",IF(ISERROR(MATCH($J679,[3]SorP!$B$1:$B$6226,0)),"",INDIRECT("'SorP'!$A$"&amp;MATCH($S679&amp;$J679,[3]SorP!C:C,0))))</f>
        <v/>
      </c>
      <c r="U679" s="139"/>
      <c r="V679" s="140" t="e">
        <f>IF(C679="",NA(),IF(OR(C679="Smelter not listed",C679="Smelter not yet identified"),MATCH($B679&amp;$D679,'[3]Smelter Look-up'!$J:$J,0),MATCH($B679&amp;$C679,'[3]Smelter Look-up'!$J:$J,0)))</f>
        <v>#N/A</v>
      </c>
      <c r="X679" s="67">
        <f t="shared" si="51"/>
        <v>0</v>
      </c>
      <c r="AB679" s="68" t="str">
        <f t="shared" si="52"/>
        <v/>
      </c>
    </row>
    <row r="680" spans="1:28" s="67" customFormat="1" ht="20.25">
      <c r="A680" s="197"/>
      <c r="B680" s="137" t="s">
        <v>235</v>
      </c>
      <c r="C680" s="191" t="s">
        <v>235</v>
      </c>
      <c r="D680" s="138"/>
      <c r="E680" s="137" t="s">
        <v>235</v>
      </c>
      <c r="F680" s="137" t="s">
        <v>235</v>
      </c>
      <c r="G680" s="137" t="s">
        <v>235</v>
      </c>
      <c r="H680" s="192" t="s">
        <v>235</v>
      </c>
      <c r="I680" s="193" t="s">
        <v>235</v>
      </c>
      <c r="J680" s="193" t="s">
        <v>235</v>
      </c>
      <c r="K680" s="194"/>
      <c r="L680" s="194"/>
      <c r="M680" s="194"/>
      <c r="N680" s="194"/>
      <c r="O680" s="194"/>
      <c r="P680" s="195"/>
      <c r="Q680" s="196"/>
      <c r="R680" s="137" t="s">
        <v>235</v>
      </c>
      <c r="S680" s="197" t="str">
        <f t="shared" ca="1" si="53"/>
        <v/>
      </c>
      <c r="T680" s="197" t="str">
        <f ca="1">IF(B680="","",IF(ISERROR(MATCH($J680,[3]SorP!$B$1:$B$6226,0)),"",INDIRECT("'SorP'!$A$"&amp;MATCH($S680&amp;$J680,[3]SorP!C:C,0))))</f>
        <v/>
      </c>
      <c r="U680" s="139"/>
      <c r="V680" s="140" t="e">
        <f>IF(C680="",NA(),IF(OR(C680="Smelter not listed",C680="Smelter not yet identified"),MATCH($B680&amp;$D680,'[3]Smelter Look-up'!$J:$J,0),MATCH($B680&amp;$C680,'[3]Smelter Look-up'!$J:$J,0)))</f>
        <v>#N/A</v>
      </c>
      <c r="X680" s="67">
        <f t="shared" si="51"/>
        <v>0</v>
      </c>
      <c r="AB680" s="68" t="str">
        <f t="shared" si="52"/>
        <v/>
      </c>
    </row>
    <row r="681" spans="1:28" s="67" customFormat="1" ht="20.25">
      <c r="A681" s="197"/>
      <c r="B681" s="137" t="s">
        <v>235</v>
      </c>
      <c r="C681" s="191" t="s">
        <v>235</v>
      </c>
      <c r="D681" s="138"/>
      <c r="E681" s="137" t="s">
        <v>235</v>
      </c>
      <c r="F681" s="137" t="s">
        <v>235</v>
      </c>
      <c r="G681" s="137" t="s">
        <v>235</v>
      </c>
      <c r="H681" s="192" t="s">
        <v>235</v>
      </c>
      <c r="I681" s="193" t="s">
        <v>235</v>
      </c>
      <c r="J681" s="193" t="s">
        <v>235</v>
      </c>
      <c r="K681" s="194"/>
      <c r="L681" s="194"/>
      <c r="M681" s="194"/>
      <c r="N681" s="194"/>
      <c r="O681" s="194"/>
      <c r="P681" s="195"/>
      <c r="Q681" s="196"/>
      <c r="R681" s="137" t="s">
        <v>235</v>
      </c>
      <c r="S681" s="197" t="str">
        <f t="shared" ca="1" si="53"/>
        <v/>
      </c>
      <c r="T681" s="197" t="str">
        <f ca="1">IF(B681="","",IF(ISERROR(MATCH($J681,[3]SorP!$B$1:$B$6226,0)),"",INDIRECT("'SorP'!$A$"&amp;MATCH($S681&amp;$J681,[3]SorP!C:C,0))))</f>
        <v/>
      </c>
      <c r="U681" s="139"/>
      <c r="V681" s="140" t="e">
        <f>IF(C681="",NA(),IF(OR(C681="Smelter not listed",C681="Smelter not yet identified"),MATCH($B681&amp;$D681,'[3]Smelter Look-up'!$J:$J,0),MATCH($B681&amp;$C681,'[3]Smelter Look-up'!$J:$J,0)))</f>
        <v>#N/A</v>
      </c>
      <c r="X681" s="67">
        <f t="shared" si="51"/>
        <v>0</v>
      </c>
      <c r="AB681" s="68" t="str">
        <f t="shared" si="52"/>
        <v/>
      </c>
    </row>
    <row r="682" spans="1:28" s="67" customFormat="1" ht="20.25">
      <c r="A682" s="197"/>
      <c r="B682" s="137" t="s">
        <v>235</v>
      </c>
      <c r="C682" s="191" t="s">
        <v>235</v>
      </c>
      <c r="D682" s="138"/>
      <c r="E682" s="137" t="s">
        <v>235</v>
      </c>
      <c r="F682" s="137" t="s">
        <v>235</v>
      </c>
      <c r="G682" s="137" t="s">
        <v>235</v>
      </c>
      <c r="H682" s="192" t="s">
        <v>235</v>
      </c>
      <c r="I682" s="193" t="s">
        <v>235</v>
      </c>
      <c r="J682" s="193" t="s">
        <v>235</v>
      </c>
      <c r="K682" s="194"/>
      <c r="L682" s="194"/>
      <c r="M682" s="194"/>
      <c r="N682" s="194"/>
      <c r="O682" s="194"/>
      <c r="P682" s="195"/>
      <c r="Q682" s="196"/>
      <c r="R682" s="137" t="s">
        <v>235</v>
      </c>
      <c r="S682" s="197" t="str">
        <f t="shared" ca="1" si="53"/>
        <v/>
      </c>
      <c r="T682" s="197" t="str">
        <f ca="1">IF(B682="","",IF(ISERROR(MATCH($J682,[3]SorP!$B$1:$B$6226,0)),"",INDIRECT("'SorP'!$A$"&amp;MATCH($S682&amp;$J682,[3]SorP!C:C,0))))</f>
        <v/>
      </c>
      <c r="U682" s="139"/>
      <c r="V682" s="140" t="e">
        <f>IF(C682="",NA(),IF(OR(C682="Smelter not listed",C682="Smelter not yet identified"),MATCH($B682&amp;$D682,'[3]Smelter Look-up'!$J:$J,0),MATCH($B682&amp;$C682,'[3]Smelter Look-up'!$J:$J,0)))</f>
        <v>#N/A</v>
      </c>
      <c r="X682" s="67">
        <f t="shared" si="51"/>
        <v>0</v>
      </c>
      <c r="AB682" s="68" t="str">
        <f t="shared" si="52"/>
        <v/>
      </c>
    </row>
    <row r="683" spans="1:28" s="67" customFormat="1" ht="20.25">
      <c r="A683" s="197"/>
      <c r="B683" s="137" t="s">
        <v>235</v>
      </c>
      <c r="C683" s="191" t="s">
        <v>235</v>
      </c>
      <c r="D683" s="138"/>
      <c r="E683" s="137" t="s">
        <v>235</v>
      </c>
      <c r="F683" s="137" t="s">
        <v>235</v>
      </c>
      <c r="G683" s="137" t="s">
        <v>235</v>
      </c>
      <c r="H683" s="192" t="s">
        <v>235</v>
      </c>
      <c r="I683" s="193" t="s">
        <v>235</v>
      </c>
      <c r="J683" s="193" t="s">
        <v>235</v>
      </c>
      <c r="K683" s="194"/>
      <c r="L683" s="194"/>
      <c r="M683" s="194"/>
      <c r="N683" s="194"/>
      <c r="O683" s="194"/>
      <c r="P683" s="195"/>
      <c r="Q683" s="196"/>
      <c r="R683" s="137" t="s">
        <v>235</v>
      </c>
      <c r="S683" s="197" t="str">
        <f t="shared" ca="1" si="53"/>
        <v/>
      </c>
      <c r="T683" s="197" t="str">
        <f ca="1">IF(B683="","",IF(ISERROR(MATCH($J683,[3]SorP!$B$1:$B$6226,0)),"",INDIRECT("'SorP'!$A$"&amp;MATCH($S683&amp;$J683,[3]SorP!C:C,0))))</f>
        <v/>
      </c>
      <c r="U683" s="139"/>
      <c r="V683" s="140" t="e">
        <f>IF(C683="",NA(),IF(OR(C683="Smelter not listed",C683="Smelter not yet identified"),MATCH($B683&amp;$D683,'[3]Smelter Look-up'!$J:$J,0),MATCH($B683&amp;$C683,'[3]Smelter Look-up'!$J:$J,0)))</f>
        <v>#N/A</v>
      </c>
      <c r="X683" s="67">
        <f t="shared" si="51"/>
        <v>0</v>
      </c>
      <c r="AB683" s="68" t="str">
        <f t="shared" si="52"/>
        <v/>
      </c>
    </row>
    <row r="684" spans="1:28" s="67" customFormat="1" ht="20.25">
      <c r="A684" s="197"/>
      <c r="B684" s="137" t="s">
        <v>235</v>
      </c>
      <c r="C684" s="191" t="s">
        <v>235</v>
      </c>
      <c r="D684" s="138"/>
      <c r="E684" s="137" t="s">
        <v>235</v>
      </c>
      <c r="F684" s="137" t="s">
        <v>235</v>
      </c>
      <c r="G684" s="137" t="s">
        <v>235</v>
      </c>
      <c r="H684" s="192" t="s">
        <v>235</v>
      </c>
      <c r="I684" s="193" t="s">
        <v>235</v>
      </c>
      <c r="J684" s="193" t="s">
        <v>235</v>
      </c>
      <c r="K684" s="194"/>
      <c r="L684" s="194"/>
      <c r="M684" s="194"/>
      <c r="N684" s="194"/>
      <c r="O684" s="194"/>
      <c r="P684" s="195"/>
      <c r="Q684" s="196"/>
      <c r="R684" s="137" t="s">
        <v>235</v>
      </c>
      <c r="S684" s="197" t="str">
        <f t="shared" ca="1" si="53"/>
        <v/>
      </c>
      <c r="T684" s="197" t="str">
        <f ca="1">IF(B684="","",IF(ISERROR(MATCH($J684,[3]SorP!$B$1:$B$6226,0)),"",INDIRECT("'SorP'!$A$"&amp;MATCH($S684&amp;$J684,[3]SorP!C:C,0))))</f>
        <v/>
      </c>
      <c r="U684" s="139"/>
      <c r="V684" s="140" t="e">
        <f>IF(C684="",NA(),IF(OR(C684="Smelter not listed",C684="Smelter not yet identified"),MATCH($B684&amp;$D684,'[3]Smelter Look-up'!$J:$J,0),MATCH($B684&amp;$C684,'[3]Smelter Look-up'!$J:$J,0)))</f>
        <v>#N/A</v>
      </c>
      <c r="X684" s="67">
        <f t="shared" si="51"/>
        <v>0</v>
      </c>
      <c r="AB684" s="68" t="str">
        <f t="shared" si="52"/>
        <v/>
      </c>
    </row>
    <row r="685" spans="1:28" s="67" customFormat="1" ht="20.25">
      <c r="A685" s="197"/>
      <c r="B685" s="137" t="s">
        <v>235</v>
      </c>
      <c r="C685" s="191" t="s">
        <v>235</v>
      </c>
      <c r="D685" s="138"/>
      <c r="E685" s="137" t="s">
        <v>235</v>
      </c>
      <c r="F685" s="137" t="s">
        <v>235</v>
      </c>
      <c r="G685" s="137" t="s">
        <v>235</v>
      </c>
      <c r="H685" s="192" t="s">
        <v>235</v>
      </c>
      <c r="I685" s="193" t="s">
        <v>235</v>
      </c>
      <c r="J685" s="193" t="s">
        <v>235</v>
      </c>
      <c r="K685" s="194"/>
      <c r="L685" s="194"/>
      <c r="M685" s="194"/>
      <c r="N685" s="194"/>
      <c r="O685" s="194"/>
      <c r="P685" s="195"/>
      <c r="Q685" s="196"/>
      <c r="R685" s="137" t="s">
        <v>235</v>
      </c>
      <c r="S685" s="197" t="str">
        <f t="shared" ca="1" si="53"/>
        <v/>
      </c>
      <c r="T685" s="197" t="str">
        <f ca="1">IF(B685="","",IF(ISERROR(MATCH($J685,[3]SorP!$B$1:$B$6226,0)),"",INDIRECT("'SorP'!$A$"&amp;MATCH($S685&amp;$J685,[3]SorP!C:C,0))))</f>
        <v/>
      </c>
      <c r="U685" s="139"/>
      <c r="V685" s="140" t="e">
        <f>IF(C685="",NA(),IF(OR(C685="Smelter not listed",C685="Smelter not yet identified"),MATCH($B685&amp;$D685,'[3]Smelter Look-up'!$J:$J,0),MATCH($B685&amp;$C685,'[3]Smelter Look-up'!$J:$J,0)))</f>
        <v>#N/A</v>
      </c>
      <c r="X685" s="67">
        <f t="shared" si="51"/>
        <v>0</v>
      </c>
      <c r="AB685" s="68" t="str">
        <f t="shared" si="52"/>
        <v/>
      </c>
    </row>
    <row r="686" spans="1:28" s="67" customFormat="1" ht="20.25">
      <c r="A686" s="197"/>
      <c r="B686" s="137" t="s">
        <v>235</v>
      </c>
      <c r="C686" s="191" t="s">
        <v>235</v>
      </c>
      <c r="D686" s="138"/>
      <c r="E686" s="137" t="s">
        <v>235</v>
      </c>
      <c r="F686" s="137" t="s">
        <v>235</v>
      </c>
      <c r="G686" s="137" t="s">
        <v>235</v>
      </c>
      <c r="H686" s="192" t="s">
        <v>235</v>
      </c>
      <c r="I686" s="193" t="s">
        <v>235</v>
      </c>
      <c r="J686" s="193" t="s">
        <v>235</v>
      </c>
      <c r="K686" s="194"/>
      <c r="L686" s="194"/>
      <c r="M686" s="194"/>
      <c r="N686" s="194"/>
      <c r="O686" s="194"/>
      <c r="P686" s="195"/>
      <c r="Q686" s="196"/>
      <c r="R686" s="137" t="s">
        <v>235</v>
      </c>
      <c r="S686" s="197" t="str">
        <f t="shared" ca="1" si="53"/>
        <v/>
      </c>
      <c r="T686" s="197" t="str">
        <f ca="1">IF(B686="","",IF(ISERROR(MATCH($J686,[3]SorP!$B$1:$B$6226,0)),"",INDIRECT("'SorP'!$A$"&amp;MATCH($S686&amp;$J686,[3]SorP!C:C,0))))</f>
        <v/>
      </c>
      <c r="U686" s="139"/>
      <c r="V686" s="140" t="e">
        <f>IF(C686="",NA(),IF(OR(C686="Smelter not listed",C686="Smelter not yet identified"),MATCH($B686&amp;$D686,'[3]Smelter Look-up'!$J:$J,0),MATCH($B686&amp;$C686,'[3]Smelter Look-up'!$J:$J,0)))</f>
        <v>#N/A</v>
      </c>
      <c r="X686" s="67">
        <f t="shared" si="51"/>
        <v>0</v>
      </c>
      <c r="AB686" s="68" t="str">
        <f t="shared" si="52"/>
        <v/>
      </c>
    </row>
    <row r="687" spans="1:28" s="67" customFormat="1" ht="20.25">
      <c r="A687" s="197"/>
      <c r="B687" s="137" t="s">
        <v>235</v>
      </c>
      <c r="C687" s="191" t="s">
        <v>235</v>
      </c>
      <c r="D687" s="138"/>
      <c r="E687" s="137" t="s">
        <v>235</v>
      </c>
      <c r="F687" s="137" t="s">
        <v>235</v>
      </c>
      <c r="G687" s="137" t="s">
        <v>235</v>
      </c>
      <c r="H687" s="192" t="s">
        <v>235</v>
      </c>
      <c r="I687" s="193" t="s">
        <v>235</v>
      </c>
      <c r="J687" s="193" t="s">
        <v>235</v>
      </c>
      <c r="K687" s="194"/>
      <c r="L687" s="194"/>
      <c r="M687" s="194"/>
      <c r="N687" s="194"/>
      <c r="O687" s="194"/>
      <c r="P687" s="195"/>
      <c r="Q687" s="196"/>
      <c r="R687" s="137" t="s">
        <v>235</v>
      </c>
      <c r="S687" s="197" t="str">
        <f t="shared" ca="1" si="53"/>
        <v/>
      </c>
      <c r="T687" s="197" t="str">
        <f ca="1">IF(B687="","",IF(ISERROR(MATCH($J687,[3]SorP!$B$1:$B$6226,0)),"",INDIRECT("'SorP'!$A$"&amp;MATCH($S687&amp;$J687,[3]SorP!C:C,0))))</f>
        <v/>
      </c>
      <c r="U687" s="139"/>
      <c r="V687" s="140" t="e">
        <f>IF(C687="",NA(),IF(OR(C687="Smelter not listed",C687="Smelter not yet identified"),MATCH($B687&amp;$D687,'[3]Smelter Look-up'!$J:$J,0),MATCH($B687&amp;$C687,'[3]Smelter Look-up'!$J:$J,0)))</f>
        <v>#N/A</v>
      </c>
      <c r="X687" s="67">
        <f t="shared" si="51"/>
        <v>0</v>
      </c>
      <c r="AB687" s="68" t="str">
        <f t="shared" si="52"/>
        <v/>
      </c>
    </row>
    <row r="688" spans="1:28" s="67" customFormat="1" ht="20.25">
      <c r="A688" s="197"/>
      <c r="B688" s="137" t="s">
        <v>235</v>
      </c>
      <c r="C688" s="191" t="s">
        <v>235</v>
      </c>
      <c r="D688" s="138"/>
      <c r="E688" s="137" t="s">
        <v>235</v>
      </c>
      <c r="F688" s="137" t="s">
        <v>235</v>
      </c>
      <c r="G688" s="137" t="s">
        <v>235</v>
      </c>
      <c r="H688" s="192" t="s">
        <v>235</v>
      </c>
      <c r="I688" s="193" t="s">
        <v>235</v>
      </c>
      <c r="J688" s="193" t="s">
        <v>235</v>
      </c>
      <c r="K688" s="194"/>
      <c r="L688" s="194"/>
      <c r="M688" s="194"/>
      <c r="N688" s="194"/>
      <c r="O688" s="194"/>
      <c r="P688" s="195"/>
      <c r="Q688" s="196"/>
      <c r="R688" s="137" t="s">
        <v>235</v>
      </c>
      <c r="S688" s="197" t="str">
        <f t="shared" ca="1" si="53"/>
        <v/>
      </c>
      <c r="T688" s="197" t="str">
        <f ca="1">IF(B688="","",IF(ISERROR(MATCH($J688,[3]SorP!$B$1:$B$6226,0)),"",INDIRECT("'SorP'!$A$"&amp;MATCH($S688&amp;$J688,[3]SorP!C:C,0))))</f>
        <v/>
      </c>
      <c r="U688" s="139"/>
      <c r="V688" s="140" t="e">
        <f>IF(C688="",NA(),IF(OR(C688="Smelter not listed",C688="Smelter not yet identified"),MATCH($B688&amp;$D688,'[3]Smelter Look-up'!$J:$J,0),MATCH($B688&amp;$C688,'[3]Smelter Look-up'!$J:$J,0)))</f>
        <v>#N/A</v>
      </c>
      <c r="X688" s="67">
        <f t="shared" si="51"/>
        <v>0</v>
      </c>
      <c r="AB688" s="68" t="str">
        <f t="shared" si="52"/>
        <v/>
      </c>
    </row>
    <row r="689" spans="1:28" s="67" customFormat="1" ht="20.25">
      <c r="A689" s="197"/>
      <c r="B689" s="137" t="s">
        <v>235</v>
      </c>
      <c r="C689" s="191" t="s">
        <v>235</v>
      </c>
      <c r="D689" s="138"/>
      <c r="E689" s="137" t="s">
        <v>235</v>
      </c>
      <c r="F689" s="137" t="s">
        <v>235</v>
      </c>
      <c r="G689" s="137" t="s">
        <v>235</v>
      </c>
      <c r="H689" s="192" t="s">
        <v>235</v>
      </c>
      <c r="I689" s="193" t="s">
        <v>235</v>
      </c>
      <c r="J689" s="193" t="s">
        <v>235</v>
      </c>
      <c r="K689" s="194"/>
      <c r="L689" s="194"/>
      <c r="M689" s="194"/>
      <c r="N689" s="194"/>
      <c r="O689" s="194"/>
      <c r="P689" s="195"/>
      <c r="Q689" s="196"/>
      <c r="R689" s="137" t="s">
        <v>235</v>
      </c>
      <c r="S689" s="197" t="str">
        <f t="shared" ca="1" si="53"/>
        <v/>
      </c>
      <c r="T689" s="197" t="str">
        <f ca="1">IF(B689="","",IF(ISERROR(MATCH($J689,[3]SorP!$B$1:$B$6226,0)),"",INDIRECT("'SorP'!$A$"&amp;MATCH($S689&amp;$J689,[3]SorP!C:C,0))))</f>
        <v/>
      </c>
      <c r="U689" s="139"/>
      <c r="V689" s="140" t="e">
        <f>IF(C689="",NA(),IF(OR(C689="Smelter not listed",C689="Smelter not yet identified"),MATCH($B689&amp;$D689,'[3]Smelter Look-up'!$J:$J,0),MATCH($B689&amp;$C689,'[3]Smelter Look-up'!$J:$J,0)))</f>
        <v>#N/A</v>
      </c>
      <c r="X689" s="67">
        <f t="shared" si="51"/>
        <v>0</v>
      </c>
      <c r="AB689" s="68" t="str">
        <f t="shared" si="52"/>
        <v/>
      </c>
    </row>
    <row r="690" spans="1:28" s="67" customFormat="1" ht="20.25">
      <c r="A690" s="197"/>
      <c r="B690" s="137" t="s">
        <v>235</v>
      </c>
      <c r="C690" s="191" t="s">
        <v>235</v>
      </c>
      <c r="D690" s="138"/>
      <c r="E690" s="137" t="s">
        <v>235</v>
      </c>
      <c r="F690" s="137" t="s">
        <v>235</v>
      </c>
      <c r="G690" s="137" t="s">
        <v>235</v>
      </c>
      <c r="H690" s="192" t="s">
        <v>235</v>
      </c>
      <c r="I690" s="193" t="s">
        <v>235</v>
      </c>
      <c r="J690" s="193" t="s">
        <v>235</v>
      </c>
      <c r="K690" s="194"/>
      <c r="L690" s="194"/>
      <c r="M690" s="194"/>
      <c r="N690" s="194"/>
      <c r="O690" s="194"/>
      <c r="P690" s="195"/>
      <c r="Q690" s="196"/>
      <c r="R690" s="137" t="s">
        <v>235</v>
      </c>
      <c r="S690" s="197" t="str">
        <f t="shared" ca="1" si="53"/>
        <v/>
      </c>
      <c r="T690" s="197" t="str">
        <f ca="1">IF(B690="","",IF(ISERROR(MATCH($J690,[3]SorP!$B$1:$B$6226,0)),"",INDIRECT("'SorP'!$A$"&amp;MATCH($S690&amp;$J690,[3]SorP!C:C,0))))</f>
        <v/>
      </c>
      <c r="U690" s="139"/>
      <c r="V690" s="140" t="e">
        <f>IF(C690="",NA(),IF(OR(C690="Smelter not listed",C690="Smelter not yet identified"),MATCH($B690&amp;$D690,'[3]Smelter Look-up'!$J:$J,0),MATCH($B690&amp;$C690,'[3]Smelter Look-up'!$J:$J,0)))</f>
        <v>#N/A</v>
      </c>
      <c r="X690" s="67">
        <f t="shared" si="51"/>
        <v>0</v>
      </c>
      <c r="AB690" s="68" t="str">
        <f t="shared" si="52"/>
        <v/>
      </c>
    </row>
    <row r="691" spans="1:28" s="67" customFormat="1" ht="20.25">
      <c r="A691" s="197"/>
      <c r="B691" s="137" t="s">
        <v>235</v>
      </c>
      <c r="C691" s="191" t="s">
        <v>235</v>
      </c>
      <c r="D691" s="138"/>
      <c r="E691" s="137" t="s">
        <v>235</v>
      </c>
      <c r="F691" s="137" t="s">
        <v>235</v>
      </c>
      <c r="G691" s="137" t="s">
        <v>235</v>
      </c>
      <c r="H691" s="192" t="s">
        <v>235</v>
      </c>
      <c r="I691" s="193" t="s">
        <v>235</v>
      </c>
      <c r="J691" s="193" t="s">
        <v>235</v>
      </c>
      <c r="K691" s="194"/>
      <c r="L691" s="194"/>
      <c r="M691" s="194"/>
      <c r="N691" s="194"/>
      <c r="O691" s="194"/>
      <c r="P691" s="195"/>
      <c r="Q691" s="196"/>
      <c r="R691" s="137" t="s">
        <v>235</v>
      </c>
      <c r="S691" s="197" t="str">
        <f t="shared" ca="1" si="53"/>
        <v/>
      </c>
      <c r="T691" s="197" t="str">
        <f ca="1">IF(B691="","",IF(ISERROR(MATCH($J691,[3]SorP!$B$1:$B$6226,0)),"",INDIRECT("'SorP'!$A$"&amp;MATCH($S691&amp;$J691,[3]SorP!C:C,0))))</f>
        <v/>
      </c>
      <c r="U691" s="139"/>
      <c r="V691" s="140" t="e">
        <f>IF(C691="",NA(),IF(OR(C691="Smelter not listed",C691="Smelter not yet identified"),MATCH($B691&amp;$D691,'[3]Smelter Look-up'!$J:$J,0),MATCH($B691&amp;$C691,'[3]Smelter Look-up'!$J:$J,0)))</f>
        <v>#N/A</v>
      </c>
      <c r="X691" s="67">
        <f t="shared" si="51"/>
        <v>0</v>
      </c>
      <c r="AB691" s="68" t="str">
        <f t="shared" si="52"/>
        <v/>
      </c>
    </row>
    <row r="692" spans="1:28" s="67" customFormat="1" ht="20.25">
      <c r="A692" s="197"/>
      <c r="B692" s="137" t="s">
        <v>235</v>
      </c>
      <c r="C692" s="191" t="s">
        <v>235</v>
      </c>
      <c r="D692" s="138"/>
      <c r="E692" s="137" t="s">
        <v>235</v>
      </c>
      <c r="F692" s="137" t="s">
        <v>235</v>
      </c>
      <c r="G692" s="137" t="s">
        <v>235</v>
      </c>
      <c r="H692" s="192" t="s">
        <v>235</v>
      </c>
      <c r="I692" s="193" t="s">
        <v>235</v>
      </c>
      <c r="J692" s="193" t="s">
        <v>235</v>
      </c>
      <c r="K692" s="194"/>
      <c r="L692" s="194"/>
      <c r="M692" s="194"/>
      <c r="N692" s="194"/>
      <c r="O692" s="194"/>
      <c r="P692" s="195"/>
      <c r="Q692" s="196"/>
      <c r="R692" s="137" t="s">
        <v>235</v>
      </c>
      <c r="S692" s="197" t="str">
        <f t="shared" ca="1" si="53"/>
        <v/>
      </c>
      <c r="T692" s="197" t="str">
        <f ca="1">IF(B692="","",IF(ISERROR(MATCH($J692,[3]SorP!$B$1:$B$6226,0)),"",INDIRECT("'SorP'!$A$"&amp;MATCH($S692&amp;$J692,[3]SorP!C:C,0))))</f>
        <v/>
      </c>
      <c r="U692" s="139"/>
      <c r="V692" s="140" t="e">
        <f>IF(C692="",NA(),IF(OR(C692="Smelter not listed",C692="Smelter not yet identified"),MATCH($B692&amp;$D692,'[3]Smelter Look-up'!$J:$J,0),MATCH($B692&amp;$C692,'[3]Smelter Look-up'!$J:$J,0)))</f>
        <v>#N/A</v>
      </c>
      <c r="X692" s="67">
        <f t="shared" si="51"/>
        <v>0</v>
      </c>
      <c r="AB692" s="68" t="str">
        <f t="shared" si="52"/>
        <v/>
      </c>
    </row>
    <row r="693" spans="1:28" s="67" customFormat="1" ht="20.25">
      <c r="A693" s="197"/>
      <c r="B693" s="137" t="s">
        <v>235</v>
      </c>
      <c r="C693" s="191" t="s">
        <v>235</v>
      </c>
      <c r="D693" s="138"/>
      <c r="E693" s="137" t="s">
        <v>235</v>
      </c>
      <c r="F693" s="137" t="s">
        <v>235</v>
      </c>
      <c r="G693" s="137" t="s">
        <v>235</v>
      </c>
      <c r="H693" s="192" t="s">
        <v>235</v>
      </c>
      <c r="I693" s="193" t="s">
        <v>235</v>
      </c>
      <c r="J693" s="193" t="s">
        <v>235</v>
      </c>
      <c r="K693" s="194"/>
      <c r="L693" s="194"/>
      <c r="M693" s="194"/>
      <c r="N693" s="194"/>
      <c r="O693" s="194"/>
      <c r="P693" s="195"/>
      <c r="Q693" s="196"/>
      <c r="R693" s="137" t="s">
        <v>235</v>
      </c>
      <c r="S693" s="197" t="str">
        <f t="shared" ca="1" si="53"/>
        <v/>
      </c>
      <c r="T693" s="197" t="str">
        <f ca="1">IF(B693="","",IF(ISERROR(MATCH($J693,[3]SorP!$B$1:$B$6226,0)),"",INDIRECT("'SorP'!$A$"&amp;MATCH($S693&amp;$J693,[3]SorP!C:C,0))))</f>
        <v/>
      </c>
      <c r="U693" s="139"/>
      <c r="V693" s="140" t="e">
        <f>IF(C693="",NA(),IF(OR(C693="Smelter not listed",C693="Smelter not yet identified"),MATCH($B693&amp;$D693,'[3]Smelter Look-up'!$J:$J,0),MATCH($B693&amp;$C693,'[3]Smelter Look-up'!$J:$J,0)))</f>
        <v>#N/A</v>
      </c>
      <c r="X693" s="67">
        <f t="shared" si="51"/>
        <v>0</v>
      </c>
      <c r="AB693" s="68" t="str">
        <f t="shared" si="52"/>
        <v/>
      </c>
    </row>
    <row r="694" spans="1:28" s="67" customFormat="1" ht="20.25">
      <c r="A694" s="197"/>
      <c r="B694" s="137" t="s">
        <v>235</v>
      </c>
      <c r="C694" s="191" t="s">
        <v>235</v>
      </c>
      <c r="D694" s="138"/>
      <c r="E694" s="137" t="s">
        <v>235</v>
      </c>
      <c r="F694" s="137" t="s">
        <v>235</v>
      </c>
      <c r="G694" s="137" t="s">
        <v>235</v>
      </c>
      <c r="H694" s="192" t="s">
        <v>235</v>
      </c>
      <c r="I694" s="193" t="s">
        <v>235</v>
      </c>
      <c r="J694" s="193" t="s">
        <v>235</v>
      </c>
      <c r="K694" s="194"/>
      <c r="L694" s="194"/>
      <c r="M694" s="194"/>
      <c r="N694" s="194"/>
      <c r="O694" s="194"/>
      <c r="P694" s="195"/>
      <c r="Q694" s="196"/>
      <c r="R694" s="137" t="s">
        <v>235</v>
      </c>
      <c r="S694" s="197" t="str">
        <f t="shared" ca="1" si="53"/>
        <v/>
      </c>
      <c r="T694" s="197" t="str">
        <f ca="1">IF(B694="","",IF(ISERROR(MATCH($J694,[3]SorP!$B$1:$B$6226,0)),"",INDIRECT("'SorP'!$A$"&amp;MATCH($S694&amp;$J694,[3]SorP!C:C,0))))</f>
        <v/>
      </c>
      <c r="U694" s="139"/>
      <c r="V694" s="140" t="e">
        <f>IF(C694="",NA(),IF(OR(C694="Smelter not listed",C694="Smelter not yet identified"),MATCH($B694&amp;$D694,'[3]Smelter Look-up'!$J:$J,0),MATCH($B694&amp;$C694,'[3]Smelter Look-up'!$J:$J,0)))</f>
        <v>#N/A</v>
      </c>
      <c r="X694" s="67">
        <f t="shared" si="51"/>
        <v>0</v>
      </c>
      <c r="AB694" s="68" t="str">
        <f t="shared" si="52"/>
        <v/>
      </c>
    </row>
    <row r="695" spans="1:28" s="67" customFormat="1" ht="20.25">
      <c r="A695" s="197"/>
      <c r="B695" s="137" t="s">
        <v>235</v>
      </c>
      <c r="C695" s="191" t="s">
        <v>235</v>
      </c>
      <c r="D695" s="138"/>
      <c r="E695" s="137" t="s">
        <v>235</v>
      </c>
      <c r="F695" s="137" t="s">
        <v>235</v>
      </c>
      <c r="G695" s="137" t="s">
        <v>235</v>
      </c>
      <c r="H695" s="192" t="s">
        <v>235</v>
      </c>
      <c r="I695" s="193" t="s">
        <v>235</v>
      </c>
      <c r="J695" s="193" t="s">
        <v>235</v>
      </c>
      <c r="K695" s="194"/>
      <c r="L695" s="194"/>
      <c r="M695" s="194"/>
      <c r="N695" s="194"/>
      <c r="O695" s="194"/>
      <c r="P695" s="195"/>
      <c r="Q695" s="196"/>
      <c r="R695" s="137" t="s">
        <v>235</v>
      </c>
      <c r="S695" s="197" t="str">
        <f t="shared" ca="1" si="53"/>
        <v/>
      </c>
      <c r="T695" s="197" t="str">
        <f ca="1">IF(B695="","",IF(ISERROR(MATCH($J695,[3]SorP!$B$1:$B$6226,0)),"",INDIRECT("'SorP'!$A$"&amp;MATCH($S695&amp;$J695,[3]SorP!C:C,0))))</f>
        <v/>
      </c>
      <c r="U695" s="139"/>
      <c r="V695" s="140" t="e">
        <f>IF(C695="",NA(),IF(OR(C695="Smelter not listed",C695="Smelter not yet identified"),MATCH($B695&amp;$D695,'[3]Smelter Look-up'!$J:$J,0),MATCH($B695&amp;$C695,'[3]Smelter Look-up'!$J:$J,0)))</f>
        <v>#N/A</v>
      </c>
      <c r="X695" s="67">
        <f t="shared" si="51"/>
        <v>0</v>
      </c>
      <c r="AB695" s="68" t="str">
        <f t="shared" si="52"/>
        <v/>
      </c>
    </row>
    <row r="696" spans="1:28" s="67" customFormat="1" ht="20.25">
      <c r="A696" s="197"/>
      <c r="B696" s="137" t="s">
        <v>235</v>
      </c>
      <c r="C696" s="191" t="s">
        <v>235</v>
      </c>
      <c r="D696" s="138"/>
      <c r="E696" s="137" t="s">
        <v>235</v>
      </c>
      <c r="F696" s="137" t="s">
        <v>235</v>
      </c>
      <c r="G696" s="137" t="s">
        <v>235</v>
      </c>
      <c r="H696" s="192" t="s">
        <v>235</v>
      </c>
      <c r="I696" s="193" t="s">
        <v>235</v>
      </c>
      <c r="J696" s="193" t="s">
        <v>235</v>
      </c>
      <c r="K696" s="194"/>
      <c r="L696" s="194"/>
      <c r="M696" s="194"/>
      <c r="N696" s="194"/>
      <c r="O696" s="194"/>
      <c r="P696" s="195"/>
      <c r="Q696" s="196"/>
      <c r="R696" s="137" t="s">
        <v>235</v>
      </c>
      <c r="S696" s="197" t="str">
        <f t="shared" ca="1" si="53"/>
        <v/>
      </c>
      <c r="T696" s="197" t="str">
        <f ca="1">IF(B696="","",IF(ISERROR(MATCH($J696,[3]SorP!$B$1:$B$6226,0)),"",INDIRECT("'SorP'!$A$"&amp;MATCH($S696&amp;$J696,[3]SorP!C:C,0))))</f>
        <v/>
      </c>
      <c r="U696" s="139"/>
      <c r="V696" s="140" t="e">
        <f>IF(C696="",NA(),IF(OR(C696="Smelter not listed",C696="Smelter not yet identified"),MATCH($B696&amp;$D696,'[3]Smelter Look-up'!$J:$J,0),MATCH($B696&amp;$C696,'[3]Smelter Look-up'!$J:$J,0)))</f>
        <v>#N/A</v>
      </c>
      <c r="X696" s="67">
        <f t="shared" si="51"/>
        <v>0</v>
      </c>
      <c r="AB696" s="68" t="str">
        <f t="shared" si="52"/>
        <v/>
      </c>
    </row>
    <row r="697" spans="1:28" s="67" customFormat="1" ht="20.25">
      <c r="A697" s="197"/>
      <c r="B697" s="137" t="s">
        <v>235</v>
      </c>
      <c r="C697" s="191" t="s">
        <v>235</v>
      </c>
      <c r="D697" s="138"/>
      <c r="E697" s="137" t="s">
        <v>235</v>
      </c>
      <c r="F697" s="137" t="s">
        <v>235</v>
      </c>
      <c r="G697" s="137" t="s">
        <v>235</v>
      </c>
      <c r="H697" s="192" t="s">
        <v>235</v>
      </c>
      <c r="I697" s="193" t="s">
        <v>235</v>
      </c>
      <c r="J697" s="193" t="s">
        <v>235</v>
      </c>
      <c r="K697" s="194"/>
      <c r="L697" s="194"/>
      <c r="M697" s="194"/>
      <c r="N697" s="194"/>
      <c r="O697" s="194"/>
      <c r="P697" s="195"/>
      <c r="Q697" s="196"/>
      <c r="R697" s="137" t="s">
        <v>235</v>
      </c>
      <c r="S697" s="197" t="str">
        <f t="shared" ca="1" si="53"/>
        <v/>
      </c>
      <c r="T697" s="197" t="str">
        <f ca="1">IF(B697="","",IF(ISERROR(MATCH($J697,[3]SorP!$B$1:$B$6226,0)),"",INDIRECT("'SorP'!$A$"&amp;MATCH($S697&amp;$J697,[3]SorP!C:C,0))))</f>
        <v/>
      </c>
      <c r="U697" s="139"/>
      <c r="V697" s="140" t="e">
        <f>IF(C697="",NA(),IF(OR(C697="Smelter not listed",C697="Smelter not yet identified"),MATCH($B697&amp;$D697,'[3]Smelter Look-up'!$J:$J,0),MATCH($B697&amp;$C697,'[3]Smelter Look-up'!$J:$J,0)))</f>
        <v>#N/A</v>
      </c>
      <c r="X697" s="67">
        <f t="shared" si="51"/>
        <v>0</v>
      </c>
      <c r="AB697" s="68" t="str">
        <f t="shared" si="52"/>
        <v/>
      </c>
    </row>
    <row r="698" spans="1:28" s="67" customFormat="1" ht="20.25">
      <c r="A698" s="197"/>
      <c r="B698" s="137" t="s">
        <v>235</v>
      </c>
      <c r="C698" s="191" t="s">
        <v>235</v>
      </c>
      <c r="D698" s="138"/>
      <c r="E698" s="137" t="s">
        <v>235</v>
      </c>
      <c r="F698" s="137" t="s">
        <v>235</v>
      </c>
      <c r="G698" s="137" t="s">
        <v>235</v>
      </c>
      <c r="H698" s="192" t="s">
        <v>235</v>
      </c>
      <c r="I698" s="193" t="s">
        <v>235</v>
      </c>
      <c r="J698" s="193" t="s">
        <v>235</v>
      </c>
      <c r="K698" s="194"/>
      <c r="L698" s="194"/>
      <c r="M698" s="194"/>
      <c r="N698" s="194"/>
      <c r="O698" s="194"/>
      <c r="P698" s="195"/>
      <c r="Q698" s="196"/>
      <c r="R698" s="137" t="s">
        <v>235</v>
      </c>
      <c r="S698" s="197" t="str">
        <f t="shared" ref="S698" ca="1" si="54">IF(B698="","",IF(ISERROR(MATCH($E698,CL,0)),"Unknown",INDIRECT("'C'!$A$"&amp;MATCH($E698,CL,0)+1)))</f>
        <v/>
      </c>
      <c r="T698" s="197" t="str">
        <f ca="1">IF(B698="","",IF(ISERROR(MATCH($J698,[3]SorP!$B$1:$B$6226,0)),"",INDIRECT("'SorP'!$A$"&amp;MATCH($S698&amp;$J698,[3]SorP!C:C,0))))</f>
        <v/>
      </c>
      <c r="U698" s="139"/>
      <c r="V698" s="140" t="e">
        <f>IF(C698="",NA(),IF(OR(C698="Smelter not listed",C698="Smelter not yet identified"),MATCH($B698&amp;$D698,'[3]Smelter Look-up'!$J:$J,0),MATCH($B698&amp;$C698,'[3]Smelter Look-up'!$J:$J,0)))</f>
        <v>#N/A</v>
      </c>
      <c r="X698" s="67">
        <f t="shared" si="51"/>
        <v>0</v>
      </c>
      <c r="AB698" s="68" t="str">
        <f t="shared" si="52"/>
        <v/>
      </c>
    </row>
    <row r="699" spans="1:28" s="67" customFormat="1" ht="20.25">
      <c r="A699" s="197"/>
      <c r="B699" s="137" t="s">
        <v>235</v>
      </c>
      <c r="C699" s="191" t="s">
        <v>235</v>
      </c>
      <c r="D699" s="138"/>
      <c r="E699" s="137" t="s">
        <v>235</v>
      </c>
      <c r="F699" s="137" t="s">
        <v>235</v>
      </c>
      <c r="G699" s="137" t="s">
        <v>235</v>
      </c>
      <c r="H699" s="192" t="s">
        <v>235</v>
      </c>
      <c r="I699" s="193" t="s">
        <v>235</v>
      </c>
      <c r="J699" s="193" t="s">
        <v>235</v>
      </c>
      <c r="K699" s="194"/>
      <c r="L699" s="194"/>
      <c r="M699" s="194"/>
      <c r="N699" s="194"/>
      <c r="O699" s="194"/>
      <c r="P699" s="195"/>
      <c r="Q699" s="196"/>
      <c r="R699" s="137" t="s">
        <v>235</v>
      </c>
      <c r="S699" s="197" t="str">
        <f t="shared" ref="S699:S730" ca="1" si="55">IF(B699="","",IF(ISERROR(MATCH($E699,CL,0)),"Unknown",INDIRECT("'C'!$A$"&amp;MATCH($E699,CL,0)+1)))</f>
        <v/>
      </c>
      <c r="T699" s="197" t="str">
        <f ca="1">IF(B699="","",IF(ISERROR(MATCH($J699,[3]SorP!$B$1:$B$6226,0)),"",INDIRECT("'SorP'!$A$"&amp;MATCH($S699&amp;$J699,[3]SorP!C:C,0))))</f>
        <v/>
      </c>
      <c r="U699" s="139"/>
      <c r="V699" s="140" t="e">
        <f>IF(C699="",NA(),IF(OR(C699="Smelter not listed",C699="Smelter not yet identified"),MATCH($B699&amp;$D699,'[3]Smelter Look-up'!$J:$J,0),MATCH($B699&amp;$C699,'[3]Smelter Look-up'!$J:$J,0)))</f>
        <v>#N/A</v>
      </c>
      <c r="X699" s="67">
        <f t="shared" si="51"/>
        <v>0</v>
      </c>
      <c r="AB699" s="68" t="str">
        <f t="shared" si="52"/>
        <v/>
      </c>
    </row>
    <row r="700" spans="1:28" s="67" customFormat="1" ht="20.25">
      <c r="A700" s="197"/>
      <c r="B700" s="137" t="s">
        <v>235</v>
      </c>
      <c r="C700" s="191" t="s">
        <v>235</v>
      </c>
      <c r="D700" s="138"/>
      <c r="E700" s="137" t="s">
        <v>235</v>
      </c>
      <c r="F700" s="137" t="s">
        <v>235</v>
      </c>
      <c r="G700" s="137" t="s">
        <v>235</v>
      </c>
      <c r="H700" s="192" t="s">
        <v>235</v>
      </c>
      <c r="I700" s="193" t="s">
        <v>235</v>
      </c>
      <c r="J700" s="193" t="s">
        <v>235</v>
      </c>
      <c r="K700" s="194"/>
      <c r="L700" s="194"/>
      <c r="M700" s="194"/>
      <c r="N700" s="194"/>
      <c r="O700" s="194"/>
      <c r="P700" s="195"/>
      <c r="Q700" s="196"/>
      <c r="R700" s="137" t="s">
        <v>235</v>
      </c>
      <c r="S700" s="197" t="str">
        <f t="shared" ca="1" si="55"/>
        <v/>
      </c>
      <c r="T700" s="197" t="str">
        <f ca="1">IF(B700="","",IF(ISERROR(MATCH($J700,[3]SorP!$B$1:$B$6226,0)),"",INDIRECT("'SorP'!$A$"&amp;MATCH($S700&amp;$J700,[3]SorP!C:C,0))))</f>
        <v/>
      </c>
      <c r="U700" s="139"/>
      <c r="V700" s="140" t="e">
        <f>IF(C700="",NA(),IF(OR(C700="Smelter not listed",C700="Smelter not yet identified"),MATCH($B700&amp;$D700,'[3]Smelter Look-up'!$J:$J,0),MATCH($B700&amp;$C700,'[3]Smelter Look-up'!$J:$J,0)))</f>
        <v>#N/A</v>
      </c>
      <c r="X700" s="67">
        <f t="shared" si="51"/>
        <v>0</v>
      </c>
      <c r="AB700" s="68" t="str">
        <f t="shared" si="52"/>
        <v/>
      </c>
    </row>
    <row r="701" spans="1:28" s="67" customFormat="1" ht="20.25">
      <c r="A701" s="197"/>
      <c r="B701" s="137" t="s">
        <v>235</v>
      </c>
      <c r="C701" s="191" t="s">
        <v>235</v>
      </c>
      <c r="D701" s="138"/>
      <c r="E701" s="137" t="s">
        <v>235</v>
      </c>
      <c r="F701" s="137" t="s">
        <v>235</v>
      </c>
      <c r="G701" s="137" t="s">
        <v>235</v>
      </c>
      <c r="H701" s="192" t="s">
        <v>235</v>
      </c>
      <c r="I701" s="193" t="s">
        <v>235</v>
      </c>
      <c r="J701" s="193" t="s">
        <v>235</v>
      </c>
      <c r="K701" s="194"/>
      <c r="L701" s="194"/>
      <c r="M701" s="194"/>
      <c r="N701" s="194"/>
      <c r="O701" s="194"/>
      <c r="P701" s="195"/>
      <c r="Q701" s="196"/>
      <c r="R701" s="137" t="s">
        <v>235</v>
      </c>
      <c r="S701" s="197" t="str">
        <f t="shared" ca="1" si="55"/>
        <v/>
      </c>
      <c r="T701" s="197" t="str">
        <f ca="1">IF(B701="","",IF(ISERROR(MATCH($J701,[3]SorP!$B$1:$B$6226,0)),"",INDIRECT("'SorP'!$A$"&amp;MATCH($S701&amp;$J701,[3]SorP!C:C,0))))</f>
        <v/>
      </c>
      <c r="U701" s="139"/>
      <c r="V701" s="140" t="e">
        <f>IF(C701="",NA(),IF(OR(C701="Smelter not listed",C701="Smelter not yet identified"),MATCH($B701&amp;$D701,'[3]Smelter Look-up'!$J:$J,0),MATCH($B701&amp;$C701,'[3]Smelter Look-up'!$J:$J,0)))</f>
        <v>#N/A</v>
      </c>
      <c r="X701" s="67">
        <f t="shared" si="51"/>
        <v>0</v>
      </c>
      <c r="AB701" s="68" t="str">
        <f t="shared" si="52"/>
        <v/>
      </c>
    </row>
    <row r="702" spans="1:28" s="67" customFormat="1" ht="20.25">
      <c r="A702" s="197"/>
      <c r="B702" s="137" t="s">
        <v>235</v>
      </c>
      <c r="C702" s="191" t="s">
        <v>235</v>
      </c>
      <c r="D702" s="138"/>
      <c r="E702" s="137" t="s">
        <v>235</v>
      </c>
      <c r="F702" s="137" t="s">
        <v>235</v>
      </c>
      <c r="G702" s="137" t="s">
        <v>235</v>
      </c>
      <c r="H702" s="192" t="s">
        <v>235</v>
      </c>
      <c r="I702" s="193" t="s">
        <v>235</v>
      </c>
      <c r="J702" s="193" t="s">
        <v>235</v>
      </c>
      <c r="K702" s="194"/>
      <c r="L702" s="194"/>
      <c r="M702" s="194"/>
      <c r="N702" s="194"/>
      <c r="O702" s="194"/>
      <c r="P702" s="195"/>
      <c r="Q702" s="196"/>
      <c r="R702" s="137" t="s">
        <v>235</v>
      </c>
      <c r="S702" s="197" t="str">
        <f t="shared" ca="1" si="55"/>
        <v/>
      </c>
      <c r="T702" s="197" t="str">
        <f ca="1">IF(B702="","",IF(ISERROR(MATCH($J702,[3]SorP!$B$1:$B$6226,0)),"",INDIRECT("'SorP'!$A$"&amp;MATCH($S702&amp;$J702,[3]SorP!C:C,0))))</f>
        <v/>
      </c>
      <c r="U702" s="139"/>
      <c r="V702" s="140" t="e">
        <f>IF(C702="",NA(),IF(OR(C702="Smelter not listed",C702="Smelter not yet identified"),MATCH($B702&amp;$D702,'[3]Smelter Look-up'!$J:$J,0),MATCH($B702&amp;$C702,'[3]Smelter Look-up'!$J:$J,0)))</f>
        <v>#N/A</v>
      </c>
      <c r="X702" s="67">
        <f t="shared" si="51"/>
        <v>0</v>
      </c>
      <c r="AB702" s="68" t="str">
        <f t="shared" si="52"/>
        <v/>
      </c>
    </row>
    <row r="703" spans="1:28" s="67" customFormat="1" ht="20.25">
      <c r="A703" s="197"/>
      <c r="B703" s="137" t="s">
        <v>235</v>
      </c>
      <c r="C703" s="191" t="s">
        <v>235</v>
      </c>
      <c r="D703" s="138"/>
      <c r="E703" s="137" t="s">
        <v>235</v>
      </c>
      <c r="F703" s="137" t="s">
        <v>235</v>
      </c>
      <c r="G703" s="137" t="s">
        <v>235</v>
      </c>
      <c r="H703" s="192" t="s">
        <v>235</v>
      </c>
      <c r="I703" s="193" t="s">
        <v>235</v>
      </c>
      <c r="J703" s="193" t="s">
        <v>235</v>
      </c>
      <c r="K703" s="194"/>
      <c r="L703" s="194"/>
      <c r="M703" s="194"/>
      <c r="N703" s="194"/>
      <c r="O703" s="194"/>
      <c r="P703" s="195"/>
      <c r="Q703" s="196"/>
      <c r="R703" s="137" t="s">
        <v>235</v>
      </c>
      <c r="S703" s="197" t="str">
        <f t="shared" ca="1" si="55"/>
        <v/>
      </c>
      <c r="T703" s="197" t="str">
        <f ca="1">IF(B703="","",IF(ISERROR(MATCH($J703,[3]SorP!$B$1:$B$6226,0)),"",INDIRECT("'SorP'!$A$"&amp;MATCH($S703&amp;$J703,[3]SorP!C:C,0))))</f>
        <v/>
      </c>
      <c r="U703" s="139"/>
      <c r="V703" s="140" t="e">
        <f>IF(C703="",NA(),IF(OR(C703="Smelter not listed",C703="Smelter not yet identified"),MATCH($B703&amp;$D703,'[3]Smelter Look-up'!$J:$J,0),MATCH($B703&amp;$C703,'[3]Smelter Look-up'!$J:$J,0)))</f>
        <v>#N/A</v>
      </c>
      <c r="X703" s="67">
        <f t="shared" si="51"/>
        <v>0</v>
      </c>
      <c r="AB703" s="68" t="str">
        <f t="shared" si="52"/>
        <v/>
      </c>
    </row>
    <row r="704" spans="1:28" s="67" customFormat="1" ht="20.25">
      <c r="A704" s="197"/>
      <c r="B704" s="137" t="s">
        <v>235</v>
      </c>
      <c r="C704" s="191" t="s">
        <v>235</v>
      </c>
      <c r="D704" s="138"/>
      <c r="E704" s="137" t="s">
        <v>235</v>
      </c>
      <c r="F704" s="137" t="s">
        <v>235</v>
      </c>
      <c r="G704" s="137" t="s">
        <v>235</v>
      </c>
      <c r="H704" s="192" t="s">
        <v>235</v>
      </c>
      <c r="I704" s="193" t="s">
        <v>235</v>
      </c>
      <c r="J704" s="193" t="s">
        <v>235</v>
      </c>
      <c r="K704" s="194"/>
      <c r="L704" s="194"/>
      <c r="M704" s="194"/>
      <c r="N704" s="194"/>
      <c r="O704" s="194"/>
      <c r="P704" s="195"/>
      <c r="Q704" s="196"/>
      <c r="R704" s="137" t="s">
        <v>235</v>
      </c>
      <c r="S704" s="197" t="str">
        <f t="shared" ca="1" si="55"/>
        <v/>
      </c>
      <c r="T704" s="197" t="str">
        <f ca="1">IF(B704="","",IF(ISERROR(MATCH($J704,[3]SorP!$B$1:$B$6226,0)),"",INDIRECT("'SorP'!$A$"&amp;MATCH($S704&amp;$J704,[3]SorP!C:C,0))))</f>
        <v/>
      </c>
      <c r="U704" s="139"/>
      <c r="V704" s="140" t="e">
        <f>IF(C704="",NA(),IF(OR(C704="Smelter not listed",C704="Smelter not yet identified"),MATCH($B704&amp;$D704,'[3]Smelter Look-up'!$J:$J,0),MATCH($B704&amp;$C704,'[3]Smelter Look-up'!$J:$J,0)))</f>
        <v>#N/A</v>
      </c>
      <c r="X704" s="67">
        <f t="shared" si="51"/>
        <v>0</v>
      </c>
      <c r="AB704" s="68" t="str">
        <f t="shared" si="52"/>
        <v/>
      </c>
    </row>
    <row r="705" spans="1:28" s="67" customFormat="1" ht="20.25">
      <c r="A705" s="197"/>
      <c r="B705" s="137" t="s">
        <v>235</v>
      </c>
      <c r="C705" s="191" t="s">
        <v>235</v>
      </c>
      <c r="D705" s="138"/>
      <c r="E705" s="137" t="s">
        <v>235</v>
      </c>
      <c r="F705" s="137" t="s">
        <v>235</v>
      </c>
      <c r="G705" s="137" t="s">
        <v>235</v>
      </c>
      <c r="H705" s="192" t="s">
        <v>235</v>
      </c>
      <c r="I705" s="193" t="s">
        <v>235</v>
      </c>
      <c r="J705" s="193" t="s">
        <v>235</v>
      </c>
      <c r="K705" s="194"/>
      <c r="L705" s="194"/>
      <c r="M705" s="194"/>
      <c r="N705" s="194"/>
      <c r="O705" s="194"/>
      <c r="P705" s="195"/>
      <c r="Q705" s="196"/>
      <c r="R705" s="137" t="s">
        <v>235</v>
      </c>
      <c r="S705" s="197" t="str">
        <f t="shared" ca="1" si="55"/>
        <v/>
      </c>
      <c r="T705" s="197" t="str">
        <f ca="1">IF(B705="","",IF(ISERROR(MATCH($J705,[3]SorP!$B$1:$B$6226,0)),"",INDIRECT("'SorP'!$A$"&amp;MATCH($S705&amp;$J705,[3]SorP!C:C,0))))</f>
        <v/>
      </c>
      <c r="U705" s="139"/>
      <c r="V705" s="140" t="e">
        <f>IF(C705="",NA(),IF(OR(C705="Smelter not listed",C705="Smelter not yet identified"),MATCH($B705&amp;$D705,'[3]Smelter Look-up'!$J:$J,0),MATCH($B705&amp;$C705,'[3]Smelter Look-up'!$J:$J,0)))</f>
        <v>#N/A</v>
      </c>
      <c r="X705" s="67">
        <f t="shared" si="51"/>
        <v>0</v>
      </c>
      <c r="AB705" s="68" t="str">
        <f t="shared" si="52"/>
        <v/>
      </c>
    </row>
    <row r="706" spans="1:28" s="67" customFormat="1" ht="20.25">
      <c r="A706" s="197"/>
      <c r="B706" s="137" t="s">
        <v>235</v>
      </c>
      <c r="C706" s="191" t="s">
        <v>235</v>
      </c>
      <c r="D706" s="138"/>
      <c r="E706" s="137" t="s">
        <v>235</v>
      </c>
      <c r="F706" s="137" t="s">
        <v>235</v>
      </c>
      <c r="G706" s="137" t="s">
        <v>235</v>
      </c>
      <c r="H706" s="192" t="s">
        <v>235</v>
      </c>
      <c r="I706" s="193" t="s">
        <v>235</v>
      </c>
      <c r="J706" s="193" t="s">
        <v>235</v>
      </c>
      <c r="K706" s="194"/>
      <c r="L706" s="194"/>
      <c r="M706" s="194"/>
      <c r="N706" s="194"/>
      <c r="O706" s="194"/>
      <c r="P706" s="195"/>
      <c r="Q706" s="196"/>
      <c r="R706" s="137" t="s">
        <v>235</v>
      </c>
      <c r="S706" s="197" t="str">
        <f t="shared" ca="1" si="55"/>
        <v/>
      </c>
      <c r="T706" s="197" t="str">
        <f ca="1">IF(B706="","",IF(ISERROR(MATCH($J706,[3]SorP!$B$1:$B$6226,0)),"",INDIRECT("'SorP'!$A$"&amp;MATCH($S706&amp;$J706,[3]SorP!C:C,0))))</f>
        <v/>
      </c>
      <c r="U706" s="139"/>
      <c r="V706" s="140" t="e">
        <f>IF(C706="",NA(),IF(OR(C706="Smelter not listed",C706="Smelter not yet identified"),MATCH($B706&amp;$D706,'[3]Smelter Look-up'!$J:$J,0),MATCH($B706&amp;$C706,'[3]Smelter Look-up'!$J:$J,0)))</f>
        <v>#N/A</v>
      </c>
      <c r="X706" s="67">
        <f t="shared" si="51"/>
        <v>0</v>
      </c>
      <c r="AB706" s="68" t="str">
        <f t="shared" si="52"/>
        <v/>
      </c>
    </row>
    <row r="707" spans="1:28" s="67" customFormat="1" ht="20.25">
      <c r="A707" s="197"/>
      <c r="B707" s="137" t="s">
        <v>235</v>
      </c>
      <c r="C707" s="191" t="s">
        <v>235</v>
      </c>
      <c r="D707" s="138"/>
      <c r="E707" s="137" t="s">
        <v>235</v>
      </c>
      <c r="F707" s="137" t="s">
        <v>235</v>
      </c>
      <c r="G707" s="137" t="s">
        <v>235</v>
      </c>
      <c r="H707" s="192" t="s">
        <v>235</v>
      </c>
      <c r="I707" s="193" t="s">
        <v>235</v>
      </c>
      <c r="J707" s="193" t="s">
        <v>235</v>
      </c>
      <c r="K707" s="194"/>
      <c r="L707" s="194"/>
      <c r="M707" s="194"/>
      <c r="N707" s="194"/>
      <c r="O707" s="194"/>
      <c r="P707" s="195"/>
      <c r="Q707" s="196"/>
      <c r="R707" s="137" t="s">
        <v>235</v>
      </c>
      <c r="S707" s="197" t="str">
        <f t="shared" ca="1" si="55"/>
        <v/>
      </c>
      <c r="T707" s="197" t="str">
        <f ca="1">IF(B707="","",IF(ISERROR(MATCH($J707,[3]SorP!$B$1:$B$6226,0)),"",INDIRECT("'SorP'!$A$"&amp;MATCH($S707&amp;$J707,[3]SorP!C:C,0))))</f>
        <v/>
      </c>
      <c r="U707" s="139"/>
      <c r="V707" s="140" t="e">
        <f>IF(C707="",NA(),IF(OR(C707="Smelter not listed",C707="Smelter not yet identified"),MATCH($B707&amp;$D707,'[3]Smelter Look-up'!$J:$J,0),MATCH($B707&amp;$C707,'[3]Smelter Look-up'!$J:$J,0)))</f>
        <v>#N/A</v>
      </c>
      <c r="X707" s="67">
        <f t="shared" si="51"/>
        <v>0</v>
      </c>
      <c r="AB707" s="68" t="str">
        <f t="shared" si="52"/>
        <v/>
      </c>
    </row>
    <row r="708" spans="1:28" s="67" customFormat="1" ht="20.25">
      <c r="A708" s="197"/>
      <c r="B708" s="137" t="s">
        <v>235</v>
      </c>
      <c r="C708" s="191" t="s">
        <v>235</v>
      </c>
      <c r="D708" s="138"/>
      <c r="E708" s="137" t="s">
        <v>235</v>
      </c>
      <c r="F708" s="137" t="s">
        <v>235</v>
      </c>
      <c r="G708" s="137" t="s">
        <v>235</v>
      </c>
      <c r="H708" s="192" t="s">
        <v>235</v>
      </c>
      <c r="I708" s="193" t="s">
        <v>235</v>
      </c>
      <c r="J708" s="193" t="s">
        <v>235</v>
      </c>
      <c r="K708" s="194"/>
      <c r="L708" s="194"/>
      <c r="M708" s="194"/>
      <c r="N708" s="194"/>
      <c r="O708" s="194"/>
      <c r="P708" s="195"/>
      <c r="Q708" s="196"/>
      <c r="R708" s="137" t="s">
        <v>235</v>
      </c>
      <c r="S708" s="197" t="str">
        <f t="shared" ca="1" si="55"/>
        <v/>
      </c>
      <c r="T708" s="197" t="str">
        <f ca="1">IF(B708="","",IF(ISERROR(MATCH($J708,[3]SorP!$B$1:$B$6226,0)),"",INDIRECT("'SorP'!$A$"&amp;MATCH($S708&amp;$J708,[3]SorP!C:C,0))))</f>
        <v/>
      </c>
      <c r="U708" s="139"/>
      <c r="V708" s="140" t="e">
        <f>IF(C708="",NA(),IF(OR(C708="Smelter not listed",C708="Smelter not yet identified"),MATCH($B708&amp;$D708,'[3]Smelter Look-up'!$J:$J,0),MATCH($B708&amp;$C708,'[3]Smelter Look-up'!$J:$J,0)))</f>
        <v>#N/A</v>
      </c>
      <c r="X708" s="67">
        <f t="shared" si="51"/>
        <v>0</v>
      </c>
      <c r="AB708" s="68" t="str">
        <f t="shared" si="52"/>
        <v/>
      </c>
    </row>
    <row r="709" spans="1:28" s="67" customFormat="1" ht="20.25">
      <c r="A709" s="197"/>
      <c r="B709" s="137" t="s">
        <v>235</v>
      </c>
      <c r="C709" s="191" t="s">
        <v>235</v>
      </c>
      <c r="D709" s="138"/>
      <c r="E709" s="137" t="s">
        <v>235</v>
      </c>
      <c r="F709" s="137" t="s">
        <v>235</v>
      </c>
      <c r="G709" s="137" t="s">
        <v>235</v>
      </c>
      <c r="H709" s="192" t="s">
        <v>235</v>
      </c>
      <c r="I709" s="193" t="s">
        <v>235</v>
      </c>
      <c r="J709" s="193" t="s">
        <v>235</v>
      </c>
      <c r="K709" s="194"/>
      <c r="L709" s="194"/>
      <c r="M709" s="194"/>
      <c r="N709" s="194"/>
      <c r="O709" s="194"/>
      <c r="P709" s="195"/>
      <c r="Q709" s="196"/>
      <c r="R709" s="137" t="s">
        <v>235</v>
      </c>
      <c r="S709" s="197" t="str">
        <f t="shared" ca="1" si="55"/>
        <v/>
      </c>
      <c r="T709" s="197" t="str">
        <f ca="1">IF(B709="","",IF(ISERROR(MATCH($J709,[3]SorP!$B$1:$B$6226,0)),"",INDIRECT("'SorP'!$A$"&amp;MATCH($S709&amp;$J709,[3]SorP!C:C,0))))</f>
        <v/>
      </c>
      <c r="U709" s="139"/>
      <c r="V709" s="140" t="e">
        <f>IF(C709="",NA(),IF(OR(C709="Smelter not listed",C709="Smelter not yet identified"),MATCH($B709&amp;$D709,'[3]Smelter Look-up'!$J:$J,0),MATCH($B709&amp;$C709,'[3]Smelter Look-up'!$J:$J,0)))</f>
        <v>#N/A</v>
      </c>
      <c r="X709" s="67">
        <f t="shared" si="51"/>
        <v>0</v>
      </c>
      <c r="AB709" s="68" t="str">
        <f t="shared" si="52"/>
        <v/>
      </c>
    </row>
    <row r="710" spans="1:28" s="67" customFormat="1" ht="20.25">
      <c r="A710" s="197"/>
      <c r="B710" s="137" t="s">
        <v>235</v>
      </c>
      <c r="C710" s="191" t="s">
        <v>235</v>
      </c>
      <c r="D710" s="138"/>
      <c r="E710" s="137" t="s">
        <v>235</v>
      </c>
      <c r="F710" s="137" t="s">
        <v>235</v>
      </c>
      <c r="G710" s="137" t="s">
        <v>235</v>
      </c>
      <c r="H710" s="192" t="s">
        <v>235</v>
      </c>
      <c r="I710" s="193" t="s">
        <v>235</v>
      </c>
      <c r="J710" s="193" t="s">
        <v>235</v>
      </c>
      <c r="K710" s="194"/>
      <c r="L710" s="194"/>
      <c r="M710" s="194"/>
      <c r="N710" s="194"/>
      <c r="O710" s="194"/>
      <c r="P710" s="195"/>
      <c r="Q710" s="196"/>
      <c r="R710" s="137" t="s">
        <v>235</v>
      </c>
      <c r="S710" s="197" t="str">
        <f t="shared" ca="1" si="55"/>
        <v/>
      </c>
      <c r="T710" s="197" t="str">
        <f ca="1">IF(B710="","",IF(ISERROR(MATCH($J710,[3]SorP!$B$1:$B$6226,0)),"",INDIRECT("'SorP'!$A$"&amp;MATCH($S710&amp;$J710,[3]SorP!C:C,0))))</f>
        <v/>
      </c>
      <c r="U710" s="139"/>
      <c r="V710" s="140" t="e">
        <f>IF(C710="",NA(),IF(OR(C710="Smelter not listed",C710="Smelter not yet identified"),MATCH($B710&amp;$D710,'[3]Smelter Look-up'!$J:$J,0),MATCH($B710&amp;$C710,'[3]Smelter Look-up'!$J:$J,0)))</f>
        <v>#N/A</v>
      </c>
      <c r="X710" s="67">
        <f t="shared" si="51"/>
        <v>0</v>
      </c>
      <c r="AB710" s="68" t="str">
        <f t="shared" si="52"/>
        <v/>
      </c>
    </row>
    <row r="711" spans="1:28" s="67" customFormat="1" ht="20.25">
      <c r="A711" s="197"/>
      <c r="B711" s="137" t="s">
        <v>235</v>
      </c>
      <c r="C711" s="191" t="s">
        <v>235</v>
      </c>
      <c r="D711" s="138"/>
      <c r="E711" s="137" t="s">
        <v>235</v>
      </c>
      <c r="F711" s="137" t="s">
        <v>235</v>
      </c>
      <c r="G711" s="137" t="s">
        <v>235</v>
      </c>
      <c r="H711" s="192" t="s">
        <v>235</v>
      </c>
      <c r="I711" s="193" t="s">
        <v>235</v>
      </c>
      <c r="J711" s="193" t="s">
        <v>235</v>
      </c>
      <c r="K711" s="194"/>
      <c r="L711" s="194"/>
      <c r="M711" s="194"/>
      <c r="N711" s="194"/>
      <c r="O711" s="194"/>
      <c r="P711" s="195"/>
      <c r="Q711" s="196"/>
      <c r="R711" s="137" t="s">
        <v>235</v>
      </c>
      <c r="S711" s="197" t="str">
        <f t="shared" ca="1" si="55"/>
        <v/>
      </c>
      <c r="T711" s="197" t="str">
        <f ca="1">IF(B711="","",IF(ISERROR(MATCH($J711,[3]SorP!$B$1:$B$6226,0)),"",INDIRECT("'SorP'!$A$"&amp;MATCH($S711&amp;$J711,[3]SorP!C:C,0))))</f>
        <v/>
      </c>
      <c r="U711" s="139"/>
      <c r="V711" s="140" t="e">
        <f>IF(C711="",NA(),IF(OR(C711="Smelter not listed",C711="Smelter not yet identified"),MATCH($B711&amp;$D711,'[3]Smelter Look-up'!$J:$J,0),MATCH($B711&amp;$C711,'[3]Smelter Look-up'!$J:$J,0)))</f>
        <v>#N/A</v>
      </c>
      <c r="X711" s="67">
        <f t="shared" si="51"/>
        <v>0</v>
      </c>
      <c r="AB711" s="68" t="str">
        <f t="shared" si="52"/>
        <v/>
      </c>
    </row>
    <row r="712" spans="1:28" s="67" customFormat="1" ht="20.25">
      <c r="A712" s="197"/>
      <c r="B712" s="137" t="s">
        <v>235</v>
      </c>
      <c r="C712" s="191" t="s">
        <v>235</v>
      </c>
      <c r="D712" s="138"/>
      <c r="E712" s="137" t="s">
        <v>235</v>
      </c>
      <c r="F712" s="137" t="s">
        <v>235</v>
      </c>
      <c r="G712" s="137" t="s">
        <v>235</v>
      </c>
      <c r="H712" s="192" t="s">
        <v>235</v>
      </c>
      <c r="I712" s="193" t="s">
        <v>235</v>
      </c>
      <c r="J712" s="193" t="s">
        <v>235</v>
      </c>
      <c r="K712" s="194"/>
      <c r="L712" s="194"/>
      <c r="M712" s="194"/>
      <c r="N712" s="194"/>
      <c r="O712" s="194"/>
      <c r="P712" s="195"/>
      <c r="Q712" s="196"/>
      <c r="R712" s="137" t="s">
        <v>235</v>
      </c>
      <c r="S712" s="197" t="str">
        <f t="shared" ca="1" si="55"/>
        <v/>
      </c>
      <c r="T712" s="197" t="str">
        <f ca="1">IF(B712="","",IF(ISERROR(MATCH($J712,[3]SorP!$B$1:$B$6226,0)),"",INDIRECT("'SorP'!$A$"&amp;MATCH($S712&amp;$J712,[3]SorP!C:C,0))))</f>
        <v/>
      </c>
      <c r="U712" s="139"/>
      <c r="V712" s="140" t="e">
        <f>IF(C712="",NA(),IF(OR(C712="Smelter not listed",C712="Smelter not yet identified"),MATCH($B712&amp;$D712,'[3]Smelter Look-up'!$J:$J,0),MATCH($B712&amp;$C712,'[3]Smelter Look-up'!$J:$J,0)))</f>
        <v>#N/A</v>
      </c>
      <c r="X712" s="67">
        <f t="shared" si="51"/>
        <v>0</v>
      </c>
      <c r="AB712" s="68" t="str">
        <f t="shared" si="52"/>
        <v/>
      </c>
    </row>
    <row r="713" spans="1:28" s="67" customFormat="1" ht="20.25">
      <c r="A713" s="197"/>
      <c r="B713" s="137" t="s">
        <v>235</v>
      </c>
      <c r="C713" s="191" t="s">
        <v>235</v>
      </c>
      <c r="D713" s="138"/>
      <c r="E713" s="137" t="s">
        <v>235</v>
      </c>
      <c r="F713" s="137" t="s">
        <v>235</v>
      </c>
      <c r="G713" s="137" t="s">
        <v>235</v>
      </c>
      <c r="H713" s="192" t="s">
        <v>235</v>
      </c>
      <c r="I713" s="193" t="s">
        <v>235</v>
      </c>
      <c r="J713" s="193" t="s">
        <v>235</v>
      </c>
      <c r="K713" s="194"/>
      <c r="L713" s="194"/>
      <c r="M713" s="194"/>
      <c r="N713" s="194"/>
      <c r="O713" s="194"/>
      <c r="P713" s="195"/>
      <c r="Q713" s="196"/>
      <c r="R713" s="137" t="s">
        <v>235</v>
      </c>
      <c r="S713" s="197" t="str">
        <f t="shared" ca="1" si="55"/>
        <v/>
      </c>
      <c r="T713" s="197" t="str">
        <f ca="1">IF(B713="","",IF(ISERROR(MATCH($J713,[3]SorP!$B$1:$B$6226,0)),"",INDIRECT("'SorP'!$A$"&amp;MATCH($S713&amp;$J713,[3]SorP!C:C,0))))</f>
        <v/>
      </c>
      <c r="U713" s="139"/>
      <c r="V713" s="140" t="e">
        <f>IF(C713="",NA(),IF(OR(C713="Smelter not listed",C713="Smelter not yet identified"),MATCH($B713&amp;$D713,'[3]Smelter Look-up'!$J:$J,0),MATCH($B713&amp;$C713,'[3]Smelter Look-up'!$J:$J,0)))</f>
        <v>#N/A</v>
      </c>
      <c r="X713" s="67">
        <f t="shared" ref="X713:X776" si="56">IF(AND(C713="Smelter not listed",OR(LEN(D713)=0,LEN(E713)=0)),1,0)</f>
        <v>0</v>
      </c>
      <c r="AB713" s="68" t="str">
        <f t="shared" ref="AB713:AB776" si="57">B713&amp;C713</f>
        <v/>
      </c>
    </row>
    <row r="714" spans="1:28" s="67" customFormat="1" ht="20.25">
      <c r="A714" s="197"/>
      <c r="B714" s="137" t="s">
        <v>235</v>
      </c>
      <c r="C714" s="191" t="s">
        <v>235</v>
      </c>
      <c r="D714" s="138"/>
      <c r="E714" s="137" t="s">
        <v>235</v>
      </c>
      <c r="F714" s="137" t="s">
        <v>235</v>
      </c>
      <c r="G714" s="137" t="s">
        <v>235</v>
      </c>
      <c r="H714" s="192" t="s">
        <v>235</v>
      </c>
      <c r="I714" s="193" t="s">
        <v>235</v>
      </c>
      <c r="J714" s="193" t="s">
        <v>235</v>
      </c>
      <c r="K714" s="194"/>
      <c r="L714" s="194"/>
      <c r="M714" s="194"/>
      <c r="N714" s="194"/>
      <c r="O714" s="194"/>
      <c r="P714" s="195"/>
      <c r="Q714" s="196"/>
      <c r="R714" s="137" t="s">
        <v>235</v>
      </c>
      <c r="S714" s="197" t="str">
        <f t="shared" ca="1" si="55"/>
        <v/>
      </c>
      <c r="T714" s="197" t="str">
        <f ca="1">IF(B714="","",IF(ISERROR(MATCH($J714,[3]SorP!$B$1:$B$6226,0)),"",INDIRECT("'SorP'!$A$"&amp;MATCH($S714&amp;$J714,[3]SorP!C:C,0))))</f>
        <v/>
      </c>
      <c r="U714" s="139"/>
      <c r="V714" s="140" t="e">
        <f>IF(C714="",NA(),IF(OR(C714="Smelter not listed",C714="Smelter not yet identified"),MATCH($B714&amp;$D714,'[3]Smelter Look-up'!$J:$J,0),MATCH($B714&amp;$C714,'[3]Smelter Look-up'!$J:$J,0)))</f>
        <v>#N/A</v>
      </c>
      <c r="X714" s="67">
        <f t="shared" si="56"/>
        <v>0</v>
      </c>
      <c r="AB714" s="68" t="str">
        <f t="shared" si="57"/>
        <v/>
      </c>
    </row>
    <row r="715" spans="1:28" s="67" customFormat="1" ht="20.25">
      <c r="A715" s="197"/>
      <c r="B715" s="137" t="s">
        <v>235</v>
      </c>
      <c r="C715" s="191" t="s">
        <v>235</v>
      </c>
      <c r="D715" s="138"/>
      <c r="E715" s="137" t="s">
        <v>235</v>
      </c>
      <c r="F715" s="137" t="s">
        <v>235</v>
      </c>
      <c r="G715" s="137" t="s">
        <v>235</v>
      </c>
      <c r="H715" s="192" t="s">
        <v>235</v>
      </c>
      <c r="I715" s="193" t="s">
        <v>235</v>
      </c>
      <c r="J715" s="193" t="s">
        <v>235</v>
      </c>
      <c r="K715" s="194"/>
      <c r="L715" s="194"/>
      <c r="M715" s="194"/>
      <c r="N715" s="194"/>
      <c r="O715" s="194"/>
      <c r="P715" s="195"/>
      <c r="Q715" s="196"/>
      <c r="R715" s="137" t="s">
        <v>235</v>
      </c>
      <c r="S715" s="197" t="str">
        <f t="shared" ca="1" si="55"/>
        <v/>
      </c>
      <c r="T715" s="197" t="str">
        <f ca="1">IF(B715="","",IF(ISERROR(MATCH($J715,[3]SorP!$B$1:$B$6226,0)),"",INDIRECT("'SorP'!$A$"&amp;MATCH($S715&amp;$J715,[3]SorP!C:C,0))))</f>
        <v/>
      </c>
      <c r="U715" s="139"/>
      <c r="V715" s="140" t="e">
        <f>IF(C715="",NA(),IF(OR(C715="Smelter not listed",C715="Smelter not yet identified"),MATCH($B715&amp;$D715,'[3]Smelter Look-up'!$J:$J,0),MATCH($B715&amp;$C715,'[3]Smelter Look-up'!$J:$J,0)))</f>
        <v>#N/A</v>
      </c>
      <c r="X715" s="67">
        <f t="shared" si="56"/>
        <v>0</v>
      </c>
      <c r="AB715" s="68" t="str">
        <f t="shared" si="57"/>
        <v/>
      </c>
    </row>
    <row r="716" spans="1:28" s="67" customFormat="1" ht="20.25">
      <c r="A716" s="197"/>
      <c r="B716" s="137" t="s">
        <v>235</v>
      </c>
      <c r="C716" s="191" t="s">
        <v>235</v>
      </c>
      <c r="D716" s="138"/>
      <c r="E716" s="137" t="s">
        <v>235</v>
      </c>
      <c r="F716" s="137" t="s">
        <v>235</v>
      </c>
      <c r="G716" s="137" t="s">
        <v>235</v>
      </c>
      <c r="H716" s="192" t="s">
        <v>235</v>
      </c>
      <c r="I716" s="193" t="s">
        <v>235</v>
      </c>
      <c r="J716" s="193" t="s">
        <v>235</v>
      </c>
      <c r="K716" s="194"/>
      <c r="L716" s="194"/>
      <c r="M716" s="194"/>
      <c r="N716" s="194"/>
      <c r="O716" s="194"/>
      <c r="P716" s="195"/>
      <c r="Q716" s="196"/>
      <c r="R716" s="137" t="s">
        <v>235</v>
      </c>
      <c r="S716" s="197" t="str">
        <f t="shared" ca="1" si="55"/>
        <v/>
      </c>
      <c r="T716" s="197" t="str">
        <f ca="1">IF(B716="","",IF(ISERROR(MATCH($J716,[3]SorP!$B$1:$B$6226,0)),"",INDIRECT("'SorP'!$A$"&amp;MATCH($S716&amp;$J716,[3]SorP!C:C,0))))</f>
        <v/>
      </c>
      <c r="U716" s="139"/>
      <c r="V716" s="140" t="e">
        <f>IF(C716="",NA(),IF(OR(C716="Smelter not listed",C716="Smelter not yet identified"),MATCH($B716&amp;$D716,'[3]Smelter Look-up'!$J:$J,0),MATCH($B716&amp;$C716,'[3]Smelter Look-up'!$J:$J,0)))</f>
        <v>#N/A</v>
      </c>
      <c r="X716" s="67">
        <f t="shared" si="56"/>
        <v>0</v>
      </c>
      <c r="AB716" s="68" t="str">
        <f t="shared" si="57"/>
        <v/>
      </c>
    </row>
    <row r="717" spans="1:28" s="67" customFormat="1" ht="20.25">
      <c r="A717" s="197"/>
      <c r="B717" s="137" t="s">
        <v>235</v>
      </c>
      <c r="C717" s="191" t="s">
        <v>235</v>
      </c>
      <c r="D717" s="138"/>
      <c r="E717" s="137" t="s">
        <v>235</v>
      </c>
      <c r="F717" s="137" t="s">
        <v>235</v>
      </c>
      <c r="G717" s="137" t="s">
        <v>235</v>
      </c>
      <c r="H717" s="192" t="s">
        <v>235</v>
      </c>
      <c r="I717" s="193" t="s">
        <v>235</v>
      </c>
      <c r="J717" s="193" t="s">
        <v>235</v>
      </c>
      <c r="K717" s="194"/>
      <c r="L717" s="194"/>
      <c r="M717" s="194"/>
      <c r="N717" s="194"/>
      <c r="O717" s="194"/>
      <c r="P717" s="195"/>
      <c r="Q717" s="196"/>
      <c r="R717" s="137" t="s">
        <v>235</v>
      </c>
      <c r="S717" s="197" t="str">
        <f t="shared" ca="1" si="55"/>
        <v/>
      </c>
      <c r="T717" s="197" t="str">
        <f ca="1">IF(B717="","",IF(ISERROR(MATCH($J717,[3]SorP!$B$1:$B$6226,0)),"",INDIRECT("'SorP'!$A$"&amp;MATCH($S717&amp;$J717,[3]SorP!C:C,0))))</f>
        <v/>
      </c>
      <c r="U717" s="139"/>
      <c r="V717" s="140" t="e">
        <f>IF(C717="",NA(),IF(OR(C717="Smelter not listed",C717="Smelter not yet identified"),MATCH($B717&amp;$D717,'[3]Smelter Look-up'!$J:$J,0),MATCH($B717&amp;$C717,'[3]Smelter Look-up'!$J:$J,0)))</f>
        <v>#N/A</v>
      </c>
      <c r="X717" s="67">
        <f t="shared" si="56"/>
        <v>0</v>
      </c>
      <c r="AB717" s="68" t="str">
        <f t="shared" si="57"/>
        <v/>
      </c>
    </row>
    <row r="718" spans="1:28" s="67" customFormat="1" ht="20.25">
      <c r="A718" s="197"/>
      <c r="B718" s="137" t="s">
        <v>235</v>
      </c>
      <c r="C718" s="191" t="s">
        <v>235</v>
      </c>
      <c r="D718" s="138"/>
      <c r="E718" s="137" t="s">
        <v>235</v>
      </c>
      <c r="F718" s="137" t="s">
        <v>235</v>
      </c>
      <c r="G718" s="137" t="s">
        <v>235</v>
      </c>
      <c r="H718" s="192" t="s">
        <v>235</v>
      </c>
      <c r="I718" s="193" t="s">
        <v>235</v>
      </c>
      <c r="J718" s="193" t="s">
        <v>235</v>
      </c>
      <c r="K718" s="194"/>
      <c r="L718" s="194"/>
      <c r="M718" s="194"/>
      <c r="N718" s="194"/>
      <c r="O718" s="194"/>
      <c r="P718" s="195"/>
      <c r="Q718" s="196"/>
      <c r="R718" s="137" t="s">
        <v>235</v>
      </c>
      <c r="S718" s="197" t="str">
        <f t="shared" ca="1" si="55"/>
        <v/>
      </c>
      <c r="T718" s="197" t="str">
        <f ca="1">IF(B718="","",IF(ISERROR(MATCH($J718,[3]SorP!$B$1:$B$6226,0)),"",INDIRECT("'SorP'!$A$"&amp;MATCH($S718&amp;$J718,[3]SorP!C:C,0))))</f>
        <v/>
      </c>
      <c r="U718" s="139"/>
      <c r="V718" s="140" t="e">
        <f>IF(C718="",NA(),IF(OR(C718="Smelter not listed",C718="Smelter not yet identified"),MATCH($B718&amp;$D718,'[3]Smelter Look-up'!$J:$J,0),MATCH($B718&amp;$C718,'[3]Smelter Look-up'!$J:$J,0)))</f>
        <v>#N/A</v>
      </c>
      <c r="X718" s="67">
        <f t="shared" si="56"/>
        <v>0</v>
      </c>
      <c r="AB718" s="68" t="str">
        <f t="shared" si="57"/>
        <v/>
      </c>
    </row>
    <row r="719" spans="1:28" s="67" customFormat="1" ht="20.25">
      <c r="A719" s="197"/>
      <c r="B719" s="137" t="s">
        <v>235</v>
      </c>
      <c r="C719" s="191" t="s">
        <v>235</v>
      </c>
      <c r="D719" s="138"/>
      <c r="E719" s="137" t="s">
        <v>235</v>
      </c>
      <c r="F719" s="137" t="s">
        <v>235</v>
      </c>
      <c r="G719" s="137" t="s">
        <v>235</v>
      </c>
      <c r="H719" s="192" t="s">
        <v>235</v>
      </c>
      <c r="I719" s="193" t="s">
        <v>235</v>
      </c>
      <c r="J719" s="193" t="s">
        <v>235</v>
      </c>
      <c r="K719" s="194"/>
      <c r="L719" s="194"/>
      <c r="M719" s="194"/>
      <c r="N719" s="194"/>
      <c r="O719" s="194"/>
      <c r="P719" s="195"/>
      <c r="Q719" s="196"/>
      <c r="R719" s="137" t="s">
        <v>235</v>
      </c>
      <c r="S719" s="197" t="str">
        <f t="shared" ca="1" si="55"/>
        <v/>
      </c>
      <c r="T719" s="197" t="str">
        <f ca="1">IF(B719="","",IF(ISERROR(MATCH($J719,[3]SorP!$B$1:$B$6226,0)),"",INDIRECT("'SorP'!$A$"&amp;MATCH($S719&amp;$J719,[3]SorP!C:C,0))))</f>
        <v/>
      </c>
      <c r="U719" s="139"/>
      <c r="V719" s="140" t="e">
        <f>IF(C719="",NA(),IF(OR(C719="Smelter not listed",C719="Smelter not yet identified"),MATCH($B719&amp;$D719,'[3]Smelter Look-up'!$J:$J,0),MATCH($B719&amp;$C719,'[3]Smelter Look-up'!$J:$J,0)))</f>
        <v>#N/A</v>
      </c>
      <c r="X719" s="67">
        <f t="shared" si="56"/>
        <v>0</v>
      </c>
      <c r="AB719" s="68" t="str">
        <f t="shared" si="57"/>
        <v/>
      </c>
    </row>
    <row r="720" spans="1:28" s="67" customFormat="1" ht="20.25">
      <c r="A720" s="197"/>
      <c r="B720" s="137" t="s">
        <v>235</v>
      </c>
      <c r="C720" s="191" t="s">
        <v>235</v>
      </c>
      <c r="D720" s="138"/>
      <c r="E720" s="137" t="s">
        <v>235</v>
      </c>
      <c r="F720" s="137" t="s">
        <v>235</v>
      </c>
      <c r="G720" s="137" t="s">
        <v>235</v>
      </c>
      <c r="H720" s="192" t="s">
        <v>235</v>
      </c>
      <c r="I720" s="193" t="s">
        <v>235</v>
      </c>
      <c r="J720" s="193" t="s">
        <v>235</v>
      </c>
      <c r="K720" s="194"/>
      <c r="L720" s="194"/>
      <c r="M720" s="194"/>
      <c r="N720" s="194"/>
      <c r="O720" s="194"/>
      <c r="P720" s="195"/>
      <c r="Q720" s="196"/>
      <c r="R720" s="137" t="s">
        <v>235</v>
      </c>
      <c r="S720" s="197" t="str">
        <f t="shared" ca="1" si="55"/>
        <v/>
      </c>
      <c r="T720" s="197" t="str">
        <f ca="1">IF(B720="","",IF(ISERROR(MATCH($J720,[3]SorP!$B$1:$B$6226,0)),"",INDIRECT("'SorP'!$A$"&amp;MATCH($S720&amp;$J720,[3]SorP!C:C,0))))</f>
        <v/>
      </c>
      <c r="U720" s="139"/>
      <c r="V720" s="140" t="e">
        <f>IF(C720="",NA(),IF(OR(C720="Smelter not listed",C720="Smelter not yet identified"),MATCH($B720&amp;$D720,'[3]Smelter Look-up'!$J:$J,0),MATCH($B720&amp;$C720,'[3]Smelter Look-up'!$J:$J,0)))</f>
        <v>#N/A</v>
      </c>
      <c r="X720" s="67">
        <f t="shared" si="56"/>
        <v>0</v>
      </c>
      <c r="AB720" s="68" t="str">
        <f t="shared" si="57"/>
        <v/>
      </c>
    </row>
    <row r="721" spans="1:28" s="67" customFormat="1" ht="20.25">
      <c r="A721" s="197"/>
      <c r="B721" s="137" t="s">
        <v>235</v>
      </c>
      <c r="C721" s="191" t="s">
        <v>235</v>
      </c>
      <c r="D721" s="138"/>
      <c r="E721" s="137" t="s">
        <v>235</v>
      </c>
      <c r="F721" s="137" t="s">
        <v>235</v>
      </c>
      <c r="G721" s="137" t="s">
        <v>235</v>
      </c>
      <c r="H721" s="192" t="s">
        <v>235</v>
      </c>
      <c r="I721" s="193" t="s">
        <v>235</v>
      </c>
      <c r="J721" s="193" t="s">
        <v>235</v>
      </c>
      <c r="K721" s="194"/>
      <c r="L721" s="194"/>
      <c r="M721" s="194"/>
      <c r="N721" s="194"/>
      <c r="O721" s="194"/>
      <c r="P721" s="195"/>
      <c r="Q721" s="196"/>
      <c r="R721" s="137" t="s">
        <v>235</v>
      </c>
      <c r="S721" s="197" t="str">
        <f t="shared" ca="1" si="55"/>
        <v/>
      </c>
      <c r="T721" s="197" t="str">
        <f ca="1">IF(B721="","",IF(ISERROR(MATCH($J721,[3]SorP!$B$1:$B$6226,0)),"",INDIRECT("'SorP'!$A$"&amp;MATCH($S721&amp;$J721,[3]SorP!C:C,0))))</f>
        <v/>
      </c>
      <c r="U721" s="139"/>
      <c r="V721" s="140" t="e">
        <f>IF(C721="",NA(),IF(OR(C721="Smelter not listed",C721="Smelter not yet identified"),MATCH($B721&amp;$D721,'[3]Smelter Look-up'!$J:$J,0),MATCH($B721&amp;$C721,'[3]Smelter Look-up'!$J:$J,0)))</f>
        <v>#N/A</v>
      </c>
      <c r="X721" s="67">
        <f t="shared" si="56"/>
        <v>0</v>
      </c>
      <c r="AB721" s="68" t="str">
        <f t="shared" si="57"/>
        <v/>
      </c>
    </row>
    <row r="722" spans="1:28" s="67" customFormat="1" ht="20.25">
      <c r="A722" s="197"/>
      <c r="B722" s="137" t="s">
        <v>235</v>
      </c>
      <c r="C722" s="191" t="s">
        <v>235</v>
      </c>
      <c r="D722" s="138"/>
      <c r="E722" s="137" t="s">
        <v>235</v>
      </c>
      <c r="F722" s="137" t="s">
        <v>235</v>
      </c>
      <c r="G722" s="137" t="s">
        <v>235</v>
      </c>
      <c r="H722" s="192" t="s">
        <v>235</v>
      </c>
      <c r="I722" s="193" t="s">
        <v>235</v>
      </c>
      <c r="J722" s="193" t="s">
        <v>235</v>
      </c>
      <c r="K722" s="194"/>
      <c r="L722" s="194"/>
      <c r="M722" s="194"/>
      <c r="N722" s="194"/>
      <c r="O722" s="194"/>
      <c r="P722" s="195"/>
      <c r="Q722" s="196"/>
      <c r="R722" s="137" t="s">
        <v>235</v>
      </c>
      <c r="S722" s="197" t="str">
        <f t="shared" ca="1" si="55"/>
        <v/>
      </c>
      <c r="T722" s="197" t="str">
        <f ca="1">IF(B722="","",IF(ISERROR(MATCH($J722,[3]SorP!$B$1:$B$6226,0)),"",INDIRECT("'SorP'!$A$"&amp;MATCH($S722&amp;$J722,[3]SorP!C:C,0))))</f>
        <v/>
      </c>
      <c r="U722" s="139"/>
      <c r="V722" s="140" t="e">
        <f>IF(C722="",NA(),IF(OR(C722="Smelter not listed",C722="Smelter not yet identified"),MATCH($B722&amp;$D722,'[3]Smelter Look-up'!$J:$J,0),MATCH($B722&amp;$C722,'[3]Smelter Look-up'!$J:$J,0)))</f>
        <v>#N/A</v>
      </c>
      <c r="X722" s="67">
        <f t="shared" si="56"/>
        <v>0</v>
      </c>
      <c r="AB722" s="68" t="str">
        <f t="shared" si="57"/>
        <v/>
      </c>
    </row>
    <row r="723" spans="1:28" s="67" customFormat="1" ht="20.25">
      <c r="A723" s="197"/>
      <c r="B723" s="137" t="s">
        <v>235</v>
      </c>
      <c r="C723" s="191" t="s">
        <v>235</v>
      </c>
      <c r="D723" s="138"/>
      <c r="E723" s="137" t="s">
        <v>235</v>
      </c>
      <c r="F723" s="137" t="s">
        <v>235</v>
      </c>
      <c r="G723" s="137" t="s">
        <v>235</v>
      </c>
      <c r="H723" s="192" t="s">
        <v>235</v>
      </c>
      <c r="I723" s="193" t="s">
        <v>235</v>
      </c>
      <c r="J723" s="193" t="s">
        <v>235</v>
      </c>
      <c r="K723" s="194"/>
      <c r="L723" s="194"/>
      <c r="M723" s="194"/>
      <c r="N723" s="194"/>
      <c r="O723" s="194"/>
      <c r="P723" s="195"/>
      <c r="Q723" s="196"/>
      <c r="R723" s="137" t="s">
        <v>235</v>
      </c>
      <c r="S723" s="197" t="str">
        <f t="shared" ca="1" si="55"/>
        <v/>
      </c>
      <c r="T723" s="197" t="str">
        <f ca="1">IF(B723="","",IF(ISERROR(MATCH($J723,[3]SorP!$B$1:$B$6226,0)),"",INDIRECT("'SorP'!$A$"&amp;MATCH($S723&amp;$J723,[3]SorP!C:C,0))))</f>
        <v/>
      </c>
      <c r="U723" s="139"/>
      <c r="V723" s="140" t="e">
        <f>IF(C723="",NA(),IF(OR(C723="Smelter not listed",C723="Smelter not yet identified"),MATCH($B723&amp;$D723,'[3]Smelter Look-up'!$J:$J,0),MATCH($B723&amp;$C723,'[3]Smelter Look-up'!$J:$J,0)))</f>
        <v>#N/A</v>
      </c>
      <c r="X723" s="67">
        <f t="shared" si="56"/>
        <v>0</v>
      </c>
      <c r="AB723" s="68" t="str">
        <f t="shared" si="57"/>
        <v/>
      </c>
    </row>
    <row r="724" spans="1:28" s="67" customFormat="1" ht="20.25">
      <c r="A724" s="197"/>
      <c r="B724" s="137" t="s">
        <v>235</v>
      </c>
      <c r="C724" s="191" t="s">
        <v>235</v>
      </c>
      <c r="D724" s="138"/>
      <c r="E724" s="137" t="s">
        <v>235</v>
      </c>
      <c r="F724" s="137" t="s">
        <v>235</v>
      </c>
      <c r="G724" s="137" t="s">
        <v>235</v>
      </c>
      <c r="H724" s="192" t="s">
        <v>235</v>
      </c>
      <c r="I724" s="193" t="s">
        <v>235</v>
      </c>
      <c r="J724" s="193" t="s">
        <v>235</v>
      </c>
      <c r="K724" s="194"/>
      <c r="L724" s="194"/>
      <c r="M724" s="194"/>
      <c r="N724" s="194"/>
      <c r="O724" s="194"/>
      <c r="P724" s="195"/>
      <c r="Q724" s="196"/>
      <c r="R724" s="137" t="s">
        <v>235</v>
      </c>
      <c r="S724" s="197" t="str">
        <f t="shared" ca="1" si="55"/>
        <v/>
      </c>
      <c r="T724" s="197" t="str">
        <f ca="1">IF(B724="","",IF(ISERROR(MATCH($J724,[3]SorP!$B$1:$B$6226,0)),"",INDIRECT("'SorP'!$A$"&amp;MATCH($S724&amp;$J724,[3]SorP!C:C,0))))</f>
        <v/>
      </c>
      <c r="U724" s="139"/>
      <c r="V724" s="140" t="e">
        <f>IF(C724="",NA(),IF(OR(C724="Smelter not listed",C724="Smelter not yet identified"),MATCH($B724&amp;$D724,'[3]Smelter Look-up'!$J:$J,0),MATCH($B724&amp;$C724,'[3]Smelter Look-up'!$J:$J,0)))</f>
        <v>#N/A</v>
      </c>
      <c r="X724" s="67">
        <f t="shared" si="56"/>
        <v>0</v>
      </c>
      <c r="AB724" s="68" t="str">
        <f t="shared" si="57"/>
        <v/>
      </c>
    </row>
    <row r="725" spans="1:28" s="67" customFormat="1" ht="20.25">
      <c r="A725" s="197"/>
      <c r="B725" s="137" t="s">
        <v>235</v>
      </c>
      <c r="C725" s="191" t="s">
        <v>235</v>
      </c>
      <c r="D725" s="138"/>
      <c r="E725" s="137" t="s">
        <v>235</v>
      </c>
      <c r="F725" s="137" t="s">
        <v>235</v>
      </c>
      <c r="G725" s="137" t="s">
        <v>235</v>
      </c>
      <c r="H725" s="192" t="s">
        <v>235</v>
      </c>
      <c r="I725" s="193" t="s">
        <v>235</v>
      </c>
      <c r="J725" s="193" t="s">
        <v>235</v>
      </c>
      <c r="K725" s="194"/>
      <c r="L725" s="194"/>
      <c r="M725" s="194"/>
      <c r="N725" s="194"/>
      <c r="O725" s="194"/>
      <c r="P725" s="195"/>
      <c r="Q725" s="196"/>
      <c r="R725" s="137" t="s">
        <v>235</v>
      </c>
      <c r="S725" s="197" t="str">
        <f t="shared" ca="1" si="55"/>
        <v/>
      </c>
      <c r="T725" s="197" t="str">
        <f ca="1">IF(B725="","",IF(ISERROR(MATCH($J725,[3]SorP!$B$1:$B$6226,0)),"",INDIRECT("'SorP'!$A$"&amp;MATCH($S725&amp;$J725,[3]SorP!C:C,0))))</f>
        <v/>
      </c>
      <c r="U725" s="139"/>
      <c r="V725" s="140" t="e">
        <f>IF(C725="",NA(),IF(OR(C725="Smelter not listed",C725="Smelter not yet identified"),MATCH($B725&amp;$D725,'[3]Smelter Look-up'!$J:$J,0),MATCH($B725&amp;$C725,'[3]Smelter Look-up'!$J:$J,0)))</f>
        <v>#N/A</v>
      </c>
      <c r="X725" s="67">
        <f t="shared" si="56"/>
        <v>0</v>
      </c>
      <c r="AB725" s="68" t="str">
        <f t="shared" si="57"/>
        <v/>
      </c>
    </row>
    <row r="726" spans="1:28" s="67" customFormat="1" ht="20.25">
      <c r="A726" s="197"/>
      <c r="B726" s="137" t="s">
        <v>235</v>
      </c>
      <c r="C726" s="191" t="s">
        <v>235</v>
      </c>
      <c r="D726" s="138"/>
      <c r="E726" s="137" t="s">
        <v>235</v>
      </c>
      <c r="F726" s="137" t="s">
        <v>235</v>
      </c>
      <c r="G726" s="137" t="s">
        <v>235</v>
      </c>
      <c r="H726" s="192" t="s">
        <v>235</v>
      </c>
      <c r="I726" s="193" t="s">
        <v>235</v>
      </c>
      <c r="J726" s="193" t="s">
        <v>235</v>
      </c>
      <c r="K726" s="194"/>
      <c r="L726" s="194"/>
      <c r="M726" s="194"/>
      <c r="N726" s="194"/>
      <c r="O726" s="194"/>
      <c r="P726" s="195"/>
      <c r="Q726" s="196"/>
      <c r="R726" s="137" t="s">
        <v>235</v>
      </c>
      <c r="S726" s="197" t="str">
        <f t="shared" ca="1" si="55"/>
        <v/>
      </c>
      <c r="T726" s="197" t="str">
        <f ca="1">IF(B726="","",IF(ISERROR(MATCH($J726,[3]SorP!$B$1:$B$6226,0)),"",INDIRECT("'SorP'!$A$"&amp;MATCH($S726&amp;$J726,[3]SorP!C:C,0))))</f>
        <v/>
      </c>
      <c r="U726" s="139"/>
      <c r="V726" s="140" t="e">
        <f>IF(C726="",NA(),IF(OR(C726="Smelter not listed",C726="Smelter not yet identified"),MATCH($B726&amp;$D726,'[3]Smelter Look-up'!$J:$J,0),MATCH($B726&amp;$C726,'[3]Smelter Look-up'!$J:$J,0)))</f>
        <v>#N/A</v>
      </c>
      <c r="X726" s="67">
        <f t="shared" si="56"/>
        <v>0</v>
      </c>
      <c r="AB726" s="68" t="str">
        <f t="shared" si="57"/>
        <v/>
      </c>
    </row>
    <row r="727" spans="1:28" s="67" customFormat="1" ht="20.25">
      <c r="A727" s="197"/>
      <c r="B727" s="137" t="s">
        <v>235</v>
      </c>
      <c r="C727" s="191" t="s">
        <v>235</v>
      </c>
      <c r="D727" s="138"/>
      <c r="E727" s="137" t="s">
        <v>235</v>
      </c>
      <c r="F727" s="137" t="s">
        <v>235</v>
      </c>
      <c r="G727" s="137" t="s">
        <v>235</v>
      </c>
      <c r="H727" s="192" t="s">
        <v>235</v>
      </c>
      <c r="I727" s="193" t="s">
        <v>235</v>
      </c>
      <c r="J727" s="193" t="s">
        <v>235</v>
      </c>
      <c r="K727" s="194"/>
      <c r="L727" s="194"/>
      <c r="M727" s="194"/>
      <c r="N727" s="194"/>
      <c r="O727" s="194"/>
      <c r="P727" s="195"/>
      <c r="Q727" s="196"/>
      <c r="R727" s="137" t="s">
        <v>235</v>
      </c>
      <c r="S727" s="197" t="str">
        <f t="shared" ca="1" si="55"/>
        <v/>
      </c>
      <c r="T727" s="197" t="str">
        <f ca="1">IF(B727="","",IF(ISERROR(MATCH($J727,[3]SorP!$B$1:$B$6226,0)),"",INDIRECT("'SorP'!$A$"&amp;MATCH($S727&amp;$J727,[3]SorP!C:C,0))))</f>
        <v/>
      </c>
      <c r="U727" s="139"/>
      <c r="V727" s="140" t="e">
        <f>IF(C727="",NA(),IF(OR(C727="Smelter not listed",C727="Smelter not yet identified"),MATCH($B727&amp;$D727,'[3]Smelter Look-up'!$J:$J,0),MATCH($B727&amp;$C727,'[3]Smelter Look-up'!$J:$J,0)))</f>
        <v>#N/A</v>
      </c>
      <c r="X727" s="67">
        <f t="shared" si="56"/>
        <v>0</v>
      </c>
      <c r="AB727" s="68" t="str">
        <f t="shared" si="57"/>
        <v/>
      </c>
    </row>
    <row r="728" spans="1:28" s="67" customFormat="1" ht="20.25">
      <c r="A728" s="197"/>
      <c r="B728" s="137" t="s">
        <v>235</v>
      </c>
      <c r="C728" s="191" t="s">
        <v>235</v>
      </c>
      <c r="D728" s="138"/>
      <c r="E728" s="137" t="s">
        <v>235</v>
      </c>
      <c r="F728" s="137" t="s">
        <v>235</v>
      </c>
      <c r="G728" s="137" t="s">
        <v>235</v>
      </c>
      <c r="H728" s="192" t="s">
        <v>235</v>
      </c>
      <c r="I728" s="193" t="s">
        <v>235</v>
      </c>
      <c r="J728" s="193" t="s">
        <v>235</v>
      </c>
      <c r="K728" s="194"/>
      <c r="L728" s="194"/>
      <c r="M728" s="194"/>
      <c r="N728" s="194"/>
      <c r="O728" s="194"/>
      <c r="P728" s="195"/>
      <c r="Q728" s="196"/>
      <c r="R728" s="137" t="s">
        <v>235</v>
      </c>
      <c r="S728" s="197" t="str">
        <f t="shared" ca="1" si="55"/>
        <v/>
      </c>
      <c r="T728" s="197" t="str">
        <f ca="1">IF(B728="","",IF(ISERROR(MATCH($J728,[3]SorP!$B$1:$B$6226,0)),"",INDIRECT("'SorP'!$A$"&amp;MATCH($S728&amp;$J728,[3]SorP!C:C,0))))</f>
        <v/>
      </c>
      <c r="U728" s="139"/>
      <c r="V728" s="140" t="e">
        <f>IF(C728="",NA(),IF(OR(C728="Smelter not listed",C728="Smelter not yet identified"),MATCH($B728&amp;$D728,'[3]Smelter Look-up'!$J:$J,0),MATCH($B728&amp;$C728,'[3]Smelter Look-up'!$J:$J,0)))</f>
        <v>#N/A</v>
      </c>
      <c r="X728" s="67">
        <f t="shared" si="56"/>
        <v>0</v>
      </c>
      <c r="AB728" s="68" t="str">
        <f t="shared" si="57"/>
        <v/>
      </c>
    </row>
    <row r="729" spans="1:28" s="67" customFormat="1" ht="20.25">
      <c r="A729" s="197"/>
      <c r="B729" s="137" t="s">
        <v>235</v>
      </c>
      <c r="C729" s="191" t="s">
        <v>235</v>
      </c>
      <c r="D729" s="138"/>
      <c r="E729" s="137" t="s">
        <v>235</v>
      </c>
      <c r="F729" s="137" t="s">
        <v>235</v>
      </c>
      <c r="G729" s="137" t="s">
        <v>235</v>
      </c>
      <c r="H729" s="192" t="s">
        <v>235</v>
      </c>
      <c r="I729" s="193" t="s">
        <v>235</v>
      </c>
      <c r="J729" s="193" t="s">
        <v>235</v>
      </c>
      <c r="K729" s="194"/>
      <c r="L729" s="194"/>
      <c r="M729" s="194"/>
      <c r="N729" s="194"/>
      <c r="O729" s="194"/>
      <c r="P729" s="195"/>
      <c r="Q729" s="196"/>
      <c r="R729" s="137" t="s">
        <v>235</v>
      </c>
      <c r="S729" s="197" t="str">
        <f t="shared" ca="1" si="55"/>
        <v/>
      </c>
      <c r="T729" s="197" t="str">
        <f ca="1">IF(B729="","",IF(ISERROR(MATCH($J729,[3]SorP!$B$1:$B$6226,0)),"",INDIRECT("'SorP'!$A$"&amp;MATCH($S729&amp;$J729,[3]SorP!C:C,0))))</f>
        <v/>
      </c>
      <c r="U729" s="139"/>
      <c r="V729" s="140" t="e">
        <f>IF(C729="",NA(),IF(OR(C729="Smelter not listed",C729="Smelter not yet identified"),MATCH($B729&amp;$D729,'[3]Smelter Look-up'!$J:$J,0),MATCH($B729&amp;$C729,'[3]Smelter Look-up'!$J:$J,0)))</f>
        <v>#N/A</v>
      </c>
      <c r="X729" s="67">
        <f t="shared" si="56"/>
        <v>0</v>
      </c>
      <c r="AB729" s="68" t="str">
        <f t="shared" si="57"/>
        <v/>
      </c>
    </row>
    <row r="730" spans="1:28" s="67" customFormat="1" ht="20.25">
      <c r="A730" s="197"/>
      <c r="B730" s="137" t="s">
        <v>235</v>
      </c>
      <c r="C730" s="191" t="s">
        <v>235</v>
      </c>
      <c r="D730" s="138"/>
      <c r="E730" s="137" t="s">
        <v>235</v>
      </c>
      <c r="F730" s="137" t="s">
        <v>235</v>
      </c>
      <c r="G730" s="137" t="s">
        <v>235</v>
      </c>
      <c r="H730" s="192" t="s">
        <v>235</v>
      </c>
      <c r="I730" s="193" t="s">
        <v>235</v>
      </c>
      <c r="J730" s="193" t="s">
        <v>235</v>
      </c>
      <c r="K730" s="194"/>
      <c r="L730" s="194"/>
      <c r="M730" s="194"/>
      <c r="N730" s="194"/>
      <c r="O730" s="194"/>
      <c r="P730" s="195"/>
      <c r="Q730" s="196"/>
      <c r="R730" s="137" t="s">
        <v>235</v>
      </c>
      <c r="S730" s="197" t="str">
        <f t="shared" ca="1" si="55"/>
        <v/>
      </c>
      <c r="T730" s="197" t="str">
        <f ca="1">IF(B730="","",IF(ISERROR(MATCH($J730,[3]SorP!$B$1:$B$6226,0)),"",INDIRECT("'SorP'!$A$"&amp;MATCH($S730&amp;$J730,[3]SorP!C:C,0))))</f>
        <v/>
      </c>
      <c r="U730" s="139"/>
      <c r="V730" s="140" t="e">
        <f>IF(C730="",NA(),IF(OR(C730="Smelter not listed",C730="Smelter not yet identified"),MATCH($B730&amp;$D730,'[3]Smelter Look-up'!$J:$J,0),MATCH($B730&amp;$C730,'[3]Smelter Look-up'!$J:$J,0)))</f>
        <v>#N/A</v>
      </c>
      <c r="X730" s="67">
        <f t="shared" si="56"/>
        <v>0</v>
      </c>
      <c r="AB730" s="68" t="str">
        <f t="shared" si="57"/>
        <v/>
      </c>
    </row>
    <row r="731" spans="1:28" s="67" customFormat="1" ht="20.25">
      <c r="A731" s="197"/>
      <c r="B731" s="137" t="s">
        <v>235</v>
      </c>
      <c r="C731" s="191" t="s">
        <v>235</v>
      </c>
      <c r="D731" s="138"/>
      <c r="E731" s="137" t="s">
        <v>235</v>
      </c>
      <c r="F731" s="137" t="s">
        <v>235</v>
      </c>
      <c r="G731" s="137" t="s">
        <v>235</v>
      </c>
      <c r="H731" s="192" t="s">
        <v>235</v>
      </c>
      <c r="I731" s="193" t="s">
        <v>235</v>
      </c>
      <c r="J731" s="193" t="s">
        <v>235</v>
      </c>
      <c r="K731" s="194"/>
      <c r="L731" s="194"/>
      <c r="M731" s="194"/>
      <c r="N731" s="194"/>
      <c r="O731" s="194"/>
      <c r="P731" s="195"/>
      <c r="Q731" s="196"/>
      <c r="R731" s="137" t="s">
        <v>235</v>
      </c>
      <c r="S731" s="197" t="str">
        <f t="shared" ref="S731:S761" ca="1" si="58">IF(B731="","",IF(ISERROR(MATCH($E731,CL,0)),"Unknown",INDIRECT("'C'!$A$"&amp;MATCH($E731,CL,0)+1)))</f>
        <v/>
      </c>
      <c r="T731" s="197" t="str">
        <f ca="1">IF(B731="","",IF(ISERROR(MATCH($J731,[3]SorP!$B$1:$B$6226,0)),"",INDIRECT("'SorP'!$A$"&amp;MATCH($S731&amp;$J731,[3]SorP!C:C,0))))</f>
        <v/>
      </c>
      <c r="U731" s="139"/>
      <c r="V731" s="140" t="e">
        <f>IF(C731="",NA(),IF(OR(C731="Smelter not listed",C731="Smelter not yet identified"),MATCH($B731&amp;$D731,'[3]Smelter Look-up'!$J:$J,0),MATCH($B731&amp;$C731,'[3]Smelter Look-up'!$J:$J,0)))</f>
        <v>#N/A</v>
      </c>
      <c r="X731" s="67">
        <f t="shared" si="56"/>
        <v>0</v>
      </c>
      <c r="AB731" s="68" t="str">
        <f t="shared" si="57"/>
        <v/>
      </c>
    </row>
    <row r="732" spans="1:28" s="67" customFormat="1" ht="20.25">
      <c r="A732" s="197"/>
      <c r="B732" s="137" t="s">
        <v>235</v>
      </c>
      <c r="C732" s="191" t="s">
        <v>235</v>
      </c>
      <c r="D732" s="138"/>
      <c r="E732" s="137" t="s">
        <v>235</v>
      </c>
      <c r="F732" s="137" t="s">
        <v>235</v>
      </c>
      <c r="G732" s="137" t="s">
        <v>235</v>
      </c>
      <c r="H732" s="192" t="s">
        <v>235</v>
      </c>
      <c r="I732" s="193" t="s">
        <v>235</v>
      </c>
      <c r="J732" s="193" t="s">
        <v>235</v>
      </c>
      <c r="K732" s="194"/>
      <c r="L732" s="194"/>
      <c r="M732" s="194"/>
      <c r="N732" s="194"/>
      <c r="O732" s="194"/>
      <c r="P732" s="195"/>
      <c r="Q732" s="196"/>
      <c r="R732" s="137" t="s">
        <v>235</v>
      </c>
      <c r="S732" s="197" t="str">
        <f t="shared" ca="1" si="58"/>
        <v/>
      </c>
      <c r="T732" s="197" t="str">
        <f ca="1">IF(B732="","",IF(ISERROR(MATCH($J732,[3]SorP!$B$1:$B$6226,0)),"",INDIRECT("'SorP'!$A$"&amp;MATCH($S732&amp;$J732,[3]SorP!C:C,0))))</f>
        <v/>
      </c>
      <c r="U732" s="139"/>
      <c r="V732" s="140" t="e">
        <f>IF(C732="",NA(),IF(OR(C732="Smelter not listed",C732="Smelter not yet identified"),MATCH($B732&amp;$D732,'[3]Smelter Look-up'!$J:$J,0),MATCH($B732&amp;$C732,'[3]Smelter Look-up'!$J:$J,0)))</f>
        <v>#N/A</v>
      </c>
      <c r="X732" s="67">
        <f t="shared" si="56"/>
        <v>0</v>
      </c>
      <c r="AB732" s="68" t="str">
        <f t="shared" si="57"/>
        <v/>
      </c>
    </row>
    <row r="733" spans="1:28" s="67" customFormat="1" ht="20.25">
      <c r="A733" s="197"/>
      <c r="B733" s="137" t="s">
        <v>235</v>
      </c>
      <c r="C733" s="191" t="s">
        <v>235</v>
      </c>
      <c r="D733" s="138"/>
      <c r="E733" s="137" t="s">
        <v>235</v>
      </c>
      <c r="F733" s="137" t="s">
        <v>235</v>
      </c>
      <c r="G733" s="137" t="s">
        <v>235</v>
      </c>
      <c r="H733" s="192" t="s">
        <v>235</v>
      </c>
      <c r="I733" s="193" t="s">
        <v>235</v>
      </c>
      <c r="J733" s="193" t="s">
        <v>235</v>
      </c>
      <c r="K733" s="194"/>
      <c r="L733" s="194"/>
      <c r="M733" s="194"/>
      <c r="N733" s="194"/>
      <c r="O733" s="194"/>
      <c r="P733" s="195"/>
      <c r="Q733" s="196"/>
      <c r="R733" s="137" t="s">
        <v>235</v>
      </c>
      <c r="S733" s="197" t="str">
        <f t="shared" ca="1" si="58"/>
        <v/>
      </c>
      <c r="T733" s="197" t="str">
        <f ca="1">IF(B733="","",IF(ISERROR(MATCH($J733,[3]SorP!$B$1:$B$6226,0)),"",INDIRECT("'SorP'!$A$"&amp;MATCH($S733&amp;$J733,[3]SorP!C:C,0))))</f>
        <v/>
      </c>
      <c r="U733" s="139"/>
      <c r="V733" s="140" t="e">
        <f>IF(C733="",NA(),IF(OR(C733="Smelter not listed",C733="Smelter not yet identified"),MATCH($B733&amp;$D733,'[3]Smelter Look-up'!$J:$J,0),MATCH($B733&amp;$C733,'[3]Smelter Look-up'!$J:$J,0)))</f>
        <v>#N/A</v>
      </c>
      <c r="X733" s="67">
        <f t="shared" si="56"/>
        <v>0</v>
      </c>
      <c r="AB733" s="68" t="str">
        <f t="shared" si="57"/>
        <v/>
      </c>
    </row>
    <row r="734" spans="1:28" s="67" customFormat="1" ht="20.25">
      <c r="A734" s="197"/>
      <c r="B734" s="137" t="s">
        <v>235</v>
      </c>
      <c r="C734" s="191" t="s">
        <v>235</v>
      </c>
      <c r="D734" s="138"/>
      <c r="E734" s="137" t="s">
        <v>235</v>
      </c>
      <c r="F734" s="137" t="s">
        <v>235</v>
      </c>
      <c r="G734" s="137" t="s">
        <v>235</v>
      </c>
      <c r="H734" s="192" t="s">
        <v>235</v>
      </c>
      <c r="I734" s="193" t="s">
        <v>235</v>
      </c>
      <c r="J734" s="193" t="s">
        <v>235</v>
      </c>
      <c r="K734" s="194"/>
      <c r="L734" s="194"/>
      <c r="M734" s="194"/>
      <c r="N734" s="194"/>
      <c r="O734" s="194"/>
      <c r="P734" s="195"/>
      <c r="Q734" s="196"/>
      <c r="R734" s="137" t="s">
        <v>235</v>
      </c>
      <c r="S734" s="197" t="str">
        <f t="shared" ca="1" si="58"/>
        <v/>
      </c>
      <c r="T734" s="197" t="str">
        <f ca="1">IF(B734="","",IF(ISERROR(MATCH($J734,[3]SorP!$B$1:$B$6226,0)),"",INDIRECT("'SorP'!$A$"&amp;MATCH($S734&amp;$J734,[3]SorP!C:C,0))))</f>
        <v/>
      </c>
      <c r="U734" s="139"/>
      <c r="V734" s="140" t="e">
        <f>IF(C734="",NA(),IF(OR(C734="Smelter not listed",C734="Smelter not yet identified"),MATCH($B734&amp;$D734,'[3]Smelter Look-up'!$J:$J,0),MATCH($B734&amp;$C734,'[3]Smelter Look-up'!$J:$J,0)))</f>
        <v>#N/A</v>
      </c>
      <c r="X734" s="67">
        <f t="shared" si="56"/>
        <v>0</v>
      </c>
      <c r="AB734" s="68" t="str">
        <f t="shared" si="57"/>
        <v/>
      </c>
    </row>
    <row r="735" spans="1:28" s="67" customFormat="1" ht="20.25">
      <c r="A735" s="197"/>
      <c r="B735" s="137" t="s">
        <v>235</v>
      </c>
      <c r="C735" s="191" t="s">
        <v>235</v>
      </c>
      <c r="D735" s="138"/>
      <c r="E735" s="137" t="s">
        <v>235</v>
      </c>
      <c r="F735" s="137" t="s">
        <v>235</v>
      </c>
      <c r="G735" s="137" t="s">
        <v>235</v>
      </c>
      <c r="H735" s="192" t="s">
        <v>235</v>
      </c>
      <c r="I735" s="193" t="s">
        <v>235</v>
      </c>
      <c r="J735" s="193" t="s">
        <v>235</v>
      </c>
      <c r="K735" s="194"/>
      <c r="L735" s="194"/>
      <c r="M735" s="194"/>
      <c r="N735" s="194"/>
      <c r="O735" s="194"/>
      <c r="P735" s="195"/>
      <c r="Q735" s="196"/>
      <c r="R735" s="137" t="s">
        <v>235</v>
      </c>
      <c r="S735" s="197" t="str">
        <f t="shared" ca="1" si="58"/>
        <v/>
      </c>
      <c r="T735" s="197" t="str">
        <f ca="1">IF(B735="","",IF(ISERROR(MATCH($J735,[3]SorP!$B$1:$B$6226,0)),"",INDIRECT("'SorP'!$A$"&amp;MATCH($S735&amp;$J735,[3]SorP!C:C,0))))</f>
        <v/>
      </c>
      <c r="U735" s="139"/>
      <c r="V735" s="140" t="e">
        <f>IF(C735="",NA(),IF(OR(C735="Smelter not listed",C735="Smelter not yet identified"),MATCH($B735&amp;$D735,'[3]Smelter Look-up'!$J:$J,0),MATCH($B735&amp;$C735,'[3]Smelter Look-up'!$J:$J,0)))</f>
        <v>#N/A</v>
      </c>
      <c r="X735" s="67">
        <f t="shared" si="56"/>
        <v>0</v>
      </c>
      <c r="AB735" s="68" t="str">
        <f t="shared" si="57"/>
        <v/>
      </c>
    </row>
    <row r="736" spans="1:28" s="67" customFormat="1" ht="20.25">
      <c r="A736" s="197"/>
      <c r="B736" s="137" t="s">
        <v>235</v>
      </c>
      <c r="C736" s="191" t="s">
        <v>235</v>
      </c>
      <c r="D736" s="138"/>
      <c r="E736" s="137" t="s">
        <v>235</v>
      </c>
      <c r="F736" s="137" t="s">
        <v>235</v>
      </c>
      <c r="G736" s="137" t="s">
        <v>235</v>
      </c>
      <c r="H736" s="192" t="s">
        <v>235</v>
      </c>
      <c r="I736" s="193" t="s">
        <v>235</v>
      </c>
      <c r="J736" s="193" t="s">
        <v>235</v>
      </c>
      <c r="K736" s="194"/>
      <c r="L736" s="194"/>
      <c r="M736" s="194"/>
      <c r="N736" s="194"/>
      <c r="O736" s="194"/>
      <c r="P736" s="195"/>
      <c r="Q736" s="196"/>
      <c r="R736" s="137" t="s">
        <v>235</v>
      </c>
      <c r="S736" s="197" t="str">
        <f t="shared" ca="1" si="58"/>
        <v/>
      </c>
      <c r="T736" s="197" t="str">
        <f ca="1">IF(B736="","",IF(ISERROR(MATCH($J736,[3]SorP!$B$1:$B$6226,0)),"",INDIRECT("'SorP'!$A$"&amp;MATCH($S736&amp;$J736,[3]SorP!C:C,0))))</f>
        <v/>
      </c>
      <c r="U736" s="139"/>
      <c r="V736" s="140" t="e">
        <f>IF(C736="",NA(),IF(OR(C736="Smelter not listed",C736="Smelter not yet identified"),MATCH($B736&amp;$D736,'[3]Smelter Look-up'!$J:$J,0),MATCH($B736&amp;$C736,'[3]Smelter Look-up'!$J:$J,0)))</f>
        <v>#N/A</v>
      </c>
      <c r="X736" s="67">
        <f t="shared" si="56"/>
        <v>0</v>
      </c>
      <c r="AB736" s="68" t="str">
        <f t="shared" si="57"/>
        <v/>
      </c>
    </row>
    <row r="737" spans="1:28" s="67" customFormat="1" ht="20.25">
      <c r="A737" s="197"/>
      <c r="B737" s="137" t="s">
        <v>235</v>
      </c>
      <c r="C737" s="191" t="s">
        <v>235</v>
      </c>
      <c r="D737" s="138"/>
      <c r="E737" s="137" t="s">
        <v>235</v>
      </c>
      <c r="F737" s="137" t="s">
        <v>235</v>
      </c>
      <c r="G737" s="137" t="s">
        <v>235</v>
      </c>
      <c r="H737" s="192" t="s">
        <v>235</v>
      </c>
      <c r="I737" s="193" t="s">
        <v>235</v>
      </c>
      <c r="J737" s="193" t="s">
        <v>235</v>
      </c>
      <c r="K737" s="194"/>
      <c r="L737" s="194"/>
      <c r="M737" s="194"/>
      <c r="N737" s="194"/>
      <c r="O737" s="194"/>
      <c r="P737" s="195"/>
      <c r="Q737" s="196"/>
      <c r="R737" s="137" t="s">
        <v>235</v>
      </c>
      <c r="S737" s="197" t="str">
        <f t="shared" ca="1" si="58"/>
        <v/>
      </c>
      <c r="T737" s="197" t="str">
        <f ca="1">IF(B737="","",IF(ISERROR(MATCH($J737,[3]SorP!$B$1:$B$6226,0)),"",INDIRECT("'SorP'!$A$"&amp;MATCH($S737&amp;$J737,[3]SorP!C:C,0))))</f>
        <v/>
      </c>
      <c r="U737" s="139"/>
      <c r="V737" s="140" t="e">
        <f>IF(C737="",NA(),IF(OR(C737="Smelter not listed",C737="Smelter not yet identified"),MATCH($B737&amp;$D737,'[3]Smelter Look-up'!$J:$J,0),MATCH($B737&amp;$C737,'[3]Smelter Look-up'!$J:$J,0)))</f>
        <v>#N/A</v>
      </c>
      <c r="X737" s="67">
        <f t="shared" si="56"/>
        <v>0</v>
      </c>
      <c r="AB737" s="68" t="str">
        <f t="shared" si="57"/>
        <v/>
      </c>
    </row>
    <row r="738" spans="1:28" s="67" customFormat="1" ht="20.25">
      <c r="A738" s="197"/>
      <c r="B738" s="137" t="s">
        <v>235</v>
      </c>
      <c r="C738" s="191" t="s">
        <v>235</v>
      </c>
      <c r="D738" s="138"/>
      <c r="E738" s="137" t="s">
        <v>235</v>
      </c>
      <c r="F738" s="137" t="s">
        <v>235</v>
      </c>
      <c r="G738" s="137" t="s">
        <v>235</v>
      </c>
      <c r="H738" s="192" t="s">
        <v>235</v>
      </c>
      <c r="I738" s="193" t="s">
        <v>235</v>
      </c>
      <c r="J738" s="193" t="s">
        <v>235</v>
      </c>
      <c r="K738" s="194"/>
      <c r="L738" s="194"/>
      <c r="M738" s="194"/>
      <c r="N738" s="194"/>
      <c r="O738" s="194"/>
      <c r="P738" s="195"/>
      <c r="Q738" s="196"/>
      <c r="R738" s="137" t="s">
        <v>235</v>
      </c>
      <c r="S738" s="197" t="str">
        <f t="shared" ca="1" si="58"/>
        <v/>
      </c>
      <c r="T738" s="197" t="str">
        <f ca="1">IF(B738="","",IF(ISERROR(MATCH($J738,[3]SorP!$B$1:$B$6226,0)),"",INDIRECT("'SorP'!$A$"&amp;MATCH($S738&amp;$J738,[3]SorP!C:C,0))))</f>
        <v/>
      </c>
      <c r="U738" s="139"/>
      <c r="V738" s="140" t="e">
        <f>IF(C738="",NA(),IF(OR(C738="Smelter not listed",C738="Smelter not yet identified"),MATCH($B738&amp;$D738,'[3]Smelter Look-up'!$J:$J,0),MATCH($B738&amp;$C738,'[3]Smelter Look-up'!$J:$J,0)))</f>
        <v>#N/A</v>
      </c>
      <c r="X738" s="67">
        <f t="shared" si="56"/>
        <v>0</v>
      </c>
      <c r="AB738" s="68" t="str">
        <f t="shared" si="57"/>
        <v/>
      </c>
    </row>
    <row r="739" spans="1:28" s="67" customFormat="1" ht="20.25">
      <c r="A739" s="197"/>
      <c r="B739" s="137" t="s">
        <v>235</v>
      </c>
      <c r="C739" s="191" t="s">
        <v>235</v>
      </c>
      <c r="D739" s="138"/>
      <c r="E739" s="137" t="s">
        <v>235</v>
      </c>
      <c r="F739" s="137" t="s">
        <v>235</v>
      </c>
      <c r="G739" s="137" t="s">
        <v>235</v>
      </c>
      <c r="H739" s="192" t="s">
        <v>235</v>
      </c>
      <c r="I739" s="193" t="s">
        <v>235</v>
      </c>
      <c r="J739" s="193" t="s">
        <v>235</v>
      </c>
      <c r="K739" s="194"/>
      <c r="L739" s="194"/>
      <c r="M739" s="194"/>
      <c r="N739" s="194"/>
      <c r="O739" s="194"/>
      <c r="P739" s="195"/>
      <c r="Q739" s="196"/>
      <c r="R739" s="137" t="s">
        <v>235</v>
      </c>
      <c r="S739" s="197" t="str">
        <f t="shared" ca="1" si="58"/>
        <v/>
      </c>
      <c r="T739" s="197" t="str">
        <f ca="1">IF(B739="","",IF(ISERROR(MATCH($J739,[3]SorP!$B$1:$B$6226,0)),"",INDIRECT("'SorP'!$A$"&amp;MATCH($S739&amp;$J739,[3]SorP!C:C,0))))</f>
        <v/>
      </c>
      <c r="U739" s="139"/>
      <c r="V739" s="140" t="e">
        <f>IF(C739="",NA(),IF(OR(C739="Smelter not listed",C739="Smelter not yet identified"),MATCH($B739&amp;$D739,'[3]Smelter Look-up'!$J:$J,0),MATCH($B739&amp;$C739,'[3]Smelter Look-up'!$J:$J,0)))</f>
        <v>#N/A</v>
      </c>
      <c r="X739" s="67">
        <f t="shared" si="56"/>
        <v>0</v>
      </c>
      <c r="AB739" s="68" t="str">
        <f t="shared" si="57"/>
        <v/>
      </c>
    </row>
    <row r="740" spans="1:28" s="67" customFormat="1" ht="20.25">
      <c r="A740" s="197"/>
      <c r="B740" s="137" t="s">
        <v>235</v>
      </c>
      <c r="C740" s="191" t="s">
        <v>235</v>
      </c>
      <c r="D740" s="138"/>
      <c r="E740" s="137" t="s">
        <v>235</v>
      </c>
      <c r="F740" s="137" t="s">
        <v>235</v>
      </c>
      <c r="G740" s="137" t="s">
        <v>235</v>
      </c>
      <c r="H740" s="192" t="s">
        <v>235</v>
      </c>
      <c r="I740" s="193" t="s">
        <v>235</v>
      </c>
      <c r="J740" s="193" t="s">
        <v>235</v>
      </c>
      <c r="K740" s="194"/>
      <c r="L740" s="194"/>
      <c r="M740" s="194"/>
      <c r="N740" s="194"/>
      <c r="O740" s="194"/>
      <c r="P740" s="195"/>
      <c r="Q740" s="196"/>
      <c r="R740" s="137" t="s">
        <v>235</v>
      </c>
      <c r="S740" s="197" t="str">
        <f t="shared" ca="1" si="58"/>
        <v/>
      </c>
      <c r="T740" s="197" t="str">
        <f ca="1">IF(B740="","",IF(ISERROR(MATCH($J740,[3]SorP!$B$1:$B$6226,0)),"",INDIRECT("'SorP'!$A$"&amp;MATCH($S740&amp;$J740,[3]SorP!C:C,0))))</f>
        <v/>
      </c>
      <c r="U740" s="139"/>
      <c r="V740" s="140" t="e">
        <f>IF(C740="",NA(),IF(OR(C740="Smelter not listed",C740="Smelter not yet identified"),MATCH($B740&amp;$D740,'[3]Smelter Look-up'!$J:$J,0),MATCH($B740&amp;$C740,'[3]Smelter Look-up'!$J:$J,0)))</f>
        <v>#N/A</v>
      </c>
      <c r="X740" s="67">
        <f t="shared" si="56"/>
        <v>0</v>
      </c>
      <c r="AB740" s="68" t="str">
        <f t="shared" si="57"/>
        <v/>
      </c>
    </row>
    <row r="741" spans="1:28" s="67" customFormat="1" ht="20.25">
      <c r="A741" s="197"/>
      <c r="B741" s="137" t="s">
        <v>235</v>
      </c>
      <c r="C741" s="191" t="s">
        <v>235</v>
      </c>
      <c r="D741" s="138"/>
      <c r="E741" s="137" t="s">
        <v>235</v>
      </c>
      <c r="F741" s="137" t="s">
        <v>235</v>
      </c>
      <c r="G741" s="137" t="s">
        <v>235</v>
      </c>
      <c r="H741" s="192" t="s">
        <v>235</v>
      </c>
      <c r="I741" s="193" t="s">
        <v>235</v>
      </c>
      <c r="J741" s="193" t="s">
        <v>235</v>
      </c>
      <c r="K741" s="194"/>
      <c r="L741" s="194"/>
      <c r="M741" s="194"/>
      <c r="N741" s="194"/>
      <c r="O741" s="194"/>
      <c r="P741" s="195"/>
      <c r="Q741" s="196"/>
      <c r="R741" s="137" t="s">
        <v>235</v>
      </c>
      <c r="S741" s="197" t="str">
        <f t="shared" ca="1" si="58"/>
        <v/>
      </c>
      <c r="T741" s="197" t="str">
        <f ca="1">IF(B741="","",IF(ISERROR(MATCH($J741,[3]SorP!$B$1:$B$6226,0)),"",INDIRECT("'SorP'!$A$"&amp;MATCH($S741&amp;$J741,[3]SorP!C:C,0))))</f>
        <v/>
      </c>
      <c r="U741" s="139"/>
      <c r="V741" s="140" t="e">
        <f>IF(C741="",NA(),IF(OR(C741="Smelter not listed",C741="Smelter not yet identified"),MATCH($B741&amp;$D741,'[3]Smelter Look-up'!$J:$J,0),MATCH($B741&amp;$C741,'[3]Smelter Look-up'!$J:$J,0)))</f>
        <v>#N/A</v>
      </c>
      <c r="X741" s="67">
        <f t="shared" si="56"/>
        <v>0</v>
      </c>
      <c r="AB741" s="68" t="str">
        <f t="shared" si="57"/>
        <v/>
      </c>
    </row>
    <row r="742" spans="1:28" s="67" customFormat="1" ht="20.25">
      <c r="A742" s="197"/>
      <c r="B742" s="137" t="s">
        <v>235</v>
      </c>
      <c r="C742" s="191" t="s">
        <v>235</v>
      </c>
      <c r="D742" s="138"/>
      <c r="E742" s="137" t="s">
        <v>235</v>
      </c>
      <c r="F742" s="137" t="s">
        <v>235</v>
      </c>
      <c r="G742" s="137" t="s">
        <v>235</v>
      </c>
      <c r="H742" s="192" t="s">
        <v>235</v>
      </c>
      <c r="I742" s="193" t="s">
        <v>235</v>
      </c>
      <c r="J742" s="193" t="s">
        <v>235</v>
      </c>
      <c r="K742" s="194"/>
      <c r="L742" s="194"/>
      <c r="M742" s="194"/>
      <c r="N742" s="194"/>
      <c r="O742" s="194"/>
      <c r="P742" s="195"/>
      <c r="Q742" s="196"/>
      <c r="R742" s="137" t="s">
        <v>235</v>
      </c>
      <c r="S742" s="197" t="str">
        <f t="shared" ca="1" si="58"/>
        <v/>
      </c>
      <c r="T742" s="197" t="str">
        <f ca="1">IF(B742="","",IF(ISERROR(MATCH($J742,[3]SorP!$B$1:$B$6226,0)),"",INDIRECT("'SorP'!$A$"&amp;MATCH($S742&amp;$J742,[3]SorP!C:C,0))))</f>
        <v/>
      </c>
      <c r="U742" s="139"/>
      <c r="V742" s="140" t="e">
        <f>IF(C742="",NA(),IF(OR(C742="Smelter not listed",C742="Smelter not yet identified"),MATCH($B742&amp;$D742,'[3]Smelter Look-up'!$J:$J,0),MATCH($B742&amp;$C742,'[3]Smelter Look-up'!$J:$J,0)))</f>
        <v>#N/A</v>
      </c>
      <c r="X742" s="67">
        <f t="shared" si="56"/>
        <v>0</v>
      </c>
      <c r="AB742" s="68" t="str">
        <f t="shared" si="57"/>
        <v/>
      </c>
    </row>
    <row r="743" spans="1:28" s="67" customFormat="1" ht="20.25">
      <c r="A743" s="197"/>
      <c r="B743" s="137" t="s">
        <v>235</v>
      </c>
      <c r="C743" s="191" t="s">
        <v>235</v>
      </c>
      <c r="D743" s="138"/>
      <c r="E743" s="137" t="s">
        <v>235</v>
      </c>
      <c r="F743" s="137" t="s">
        <v>235</v>
      </c>
      <c r="G743" s="137" t="s">
        <v>235</v>
      </c>
      <c r="H743" s="192" t="s">
        <v>235</v>
      </c>
      <c r="I743" s="193" t="s">
        <v>235</v>
      </c>
      <c r="J743" s="193" t="s">
        <v>235</v>
      </c>
      <c r="K743" s="194"/>
      <c r="L743" s="194"/>
      <c r="M743" s="194"/>
      <c r="N743" s="194"/>
      <c r="O743" s="194"/>
      <c r="P743" s="195"/>
      <c r="Q743" s="196"/>
      <c r="R743" s="137" t="s">
        <v>235</v>
      </c>
      <c r="S743" s="197" t="str">
        <f t="shared" ca="1" si="58"/>
        <v/>
      </c>
      <c r="T743" s="197" t="str">
        <f ca="1">IF(B743="","",IF(ISERROR(MATCH($J743,[3]SorP!$B$1:$B$6226,0)),"",INDIRECT("'SorP'!$A$"&amp;MATCH($S743&amp;$J743,[3]SorP!C:C,0))))</f>
        <v/>
      </c>
      <c r="U743" s="139"/>
      <c r="V743" s="140" t="e">
        <f>IF(C743="",NA(),IF(OR(C743="Smelter not listed",C743="Smelter not yet identified"),MATCH($B743&amp;$D743,'[3]Smelter Look-up'!$J:$J,0),MATCH($B743&amp;$C743,'[3]Smelter Look-up'!$J:$J,0)))</f>
        <v>#N/A</v>
      </c>
      <c r="X743" s="67">
        <f t="shared" si="56"/>
        <v>0</v>
      </c>
      <c r="AB743" s="68" t="str">
        <f t="shared" si="57"/>
        <v/>
      </c>
    </row>
    <row r="744" spans="1:28" s="67" customFormat="1" ht="20.25">
      <c r="A744" s="197"/>
      <c r="B744" s="137" t="s">
        <v>235</v>
      </c>
      <c r="C744" s="191" t="s">
        <v>235</v>
      </c>
      <c r="D744" s="138"/>
      <c r="E744" s="137" t="s">
        <v>235</v>
      </c>
      <c r="F744" s="137" t="s">
        <v>235</v>
      </c>
      <c r="G744" s="137" t="s">
        <v>235</v>
      </c>
      <c r="H744" s="192" t="s">
        <v>235</v>
      </c>
      <c r="I744" s="193" t="s">
        <v>235</v>
      </c>
      <c r="J744" s="193" t="s">
        <v>235</v>
      </c>
      <c r="K744" s="194"/>
      <c r="L744" s="194"/>
      <c r="M744" s="194"/>
      <c r="N744" s="194"/>
      <c r="O744" s="194"/>
      <c r="P744" s="195"/>
      <c r="Q744" s="196"/>
      <c r="R744" s="137" t="s">
        <v>235</v>
      </c>
      <c r="S744" s="197" t="str">
        <f t="shared" ca="1" si="58"/>
        <v/>
      </c>
      <c r="T744" s="197" t="str">
        <f ca="1">IF(B744="","",IF(ISERROR(MATCH($J744,[3]SorP!$B$1:$B$6226,0)),"",INDIRECT("'SorP'!$A$"&amp;MATCH($S744&amp;$J744,[3]SorP!C:C,0))))</f>
        <v/>
      </c>
      <c r="U744" s="139"/>
      <c r="V744" s="140" t="e">
        <f>IF(C744="",NA(),IF(OR(C744="Smelter not listed",C744="Smelter not yet identified"),MATCH($B744&amp;$D744,'[3]Smelter Look-up'!$J:$J,0),MATCH($B744&amp;$C744,'[3]Smelter Look-up'!$J:$J,0)))</f>
        <v>#N/A</v>
      </c>
      <c r="X744" s="67">
        <f t="shared" si="56"/>
        <v>0</v>
      </c>
      <c r="AB744" s="68" t="str">
        <f t="shared" si="57"/>
        <v/>
      </c>
    </row>
    <row r="745" spans="1:28" s="67" customFormat="1" ht="20.25">
      <c r="A745" s="197"/>
      <c r="B745" s="137" t="s">
        <v>235</v>
      </c>
      <c r="C745" s="191" t="s">
        <v>235</v>
      </c>
      <c r="D745" s="138"/>
      <c r="E745" s="137" t="s">
        <v>235</v>
      </c>
      <c r="F745" s="137" t="s">
        <v>235</v>
      </c>
      <c r="G745" s="137" t="s">
        <v>235</v>
      </c>
      <c r="H745" s="192" t="s">
        <v>235</v>
      </c>
      <c r="I745" s="193" t="s">
        <v>235</v>
      </c>
      <c r="J745" s="193" t="s">
        <v>235</v>
      </c>
      <c r="K745" s="194"/>
      <c r="L745" s="194"/>
      <c r="M745" s="194"/>
      <c r="N745" s="194"/>
      <c r="O745" s="194"/>
      <c r="P745" s="195"/>
      <c r="Q745" s="196"/>
      <c r="R745" s="137" t="s">
        <v>235</v>
      </c>
      <c r="S745" s="197" t="str">
        <f t="shared" ca="1" si="58"/>
        <v/>
      </c>
      <c r="T745" s="197" t="str">
        <f ca="1">IF(B745="","",IF(ISERROR(MATCH($J745,[3]SorP!$B$1:$B$6226,0)),"",INDIRECT("'SorP'!$A$"&amp;MATCH($S745&amp;$J745,[3]SorP!C:C,0))))</f>
        <v/>
      </c>
      <c r="U745" s="139"/>
      <c r="V745" s="140" t="e">
        <f>IF(C745="",NA(),IF(OR(C745="Smelter not listed",C745="Smelter not yet identified"),MATCH($B745&amp;$D745,'[3]Smelter Look-up'!$J:$J,0),MATCH($B745&amp;$C745,'[3]Smelter Look-up'!$J:$J,0)))</f>
        <v>#N/A</v>
      </c>
      <c r="X745" s="67">
        <f t="shared" si="56"/>
        <v>0</v>
      </c>
      <c r="AB745" s="68" t="str">
        <f t="shared" si="57"/>
        <v/>
      </c>
    </row>
    <row r="746" spans="1:28" s="67" customFormat="1" ht="20.25">
      <c r="A746" s="197"/>
      <c r="B746" s="137" t="s">
        <v>235</v>
      </c>
      <c r="C746" s="191" t="s">
        <v>235</v>
      </c>
      <c r="D746" s="138"/>
      <c r="E746" s="137" t="s">
        <v>235</v>
      </c>
      <c r="F746" s="137" t="s">
        <v>235</v>
      </c>
      <c r="G746" s="137" t="s">
        <v>235</v>
      </c>
      <c r="H746" s="192" t="s">
        <v>235</v>
      </c>
      <c r="I746" s="193" t="s">
        <v>235</v>
      </c>
      <c r="J746" s="193" t="s">
        <v>235</v>
      </c>
      <c r="K746" s="194"/>
      <c r="L746" s="194"/>
      <c r="M746" s="194"/>
      <c r="N746" s="194"/>
      <c r="O746" s="194"/>
      <c r="P746" s="195"/>
      <c r="Q746" s="196"/>
      <c r="R746" s="137" t="s">
        <v>235</v>
      </c>
      <c r="S746" s="197" t="str">
        <f t="shared" ca="1" si="58"/>
        <v/>
      </c>
      <c r="T746" s="197" t="str">
        <f ca="1">IF(B746="","",IF(ISERROR(MATCH($J746,[3]SorP!$B$1:$B$6226,0)),"",INDIRECT("'SorP'!$A$"&amp;MATCH($S746&amp;$J746,[3]SorP!C:C,0))))</f>
        <v/>
      </c>
      <c r="U746" s="139"/>
      <c r="V746" s="140" t="e">
        <f>IF(C746="",NA(),IF(OR(C746="Smelter not listed",C746="Smelter not yet identified"),MATCH($B746&amp;$D746,'[3]Smelter Look-up'!$J:$J,0),MATCH($B746&amp;$C746,'[3]Smelter Look-up'!$J:$J,0)))</f>
        <v>#N/A</v>
      </c>
      <c r="X746" s="67">
        <f t="shared" si="56"/>
        <v>0</v>
      </c>
      <c r="AB746" s="68" t="str">
        <f t="shared" si="57"/>
        <v/>
      </c>
    </row>
    <row r="747" spans="1:28" s="67" customFormat="1" ht="20.25">
      <c r="A747" s="197"/>
      <c r="B747" s="137" t="s">
        <v>235</v>
      </c>
      <c r="C747" s="191" t="s">
        <v>235</v>
      </c>
      <c r="D747" s="138"/>
      <c r="E747" s="137" t="s">
        <v>235</v>
      </c>
      <c r="F747" s="137" t="s">
        <v>235</v>
      </c>
      <c r="G747" s="137" t="s">
        <v>235</v>
      </c>
      <c r="H747" s="192" t="s">
        <v>235</v>
      </c>
      <c r="I747" s="193" t="s">
        <v>235</v>
      </c>
      <c r="J747" s="193" t="s">
        <v>235</v>
      </c>
      <c r="K747" s="194"/>
      <c r="L747" s="194"/>
      <c r="M747" s="194"/>
      <c r="N747" s="194"/>
      <c r="O747" s="194"/>
      <c r="P747" s="195"/>
      <c r="Q747" s="196"/>
      <c r="R747" s="137" t="s">
        <v>235</v>
      </c>
      <c r="S747" s="197" t="str">
        <f t="shared" ca="1" si="58"/>
        <v/>
      </c>
      <c r="T747" s="197" t="str">
        <f ca="1">IF(B747="","",IF(ISERROR(MATCH($J747,[3]SorP!$B$1:$B$6226,0)),"",INDIRECT("'SorP'!$A$"&amp;MATCH($S747&amp;$J747,[3]SorP!C:C,0))))</f>
        <v/>
      </c>
      <c r="U747" s="139"/>
      <c r="V747" s="140" t="e">
        <f>IF(C747="",NA(),IF(OR(C747="Smelter not listed",C747="Smelter not yet identified"),MATCH($B747&amp;$D747,'[3]Smelter Look-up'!$J:$J,0),MATCH($B747&amp;$C747,'[3]Smelter Look-up'!$J:$J,0)))</f>
        <v>#N/A</v>
      </c>
      <c r="X747" s="67">
        <f t="shared" si="56"/>
        <v>0</v>
      </c>
      <c r="AB747" s="68" t="str">
        <f t="shared" si="57"/>
        <v/>
      </c>
    </row>
    <row r="748" spans="1:28" s="67" customFormat="1" ht="20.25">
      <c r="A748" s="197"/>
      <c r="B748" s="137" t="s">
        <v>235</v>
      </c>
      <c r="C748" s="191" t="s">
        <v>235</v>
      </c>
      <c r="D748" s="138"/>
      <c r="E748" s="137" t="s">
        <v>235</v>
      </c>
      <c r="F748" s="137" t="s">
        <v>235</v>
      </c>
      <c r="G748" s="137" t="s">
        <v>235</v>
      </c>
      <c r="H748" s="192" t="s">
        <v>235</v>
      </c>
      <c r="I748" s="193" t="s">
        <v>235</v>
      </c>
      <c r="J748" s="193" t="s">
        <v>235</v>
      </c>
      <c r="K748" s="194"/>
      <c r="L748" s="194"/>
      <c r="M748" s="194"/>
      <c r="N748" s="194"/>
      <c r="O748" s="194"/>
      <c r="P748" s="195"/>
      <c r="Q748" s="196"/>
      <c r="R748" s="137" t="s">
        <v>235</v>
      </c>
      <c r="S748" s="197" t="str">
        <f t="shared" ca="1" si="58"/>
        <v/>
      </c>
      <c r="T748" s="197" t="str">
        <f ca="1">IF(B748="","",IF(ISERROR(MATCH($J748,[3]SorP!$B$1:$B$6226,0)),"",INDIRECT("'SorP'!$A$"&amp;MATCH($S748&amp;$J748,[3]SorP!C:C,0))))</f>
        <v/>
      </c>
      <c r="U748" s="139"/>
      <c r="V748" s="140" t="e">
        <f>IF(C748="",NA(),IF(OR(C748="Smelter not listed",C748="Smelter not yet identified"),MATCH($B748&amp;$D748,'[3]Smelter Look-up'!$J:$J,0),MATCH($B748&amp;$C748,'[3]Smelter Look-up'!$J:$J,0)))</f>
        <v>#N/A</v>
      </c>
      <c r="X748" s="67">
        <f t="shared" si="56"/>
        <v>0</v>
      </c>
      <c r="AB748" s="68" t="str">
        <f t="shared" si="57"/>
        <v/>
      </c>
    </row>
    <row r="749" spans="1:28" s="67" customFormat="1" ht="20.25">
      <c r="A749" s="197"/>
      <c r="B749" s="137" t="s">
        <v>235</v>
      </c>
      <c r="C749" s="191" t="s">
        <v>235</v>
      </c>
      <c r="D749" s="138"/>
      <c r="E749" s="137" t="s">
        <v>235</v>
      </c>
      <c r="F749" s="137" t="s">
        <v>235</v>
      </c>
      <c r="G749" s="137" t="s">
        <v>235</v>
      </c>
      <c r="H749" s="192" t="s">
        <v>235</v>
      </c>
      <c r="I749" s="193" t="s">
        <v>235</v>
      </c>
      <c r="J749" s="193" t="s">
        <v>235</v>
      </c>
      <c r="K749" s="194"/>
      <c r="L749" s="194"/>
      <c r="M749" s="194"/>
      <c r="N749" s="194"/>
      <c r="O749" s="194"/>
      <c r="P749" s="195"/>
      <c r="Q749" s="196"/>
      <c r="R749" s="137" t="s">
        <v>235</v>
      </c>
      <c r="S749" s="197" t="str">
        <f t="shared" ca="1" si="58"/>
        <v/>
      </c>
      <c r="T749" s="197" t="str">
        <f ca="1">IF(B749="","",IF(ISERROR(MATCH($J749,[3]SorP!$B$1:$B$6226,0)),"",INDIRECT("'SorP'!$A$"&amp;MATCH($S749&amp;$J749,[3]SorP!C:C,0))))</f>
        <v/>
      </c>
      <c r="U749" s="139"/>
      <c r="V749" s="140" t="e">
        <f>IF(C749="",NA(),IF(OR(C749="Smelter not listed",C749="Smelter not yet identified"),MATCH($B749&amp;$D749,'[3]Smelter Look-up'!$J:$J,0),MATCH($B749&amp;$C749,'[3]Smelter Look-up'!$J:$J,0)))</f>
        <v>#N/A</v>
      </c>
      <c r="X749" s="67">
        <f t="shared" si="56"/>
        <v>0</v>
      </c>
      <c r="AB749" s="68" t="str">
        <f t="shared" si="57"/>
        <v/>
      </c>
    </row>
    <row r="750" spans="1:28" s="67" customFormat="1" ht="20.25">
      <c r="A750" s="197"/>
      <c r="B750" s="137" t="s">
        <v>235</v>
      </c>
      <c r="C750" s="191" t="s">
        <v>235</v>
      </c>
      <c r="D750" s="138"/>
      <c r="E750" s="137" t="s">
        <v>235</v>
      </c>
      <c r="F750" s="137" t="s">
        <v>235</v>
      </c>
      <c r="G750" s="137" t="s">
        <v>235</v>
      </c>
      <c r="H750" s="192" t="s">
        <v>235</v>
      </c>
      <c r="I750" s="193" t="s">
        <v>235</v>
      </c>
      <c r="J750" s="193" t="s">
        <v>235</v>
      </c>
      <c r="K750" s="194"/>
      <c r="L750" s="194"/>
      <c r="M750" s="194"/>
      <c r="N750" s="194"/>
      <c r="O750" s="194"/>
      <c r="P750" s="195"/>
      <c r="Q750" s="196"/>
      <c r="R750" s="137" t="s">
        <v>235</v>
      </c>
      <c r="S750" s="197" t="str">
        <f t="shared" ca="1" si="58"/>
        <v/>
      </c>
      <c r="T750" s="197" t="str">
        <f ca="1">IF(B750="","",IF(ISERROR(MATCH($J750,[3]SorP!$B$1:$B$6226,0)),"",INDIRECT("'SorP'!$A$"&amp;MATCH($S750&amp;$J750,[3]SorP!C:C,0))))</f>
        <v/>
      </c>
      <c r="U750" s="139"/>
      <c r="V750" s="140" t="e">
        <f>IF(C750="",NA(),IF(OR(C750="Smelter not listed",C750="Smelter not yet identified"),MATCH($B750&amp;$D750,'[3]Smelter Look-up'!$J:$J,0),MATCH($B750&amp;$C750,'[3]Smelter Look-up'!$J:$J,0)))</f>
        <v>#N/A</v>
      </c>
      <c r="X750" s="67">
        <f t="shared" si="56"/>
        <v>0</v>
      </c>
      <c r="AB750" s="68" t="str">
        <f t="shared" si="57"/>
        <v/>
      </c>
    </row>
    <row r="751" spans="1:28" s="67" customFormat="1" ht="20.25">
      <c r="A751" s="197"/>
      <c r="B751" s="137" t="s">
        <v>235</v>
      </c>
      <c r="C751" s="191" t="s">
        <v>235</v>
      </c>
      <c r="D751" s="138"/>
      <c r="E751" s="137" t="s">
        <v>235</v>
      </c>
      <c r="F751" s="137" t="s">
        <v>235</v>
      </c>
      <c r="G751" s="137" t="s">
        <v>235</v>
      </c>
      <c r="H751" s="192" t="s">
        <v>235</v>
      </c>
      <c r="I751" s="193" t="s">
        <v>235</v>
      </c>
      <c r="J751" s="193" t="s">
        <v>235</v>
      </c>
      <c r="K751" s="194"/>
      <c r="L751" s="194"/>
      <c r="M751" s="194"/>
      <c r="N751" s="194"/>
      <c r="O751" s="194"/>
      <c r="P751" s="195"/>
      <c r="Q751" s="196"/>
      <c r="R751" s="137" t="s">
        <v>235</v>
      </c>
      <c r="S751" s="197" t="str">
        <f t="shared" ca="1" si="58"/>
        <v/>
      </c>
      <c r="T751" s="197" t="str">
        <f ca="1">IF(B751="","",IF(ISERROR(MATCH($J751,[3]SorP!$B$1:$B$6226,0)),"",INDIRECT("'SorP'!$A$"&amp;MATCH($S751&amp;$J751,[3]SorP!C:C,0))))</f>
        <v/>
      </c>
      <c r="U751" s="139"/>
      <c r="V751" s="140" t="e">
        <f>IF(C751="",NA(),IF(OR(C751="Smelter not listed",C751="Smelter not yet identified"),MATCH($B751&amp;$D751,'[3]Smelter Look-up'!$J:$J,0),MATCH($B751&amp;$C751,'[3]Smelter Look-up'!$J:$J,0)))</f>
        <v>#N/A</v>
      </c>
      <c r="X751" s="67">
        <f t="shared" si="56"/>
        <v>0</v>
      </c>
      <c r="AB751" s="68" t="str">
        <f t="shared" si="57"/>
        <v/>
      </c>
    </row>
    <row r="752" spans="1:28" s="67" customFormat="1" ht="20.25">
      <c r="A752" s="197"/>
      <c r="B752" s="137" t="s">
        <v>235</v>
      </c>
      <c r="C752" s="191" t="s">
        <v>235</v>
      </c>
      <c r="D752" s="138"/>
      <c r="E752" s="137" t="s">
        <v>235</v>
      </c>
      <c r="F752" s="137" t="s">
        <v>235</v>
      </c>
      <c r="G752" s="137" t="s">
        <v>235</v>
      </c>
      <c r="H752" s="192" t="s">
        <v>235</v>
      </c>
      <c r="I752" s="193" t="s">
        <v>235</v>
      </c>
      <c r="J752" s="193" t="s">
        <v>235</v>
      </c>
      <c r="K752" s="194"/>
      <c r="L752" s="194"/>
      <c r="M752" s="194"/>
      <c r="N752" s="194"/>
      <c r="O752" s="194"/>
      <c r="P752" s="195"/>
      <c r="Q752" s="196"/>
      <c r="R752" s="137" t="s">
        <v>235</v>
      </c>
      <c r="S752" s="197" t="str">
        <f t="shared" ca="1" si="58"/>
        <v/>
      </c>
      <c r="T752" s="197" t="str">
        <f ca="1">IF(B752="","",IF(ISERROR(MATCH($J752,[3]SorP!$B$1:$B$6226,0)),"",INDIRECT("'SorP'!$A$"&amp;MATCH($S752&amp;$J752,[3]SorP!C:C,0))))</f>
        <v/>
      </c>
      <c r="U752" s="139"/>
      <c r="V752" s="140" t="e">
        <f>IF(C752="",NA(),IF(OR(C752="Smelter not listed",C752="Smelter not yet identified"),MATCH($B752&amp;$D752,'[3]Smelter Look-up'!$J:$J,0),MATCH($B752&amp;$C752,'[3]Smelter Look-up'!$J:$J,0)))</f>
        <v>#N/A</v>
      </c>
      <c r="X752" s="67">
        <f t="shared" si="56"/>
        <v>0</v>
      </c>
      <c r="AB752" s="68" t="str">
        <f t="shared" si="57"/>
        <v/>
      </c>
    </row>
    <row r="753" spans="1:28" s="67" customFormat="1" ht="20.25">
      <c r="A753" s="197"/>
      <c r="B753" s="137" t="s">
        <v>235</v>
      </c>
      <c r="C753" s="191" t="s">
        <v>235</v>
      </c>
      <c r="D753" s="138"/>
      <c r="E753" s="137" t="s">
        <v>235</v>
      </c>
      <c r="F753" s="137" t="s">
        <v>235</v>
      </c>
      <c r="G753" s="137" t="s">
        <v>235</v>
      </c>
      <c r="H753" s="192" t="s">
        <v>235</v>
      </c>
      <c r="I753" s="193" t="s">
        <v>235</v>
      </c>
      <c r="J753" s="193" t="s">
        <v>235</v>
      </c>
      <c r="K753" s="194"/>
      <c r="L753" s="194"/>
      <c r="M753" s="194"/>
      <c r="N753" s="194"/>
      <c r="O753" s="194"/>
      <c r="P753" s="195"/>
      <c r="Q753" s="196"/>
      <c r="R753" s="137" t="s">
        <v>235</v>
      </c>
      <c r="S753" s="197" t="str">
        <f t="shared" ca="1" si="58"/>
        <v/>
      </c>
      <c r="T753" s="197" t="str">
        <f ca="1">IF(B753="","",IF(ISERROR(MATCH($J753,[3]SorP!$B$1:$B$6226,0)),"",INDIRECT("'SorP'!$A$"&amp;MATCH($S753&amp;$J753,[3]SorP!C:C,0))))</f>
        <v/>
      </c>
      <c r="U753" s="139"/>
      <c r="V753" s="140" t="e">
        <f>IF(C753="",NA(),IF(OR(C753="Smelter not listed",C753="Smelter not yet identified"),MATCH($B753&amp;$D753,'[3]Smelter Look-up'!$J:$J,0),MATCH($B753&amp;$C753,'[3]Smelter Look-up'!$J:$J,0)))</f>
        <v>#N/A</v>
      </c>
      <c r="X753" s="67">
        <f t="shared" si="56"/>
        <v>0</v>
      </c>
      <c r="AB753" s="68" t="str">
        <f t="shared" si="57"/>
        <v/>
      </c>
    </row>
    <row r="754" spans="1:28" s="67" customFormat="1" ht="20.25">
      <c r="A754" s="197"/>
      <c r="B754" s="137" t="s">
        <v>235</v>
      </c>
      <c r="C754" s="191" t="s">
        <v>235</v>
      </c>
      <c r="D754" s="138"/>
      <c r="E754" s="137" t="s">
        <v>235</v>
      </c>
      <c r="F754" s="137" t="s">
        <v>235</v>
      </c>
      <c r="G754" s="137" t="s">
        <v>235</v>
      </c>
      <c r="H754" s="192" t="s">
        <v>235</v>
      </c>
      <c r="I754" s="193" t="s">
        <v>235</v>
      </c>
      <c r="J754" s="193" t="s">
        <v>235</v>
      </c>
      <c r="K754" s="194"/>
      <c r="L754" s="194"/>
      <c r="M754" s="194"/>
      <c r="N754" s="194"/>
      <c r="O754" s="194"/>
      <c r="P754" s="195"/>
      <c r="Q754" s="196"/>
      <c r="R754" s="137" t="s">
        <v>235</v>
      </c>
      <c r="S754" s="197" t="str">
        <f t="shared" ca="1" si="58"/>
        <v/>
      </c>
      <c r="T754" s="197" t="str">
        <f ca="1">IF(B754="","",IF(ISERROR(MATCH($J754,[3]SorP!$B$1:$B$6226,0)),"",INDIRECT("'SorP'!$A$"&amp;MATCH($S754&amp;$J754,[3]SorP!C:C,0))))</f>
        <v/>
      </c>
      <c r="U754" s="139"/>
      <c r="V754" s="140" t="e">
        <f>IF(C754="",NA(),IF(OR(C754="Smelter not listed",C754="Smelter not yet identified"),MATCH($B754&amp;$D754,'[3]Smelter Look-up'!$J:$J,0),MATCH($B754&amp;$C754,'[3]Smelter Look-up'!$J:$J,0)))</f>
        <v>#N/A</v>
      </c>
      <c r="X754" s="67">
        <f t="shared" si="56"/>
        <v>0</v>
      </c>
      <c r="AB754" s="68" t="str">
        <f t="shared" si="57"/>
        <v/>
      </c>
    </row>
    <row r="755" spans="1:28" s="67" customFormat="1" ht="20.25">
      <c r="A755" s="197"/>
      <c r="B755" s="137" t="s">
        <v>235</v>
      </c>
      <c r="C755" s="191" t="s">
        <v>235</v>
      </c>
      <c r="D755" s="138"/>
      <c r="E755" s="137" t="s">
        <v>235</v>
      </c>
      <c r="F755" s="137" t="s">
        <v>235</v>
      </c>
      <c r="G755" s="137" t="s">
        <v>235</v>
      </c>
      <c r="H755" s="192" t="s">
        <v>235</v>
      </c>
      <c r="I755" s="193" t="s">
        <v>235</v>
      </c>
      <c r="J755" s="193" t="s">
        <v>235</v>
      </c>
      <c r="K755" s="194"/>
      <c r="L755" s="194"/>
      <c r="M755" s="194"/>
      <c r="N755" s="194"/>
      <c r="O755" s="194"/>
      <c r="P755" s="195"/>
      <c r="Q755" s="196"/>
      <c r="R755" s="137" t="s">
        <v>235</v>
      </c>
      <c r="S755" s="197" t="str">
        <f t="shared" ca="1" si="58"/>
        <v/>
      </c>
      <c r="T755" s="197" t="str">
        <f ca="1">IF(B755="","",IF(ISERROR(MATCH($J755,[3]SorP!$B$1:$B$6226,0)),"",INDIRECT("'SorP'!$A$"&amp;MATCH($S755&amp;$J755,[3]SorP!C:C,0))))</f>
        <v/>
      </c>
      <c r="U755" s="139"/>
      <c r="V755" s="140" t="e">
        <f>IF(C755="",NA(),IF(OR(C755="Smelter not listed",C755="Smelter not yet identified"),MATCH($B755&amp;$D755,'[3]Smelter Look-up'!$J:$J,0),MATCH($B755&amp;$C755,'[3]Smelter Look-up'!$J:$J,0)))</f>
        <v>#N/A</v>
      </c>
      <c r="X755" s="67">
        <f t="shared" si="56"/>
        <v>0</v>
      </c>
      <c r="AB755" s="68" t="str">
        <f t="shared" si="57"/>
        <v/>
      </c>
    </row>
    <row r="756" spans="1:28" s="67" customFormat="1" ht="20.25">
      <c r="A756" s="197"/>
      <c r="B756" s="137" t="s">
        <v>235</v>
      </c>
      <c r="C756" s="191" t="s">
        <v>235</v>
      </c>
      <c r="D756" s="138"/>
      <c r="E756" s="137" t="s">
        <v>235</v>
      </c>
      <c r="F756" s="137" t="s">
        <v>235</v>
      </c>
      <c r="G756" s="137" t="s">
        <v>235</v>
      </c>
      <c r="H756" s="192" t="s">
        <v>235</v>
      </c>
      <c r="I756" s="193" t="s">
        <v>235</v>
      </c>
      <c r="J756" s="193" t="s">
        <v>235</v>
      </c>
      <c r="K756" s="194"/>
      <c r="L756" s="194"/>
      <c r="M756" s="194"/>
      <c r="N756" s="194"/>
      <c r="O756" s="194"/>
      <c r="P756" s="195"/>
      <c r="Q756" s="196"/>
      <c r="R756" s="137" t="s">
        <v>235</v>
      </c>
      <c r="S756" s="197" t="str">
        <f t="shared" ca="1" si="58"/>
        <v/>
      </c>
      <c r="T756" s="197" t="str">
        <f ca="1">IF(B756="","",IF(ISERROR(MATCH($J756,[3]SorP!$B$1:$B$6226,0)),"",INDIRECT("'SorP'!$A$"&amp;MATCH($S756&amp;$J756,[3]SorP!C:C,0))))</f>
        <v/>
      </c>
      <c r="U756" s="139"/>
      <c r="V756" s="140" t="e">
        <f>IF(C756="",NA(),IF(OR(C756="Smelter not listed",C756="Smelter not yet identified"),MATCH($B756&amp;$D756,'[3]Smelter Look-up'!$J:$J,0),MATCH($B756&amp;$C756,'[3]Smelter Look-up'!$J:$J,0)))</f>
        <v>#N/A</v>
      </c>
      <c r="X756" s="67">
        <f t="shared" si="56"/>
        <v>0</v>
      </c>
      <c r="AB756" s="68" t="str">
        <f t="shared" si="57"/>
        <v/>
      </c>
    </row>
    <row r="757" spans="1:28" s="67" customFormat="1" ht="20.25">
      <c r="A757" s="197"/>
      <c r="B757" s="137" t="s">
        <v>235</v>
      </c>
      <c r="C757" s="191" t="s">
        <v>235</v>
      </c>
      <c r="D757" s="138"/>
      <c r="E757" s="137" t="s">
        <v>235</v>
      </c>
      <c r="F757" s="137" t="s">
        <v>235</v>
      </c>
      <c r="G757" s="137" t="s">
        <v>235</v>
      </c>
      <c r="H757" s="192" t="s">
        <v>235</v>
      </c>
      <c r="I757" s="193" t="s">
        <v>235</v>
      </c>
      <c r="J757" s="193" t="s">
        <v>235</v>
      </c>
      <c r="K757" s="194"/>
      <c r="L757" s="194"/>
      <c r="M757" s="194"/>
      <c r="N757" s="194"/>
      <c r="O757" s="194"/>
      <c r="P757" s="195"/>
      <c r="Q757" s="196"/>
      <c r="R757" s="137" t="s">
        <v>235</v>
      </c>
      <c r="S757" s="197" t="str">
        <f t="shared" ca="1" si="58"/>
        <v/>
      </c>
      <c r="T757" s="197" t="str">
        <f ca="1">IF(B757="","",IF(ISERROR(MATCH($J757,[3]SorP!$B$1:$B$6226,0)),"",INDIRECT("'SorP'!$A$"&amp;MATCH($S757&amp;$J757,[3]SorP!C:C,0))))</f>
        <v/>
      </c>
      <c r="U757" s="139"/>
      <c r="V757" s="140" t="e">
        <f>IF(C757="",NA(),IF(OR(C757="Smelter not listed",C757="Smelter not yet identified"),MATCH($B757&amp;$D757,'[3]Smelter Look-up'!$J:$J,0),MATCH($B757&amp;$C757,'[3]Smelter Look-up'!$J:$J,0)))</f>
        <v>#N/A</v>
      </c>
      <c r="X757" s="67">
        <f t="shared" si="56"/>
        <v>0</v>
      </c>
      <c r="AB757" s="68" t="str">
        <f t="shared" si="57"/>
        <v/>
      </c>
    </row>
    <row r="758" spans="1:28" s="67" customFormat="1" ht="20.25">
      <c r="A758" s="197"/>
      <c r="B758" s="137" t="s">
        <v>235</v>
      </c>
      <c r="C758" s="191" t="s">
        <v>235</v>
      </c>
      <c r="D758" s="138"/>
      <c r="E758" s="137" t="s">
        <v>235</v>
      </c>
      <c r="F758" s="137" t="s">
        <v>235</v>
      </c>
      <c r="G758" s="137" t="s">
        <v>235</v>
      </c>
      <c r="H758" s="192" t="s">
        <v>235</v>
      </c>
      <c r="I758" s="193" t="s">
        <v>235</v>
      </c>
      <c r="J758" s="193" t="s">
        <v>235</v>
      </c>
      <c r="K758" s="194"/>
      <c r="L758" s="194"/>
      <c r="M758" s="194"/>
      <c r="N758" s="194"/>
      <c r="O758" s="194"/>
      <c r="P758" s="195"/>
      <c r="Q758" s="196"/>
      <c r="R758" s="137" t="s">
        <v>235</v>
      </c>
      <c r="S758" s="197" t="str">
        <f t="shared" ca="1" si="58"/>
        <v/>
      </c>
      <c r="T758" s="197" t="str">
        <f ca="1">IF(B758="","",IF(ISERROR(MATCH($J758,[3]SorP!$B$1:$B$6226,0)),"",INDIRECT("'SorP'!$A$"&amp;MATCH($S758&amp;$J758,[3]SorP!C:C,0))))</f>
        <v/>
      </c>
      <c r="U758" s="139"/>
      <c r="V758" s="140" t="e">
        <f>IF(C758="",NA(),IF(OR(C758="Smelter not listed",C758="Smelter not yet identified"),MATCH($B758&amp;$D758,'[3]Smelter Look-up'!$J:$J,0),MATCH($B758&amp;$C758,'[3]Smelter Look-up'!$J:$J,0)))</f>
        <v>#N/A</v>
      </c>
      <c r="X758" s="67">
        <f t="shared" si="56"/>
        <v>0</v>
      </c>
      <c r="AB758" s="68" t="str">
        <f t="shared" si="57"/>
        <v/>
      </c>
    </row>
    <row r="759" spans="1:28" s="67" customFormat="1" ht="20.25">
      <c r="A759" s="197"/>
      <c r="B759" s="137" t="s">
        <v>235</v>
      </c>
      <c r="C759" s="191" t="s">
        <v>235</v>
      </c>
      <c r="D759" s="138"/>
      <c r="E759" s="137" t="s">
        <v>235</v>
      </c>
      <c r="F759" s="137" t="s">
        <v>235</v>
      </c>
      <c r="G759" s="137" t="s">
        <v>235</v>
      </c>
      <c r="H759" s="192" t="s">
        <v>235</v>
      </c>
      <c r="I759" s="193" t="s">
        <v>235</v>
      </c>
      <c r="J759" s="193" t="s">
        <v>235</v>
      </c>
      <c r="K759" s="194"/>
      <c r="L759" s="194"/>
      <c r="M759" s="194"/>
      <c r="N759" s="194"/>
      <c r="O759" s="194"/>
      <c r="P759" s="195"/>
      <c r="Q759" s="196"/>
      <c r="R759" s="137" t="s">
        <v>235</v>
      </c>
      <c r="S759" s="197" t="str">
        <f t="shared" ca="1" si="58"/>
        <v/>
      </c>
      <c r="T759" s="197" t="str">
        <f ca="1">IF(B759="","",IF(ISERROR(MATCH($J759,[3]SorP!$B$1:$B$6226,0)),"",INDIRECT("'SorP'!$A$"&amp;MATCH($S759&amp;$J759,[3]SorP!C:C,0))))</f>
        <v/>
      </c>
      <c r="U759" s="139"/>
      <c r="V759" s="140" t="e">
        <f>IF(C759="",NA(),IF(OR(C759="Smelter not listed",C759="Smelter not yet identified"),MATCH($B759&amp;$D759,'[3]Smelter Look-up'!$J:$J,0),MATCH($B759&amp;$C759,'[3]Smelter Look-up'!$J:$J,0)))</f>
        <v>#N/A</v>
      </c>
      <c r="X759" s="67">
        <f t="shared" si="56"/>
        <v>0</v>
      </c>
      <c r="AB759" s="68" t="str">
        <f t="shared" si="57"/>
        <v/>
      </c>
    </row>
    <row r="760" spans="1:28" s="67" customFormat="1" ht="20.25">
      <c r="A760" s="197"/>
      <c r="B760" s="137" t="s">
        <v>235</v>
      </c>
      <c r="C760" s="191" t="s">
        <v>235</v>
      </c>
      <c r="D760" s="138"/>
      <c r="E760" s="137" t="s">
        <v>235</v>
      </c>
      <c r="F760" s="137" t="s">
        <v>235</v>
      </c>
      <c r="G760" s="137" t="s">
        <v>235</v>
      </c>
      <c r="H760" s="192" t="s">
        <v>235</v>
      </c>
      <c r="I760" s="193" t="s">
        <v>235</v>
      </c>
      <c r="J760" s="193" t="s">
        <v>235</v>
      </c>
      <c r="K760" s="194"/>
      <c r="L760" s="194"/>
      <c r="M760" s="194"/>
      <c r="N760" s="194"/>
      <c r="O760" s="194"/>
      <c r="P760" s="195"/>
      <c r="Q760" s="196"/>
      <c r="R760" s="137" t="s">
        <v>235</v>
      </c>
      <c r="S760" s="197" t="str">
        <f t="shared" ca="1" si="58"/>
        <v/>
      </c>
      <c r="T760" s="197" t="str">
        <f ca="1">IF(B760="","",IF(ISERROR(MATCH($J760,[3]SorP!$B$1:$B$6226,0)),"",INDIRECT("'SorP'!$A$"&amp;MATCH($S760&amp;$J760,[3]SorP!C:C,0))))</f>
        <v/>
      </c>
      <c r="U760" s="139"/>
      <c r="V760" s="140" t="e">
        <f>IF(C760="",NA(),IF(OR(C760="Smelter not listed",C760="Smelter not yet identified"),MATCH($B760&amp;$D760,'[3]Smelter Look-up'!$J:$J,0),MATCH($B760&amp;$C760,'[3]Smelter Look-up'!$J:$J,0)))</f>
        <v>#N/A</v>
      </c>
      <c r="X760" s="67">
        <f t="shared" si="56"/>
        <v>0</v>
      </c>
      <c r="AB760" s="68" t="str">
        <f t="shared" si="57"/>
        <v/>
      </c>
    </row>
    <row r="761" spans="1:28" s="67" customFormat="1" ht="20.25">
      <c r="A761" s="197"/>
      <c r="B761" s="137" t="s">
        <v>235</v>
      </c>
      <c r="C761" s="191" t="s">
        <v>235</v>
      </c>
      <c r="D761" s="138"/>
      <c r="E761" s="137" t="s">
        <v>235</v>
      </c>
      <c r="F761" s="137" t="s">
        <v>235</v>
      </c>
      <c r="G761" s="137" t="s">
        <v>235</v>
      </c>
      <c r="H761" s="192" t="s">
        <v>235</v>
      </c>
      <c r="I761" s="193" t="s">
        <v>235</v>
      </c>
      <c r="J761" s="193" t="s">
        <v>235</v>
      </c>
      <c r="K761" s="194"/>
      <c r="L761" s="194"/>
      <c r="M761" s="194"/>
      <c r="N761" s="194"/>
      <c r="O761" s="194"/>
      <c r="P761" s="195"/>
      <c r="Q761" s="196"/>
      <c r="R761" s="137" t="s">
        <v>235</v>
      </c>
      <c r="S761" s="197" t="str">
        <f t="shared" ca="1" si="58"/>
        <v/>
      </c>
      <c r="T761" s="197" t="str">
        <f ca="1">IF(B761="","",IF(ISERROR(MATCH($J761,[3]SorP!$B$1:$B$6226,0)),"",INDIRECT("'SorP'!$A$"&amp;MATCH($S761&amp;$J761,[3]SorP!C:C,0))))</f>
        <v/>
      </c>
      <c r="U761" s="139"/>
      <c r="V761" s="140" t="e">
        <f>IF(C761="",NA(),IF(OR(C761="Smelter not listed",C761="Smelter not yet identified"),MATCH($B761&amp;$D761,'[3]Smelter Look-up'!$J:$J,0),MATCH($B761&amp;$C761,'[3]Smelter Look-up'!$J:$J,0)))</f>
        <v>#N/A</v>
      </c>
      <c r="X761" s="67">
        <f t="shared" si="56"/>
        <v>0</v>
      </c>
      <c r="AB761" s="68" t="str">
        <f t="shared" si="57"/>
        <v/>
      </c>
    </row>
    <row r="762" spans="1:28" s="67" customFormat="1" ht="20.25">
      <c r="A762" s="197"/>
      <c r="B762" s="137" t="s">
        <v>235</v>
      </c>
      <c r="C762" s="191" t="s">
        <v>235</v>
      </c>
      <c r="D762" s="138"/>
      <c r="E762" s="137" t="s">
        <v>235</v>
      </c>
      <c r="F762" s="137" t="s">
        <v>235</v>
      </c>
      <c r="G762" s="137" t="s">
        <v>235</v>
      </c>
      <c r="H762" s="192" t="s">
        <v>235</v>
      </c>
      <c r="I762" s="193" t="s">
        <v>235</v>
      </c>
      <c r="J762" s="193" t="s">
        <v>235</v>
      </c>
      <c r="K762" s="194"/>
      <c r="L762" s="194"/>
      <c r="M762" s="194"/>
      <c r="N762" s="194"/>
      <c r="O762" s="194"/>
      <c r="P762" s="195"/>
      <c r="Q762" s="196"/>
      <c r="R762" s="137" t="s">
        <v>235</v>
      </c>
      <c r="S762" s="197" t="str">
        <f t="shared" ref="S762" ca="1" si="59">IF(B762="","",IF(ISERROR(MATCH($E762,CL,0)),"Unknown",INDIRECT("'C'!$A$"&amp;MATCH($E762,CL,0)+1)))</f>
        <v/>
      </c>
      <c r="T762" s="197" t="str">
        <f ca="1">IF(B762="","",IF(ISERROR(MATCH($J762,[3]SorP!$B$1:$B$6226,0)),"",INDIRECT("'SorP'!$A$"&amp;MATCH($S762&amp;$J762,[3]SorP!C:C,0))))</f>
        <v/>
      </c>
      <c r="U762" s="139"/>
      <c r="V762" s="140" t="e">
        <f>IF(C762="",NA(),IF(OR(C762="Smelter not listed",C762="Smelter not yet identified"),MATCH($B762&amp;$D762,'[3]Smelter Look-up'!$J:$J,0),MATCH($B762&amp;$C762,'[3]Smelter Look-up'!$J:$J,0)))</f>
        <v>#N/A</v>
      </c>
      <c r="X762" s="67">
        <f t="shared" si="56"/>
        <v>0</v>
      </c>
      <c r="AB762" s="68" t="str">
        <f t="shared" si="57"/>
        <v/>
      </c>
    </row>
    <row r="763" spans="1:28" s="67" customFormat="1" ht="20.25">
      <c r="A763" s="197"/>
      <c r="B763" s="137" t="s">
        <v>235</v>
      </c>
      <c r="C763" s="191" t="s">
        <v>235</v>
      </c>
      <c r="D763" s="138"/>
      <c r="E763" s="137" t="s">
        <v>235</v>
      </c>
      <c r="F763" s="137" t="s">
        <v>235</v>
      </c>
      <c r="G763" s="137" t="s">
        <v>235</v>
      </c>
      <c r="H763" s="192" t="s">
        <v>235</v>
      </c>
      <c r="I763" s="193" t="s">
        <v>235</v>
      </c>
      <c r="J763" s="193" t="s">
        <v>235</v>
      </c>
      <c r="K763" s="194"/>
      <c r="L763" s="194"/>
      <c r="M763" s="194"/>
      <c r="N763" s="194"/>
      <c r="O763" s="194"/>
      <c r="P763" s="195"/>
      <c r="Q763" s="196"/>
      <c r="R763" s="137" t="s">
        <v>235</v>
      </c>
      <c r="S763" s="197" t="str">
        <f t="shared" ref="S763:S794" ca="1" si="60">IF(B763="","",IF(ISERROR(MATCH($E763,CL,0)),"Unknown",INDIRECT("'C'!$A$"&amp;MATCH($E763,CL,0)+1)))</f>
        <v/>
      </c>
      <c r="T763" s="197" t="str">
        <f ca="1">IF(B763="","",IF(ISERROR(MATCH($J763,[3]SorP!$B$1:$B$6226,0)),"",INDIRECT("'SorP'!$A$"&amp;MATCH($S763&amp;$J763,[3]SorP!C:C,0))))</f>
        <v/>
      </c>
      <c r="U763" s="139"/>
      <c r="V763" s="140" t="e">
        <f>IF(C763="",NA(),IF(OR(C763="Smelter not listed",C763="Smelter not yet identified"),MATCH($B763&amp;$D763,'[3]Smelter Look-up'!$J:$J,0),MATCH($B763&amp;$C763,'[3]Smelter Look-up'!$J:$J,0)))</f>
        <v>#N/A</v>
      </c>
      <c r="X763" s="67">
        <f t="shared" si="56"/>
        <v>0</v>
      </c>
      <c r="AB763" s="68" t="str">
        <f t="shared" si="57"/>
        <v/>
      </c>
    </row>
    <row r="764" spans="1:28" s="67" customFormat="1" ht="20.25">
      <c r="A764" s="197"/>
      <c r="B764" s="137" t="s">
        <v>235</v>
      </c>
      <c r="C764" s="191" t="s">
        <v>235</v>
      </c>
      <c r="D764" s="138"/>
      <c r="E764" s="137" t="s">
        <v>235</v>
      </c>
      <c r="F764" s="137" t="s">
        <v>235</v>
      </c>
      <c r="G764" s="137" t="s">
        <v>235</v>
      </c>
      <c r="H764" s="192" t="s">
        <v>235</v>
      </c>
      <c r="I764" s="193" t="s">
        <v>235</v>
      </c>
      <c r="J764" s="193" t="s">
        <v>235</v>
      </c>
      <c r="K764" s="194"/>
      <c r="L764" s="194"/>
      <c r="M764" s="194"/>
      <c r="N764" s="194"/>
      <c r="O764" s="194"/>
      <c r="P764" s="195"/>
      <c r="Q764" s="196"/>
      <c r="R764" s="137" t="s">
        <v>235</v>
      </c>
      <c r="S764" s="197" t="str">
        <f t="shared" ca="1" si="60"/>
        <v/>
      </c>
      <c r="T764" s="197" t="str">
        <f ca="1">IF(B764="","",IF(ISERROR(MATCH($J764,[3]SorP!$B$1:$B$6226,0)),"",INDIRECT("'SorP'!$A$"&amp;MATCH($S764&amp;$J764,[3]SorP!C:C,0))))</f>
        <v/>
      </c>
      <c r="U764" s="139"/>
      <c r="V764" s="140" t="e">
        <f>IF(C764="",NA(),IF(OR(C764="Smelter not listed",C764="Smelter not yet identified"),MATCH($B764&amp;$D764,'[3]Smelter Look-up'!$J:$J,0),MATCH($B764&amp;$C764,'[3]Smelter Look-up'!$J:$J,0)))</f>
        <v>#N/A</v>
      </c>
      <c r="X764" s="67">
        <f t="shared" si="56"/>
        <v>0</v>
      </c>
      <c r="AB764" s="68" t="str">
        <f t="shared" si="57"/>
        <v/>
      </c>
    </row>
    <row r="765" spans="1:28" s="67" customFormat="1" ht="20.25">
      <c r="A765" s="197"/>
      <c r="B765" s="137" t="s">
        <v>235</v>
      </c>
      <c r="C765" s="191" t="s">
        <v>235</v>
      </c>
      <c r="D765" s="138"/>
      <c r="E765" s="137" t="s">
        <v>235</v>
      </c>
      <c r="F765" s="137" t="s">
        <v>235</v>
      </c>
      <c r="G765" s="137" t="s">
        <v>235</v>
      </c>
      <c r="H765" s="192" t="s">
        <v>235</v>
      </c>
      <c r="I765" s="193" t="s">
        <v>235</v>
      </c>
      <c r="J765" s="193" t="s">
        <v>235</v>
      </c>
      <c r="K765" s="194"/>
      <c r="L765" s="194"/>
      <c r="M765" s="194"/>
      <c r="N765" s="194"/>
      <c r="O765" s="194"/>
      <c r="P765" s="195"/>
      <c r="Q765" s="196"/>
      <c r="R765" s="137" t="s">
        <v>235</v>
      </c>
      <c r="S765" s="197" t="str">
        <f t="shared" ca="1" si="60"/>
        <v/>
      </c>
      <c r="T765" s="197" t="str">
        <f ca="1">IF(B765="","",IF(ISERROR(MATCH($J765,[3]SorP!$B$1:$B$6226,0)),"",INDIRECT("'SorP'!$A$"&amp;MATCH($S765&amp;$J765,[3]SorP!C:C,0))))</f>
        <v/>
      </c>
      <c r="U765" s="139"/>
      <c r="V765" s="140" t="e">
        <f>IF(C765="",NA(),IF(OR(C765="Smelter not listed",C765="Smelter not yet identified"),MATCH($B765&amp;$D765,'[3]Smelter Look-up'!$J:$J,0),MATCH($B765&amp;$C765,'[3]Smelter Look-up'!$J:$J,0)))</f>
        <v>#N/A</v>
      </c>
      <c r="X765" s="67">
        <f t="shared" si="56"/>
        <v>0</v>
      </c>
      <c r="AB765" s="68" t="str">
        <f t="shared" si="57"/>
        <v/>
      </c>
    </row>
    <row r="766" spans="1:28" s="67" customFormat="1" ht="20.25">
      <c r="A766" s="197"/>
      <c r="B766" s="137" t="s">
        <v>235</v>
      </c>
      <c r="C766" s="191" t="s">
        <v>235</v>
      </c>
      <c r="D766" s="138"/>
      <c r="E766" s="137" t="s">
        <v>235</v>
      </c>
      <c r="F766" s="137" t="s">
        <v>235</v>
      </c>
      <c r="G766" s="137" t="s">
        <v>235</v>
      </c>
      <c r="H766" s="192" t="s">
        <v>235</v>
      </c>
      <c r="I766" s="193" t="s">
        <v>235</v>
      </c>
      <c r="J766" s="193" t="s">
        <v>235</v>
      </c>
      <c r="K766" s="194"/>
      <c r="L766" s="194"/>
      <c r="M766" s="194"/>
      <c r="N766" s="194"/>
      <c r="O766" s="194"/>
      <c r="P766" s="195"/>
      <c r="Q766" s="196"/>
      <c r="R766" s="137" t="s">
        <v>235</v>
      </c>
      <c r="S766" s="197" t="str">
        <f t="shared" ca="1" si="60"/>
        <v/>
      </c>
      <c r="T766" s="197" t="str">
        <f ca="1">IF(B766="","",IF(ISERROR(MATCH($J766,[3]SorP!$B$1:$B$6226,0)),"",INDIRECT("'SorP'!$A$"&amp;MATCH($S766&amp;$J766,[3]SorP!C:C,0))))</f>
        <v/>
      </c>
      <c r="U766" s="139"/>
      <c r="V766" s="140" t="e">
        <f>IF(C766="",NA(),IF(OR(C766="Smelter not listed",C766="Smelter not yet identified"),MATCH($B766&amp;$D766,'[3]Smelter Look-up'!$J:$J,0),MATCH($B766&amp;$C766,'[3]Smelter Look-up'!$J:$J,0)))</f>
        <v>#N/A</v>
      </c>
      <c r="X766" s="67">
        <f t="shared" si="56"/>
        <v>0</v>
      </c>
      <c r="AB766" s="68" t="str">
        <f t="shared" si="57"/>
        <v/>
      </c>
    </row>
    <row r="767" spans="1:28" s="67" customFormat="1" ht="20.25">
      <c r="A767" s="197"/>
      <c r="B767" s="137" t="s">
        <v>235</v>
      </c>
      <c r="C767" s="191" t="s">
        <v>235</v>
      </c>
      <c r="D767" s="138"/>
      <c r="E767" s="137" t="s">
        <v>235</v>
      </c>
      <c r="F767" s="137" t="s">
        <v>235</v>
      </c>
      <c r="G767" s="137" t="s">
        <v>235</v>
      </c>
      <c r="H767" s="192" t="s">
        <v>235</v>
      </c>
      <c r="I767" s="193" t="s">
        <v>235</v>
      </c>
      <c r="J767" s="193" t="s">
        <v>235</v>
      </c>
      <c r="K767" s="194"/>
      <c r="L767" s="194"/>
      <c r="M767" s="194"/>
      <c r="N767" s="194"/>
      <c r="O767" s="194"/>
      <c r="P767" s="195"/>
      <c r="Q767" s="196"/>
      <c r="R767" s="137" t="s">
        <v>235</v>
      </c>
      <c r="S767" s="197" t="str">
        <f t="shared" ca="1" si="60"/>
        <v/>
      </c>
      <c r="T767" s="197" t="str">
        <f ca="1">IF(B767="","",IF(ISERROR(MATCH($J767,[3]SorP!$B$1:$B$6226,0)),"",INDIRECT("'SorP'!$A$"&amp;MATCH($S767&amp;$J767,[3]SorP!C:C,0))))</f>
        <v/>
      </c>
      <c r="U767" s="139"/>
      <c r="V767" s="140" t="e">
        <f>IF(C767="",NA(),IF(OR(C767="Smelter not listed",C767="Smelter not yet identified"),MATCH($B767&amp;$D767,'[3]Smelter Look-up'!$J:$J,0),MATCH($B767&amp;$C767,'[3]Smelter Look-up'!$J:$J,0)))</f>
        <v>#N/A</v>
      </c>
      <c r="X767" s="67">
        <f t="shared" si="56"/>
        <v>0</v>
      </c>
      <c r="AB767" s="68" t="str">
        <f t="shared" si="57"/>
        <v/>
      </c>
    </row>
    <row r="768" spans="1:28" s="67" customFormat="1" ht="20.25">
      <c r="A768" s="197"/>
      <c r="B768" s="137" t="s">
        <v>235</v>
      </c>
      <c r="C768" s="191" t="s">
        <v>235</v>
      </c>
      <c r="D768" s="138"/>
      <c r="E768" s="137" t="s">
        <v>235</v>
      </c>
      <c r="F768" s="137" t="s">
        <v>235</v>
      </c>
      <c r="G768" s="137" t="s">
        <v>235</v>
      </c>
      <c r="H768" s="192" t="s">
        <v>235</v>
      </c>
      <c r="I768" s="193" t="s">
        <v>235</v>
      </c>
      <c r="J768" s="193" t="s">
        <v>235</v>
      </c>
      <c r="K768" s="194"/>
      <c r="L768" s="194"/>
      <c r="M768" s="194"/>
      <c r="N768" s="194"/>
      <c r="O768" s="194"/>
      <c r="P768" s="195"/>
      <c r="Q768" s="196"/>
      <c r="R768" s="137" t="s">
        <v>235</v>
      </c>
      <c r="S768" s="197" t="str">
        <f t="shared" ca="1" si="60"/>
        <v/>
      </c>
      <c r="T768" s="197" t="str">
        <f ca="1">IF(B768="","",IF(ISERROR(MATCH($J768,[3]SorP!$B$1:$B$6226,0)),"",INDIRECT("'SorP'!$A$"&amp;MATCH($S768&amp;$J768,[3]SorP!C:C,0))))</f>
        <v/>
      </c>
      <c r="U768" s="139"/>
      <c r="V768" s="140" t="e">
        <f>IF(C768="",NA(),IF(OR(C768="Smelter not listed",C768="Smelter not yet identified"),MATCH($B768&amp;$D768,'[3]Smelter Look-up'!$J:$J,0),MATCH($B768&amp;$C768,'[3]Smelter Look-up'!$J:$J,0)))</f>
        <v>#N/A</v>
      </c>
      <c r="X768" s="67">
        <f t="shared" si="56"/>
        <v>0</v>
      </c>
      <c r="AB768" s="68" t="str">
        <f t="shared" si="57"/>
        <v/>
      </c>
    </row>
    <row r="769" spans="1:28" s="67" customFormat="1" ht="20.25">
      <c r="A769" s="197"/>
      <c r="B769" s="137" t="s">
        <v>235</v>
      </c>
      <c r="C769" s="191" t="s">
        <v>235</v>
      </c>
      <c r="D769" s="138"/>
      <c r="E769" s="137" t="s">
        <v>235</v>
      </c>
      <c r="F769" s="137" t="s">
        <v>235</v>
      </c>
      <c r="G769" s="137" t="s">
        <v>235</v>
      </c>
      <c r="H769" s="192" t="s">
        <v>235</v>
      </c>
      <c r="I769" s="193" t="s">
        <v>235</v>
      </c>
      <c r="J769" s="193" t="s">
        <v>235</v>
      </c>
      <c r="K769" s="194"/>
      <c r="L769" s="194"/>
      <c r="M769" s="194"/>
      <c r="N769" s="194"/>
      <c r="O769" s="194"/>
      <c r="P769" s="195"/>
      <c r="Q769" s="196"/>
      <c r="R769" s="137" t="s">
        <v>235</v>
      </c>
      <c r="S769" s="197" t="str">
        <f t="shared" ca="1" si="60"/>
        <v/>
      </c>
      <c r="T769" s="197" t="str">
        <f ca="1">IF(B769="","",IF(ISERROR(MATCH($J769,[3]SorP!$B$1:$B$6226,0)),"",INDIRECT("'SorP'!$A$"&amp;MATCH($S769&amp;$J769,[3]SorP!C:C,0))))</f>
        <v/>
      </c>
      <c r="U769" s="139"/>
      <c r="V769" s="140" t="e">
        <f>IF(C769="",NA(),IF(OR(C769="Smelter not listed",C769="Smelter not yet identified"),MATCH($B769&amp;$D769,'[3]Smelter Look-up'!$J:$J,0),MATCH($B769&amp;$C769,'[3]Smelter Look-up'!$J:$J,0)))</f>
        <v>#N/A</v>
      </c>
      <c r="X769" s="67">
        <f t="shared" si="56"/>
        <v>0</v>
      </c>
      <c r="AB769" s="68" t="str">
        <f t="shared" si="57"/>
        <v/>
      </c>
    </row>
    <row r="770" spans="1:28" s="67" customFormat="1" ht="20.25">
      <c r="A770" s="197"/>
      <c r="B770" s="137" t="s">
        <v>235</v>
      </c>
      <c r="C770" s="191" t="s">
        <v>235</v>
      </c>
      <c r="D770" s="138"/>
      <c r="E770" s="137" t="s">
        <v>235</v>
      </c>
      <c r="F770" s="137" t="s">
        <v>235</v>
      </c>
      <c r="G770" s="137" t="s">
        <v>235</v>
      </c>
      <c r="H770" s="192" t="s">
        <v>235</v>
      </c>
      <c r="I770" s="193" t="s">
        <v>235</v>
      </c>
      <c r="J770" s="193" t="s">
        <v>235</v>
      </c>
      <c r="K770" s="194"/>
      <c r="L770" s="194"/>
      <c r="M770" s="194"/>
      <c r="N770" s="194"/>
      <c r="O770" s="194"/>
      <c r="P770" s="195"/>
      <c r="Q770" s="196"/>
      <c r="R770" s="137" t="s">
        <v>235</v>
      </c>
      <c r="S770" s="197" t="str">
        <f t="shared" ca="1" si="60"/>
        <v/>
      </c>
      <c r="T770" s="197" t="str">
        <f ca="1">IF(B770="","",IF(ISERROR(MATCH($J770,[3]SorP!$B$1:$B$6226,0)),"",INDIRECT("'SorP'!$A$"&amp;MATCH($S770&amp;$J770,[3]SorP!C:C,0))))</f>
        <v/>
      </c>
      <c r="U770" s="139"/>
      <c r="V770" s="140" t="e">
        <f>IF(C770="",NA(),IF(OR(C770="Smelter not listed",C770="Smelter not yet identified"),MATCH($B770&amp;$D770,'[3]Smelter Look-up'!$J:$J,0),MATCH($B770&amp;$C770,'[3]Smelter Look-up'!$J:$J,0)))</f>
        <v>#N/A</v>
      </c>
      <c r="X770" s="67">
        <f t="shared" si="56"/>
        <v>0</v>
      </c>
      <c r="AB770" s="68" t="str">
        <f t="shared" si="57"/>
        <v/>
      </c>
    </row>
    <row r="771" spans="1:28" s="67" customFormat="1" ht="20.25">
      <c r="A771" s="197"/>
      <c r="B771" s="137" t="s">
        <v>235</v>
      </c>
      <c r="C771" s="191" t="s">
        <v>235</v>
      </c>
      <c r="D771" s="138"/>
      <c r="E771" s="137" t="s">
        <v>235</v>
      </c>
      <c r="F771" s="137" t="s">
        <v>235</v>
      </c>
      <c r="G771" s="137" t="s">
        <v>235</v>
      </c>
      <c r="H771" s="192" t="s">
        <v>235</v>
      </c>
      <c r="I771" s="193" t="s">
        <v>235</v>
      </c>
      <c r="J771" s="193" t="s">
        <v>235</v>
      </c>
      <c r="K771" s="194"/>
      <c r="L771" s="194"/>
      <c r="M771" s="194"/>
      <c r="N771" s="194"/>
      <c r="O771" s="194"/>
      <c r="P771" s="195"/>
      <c r="Q771" s="196"/>
      <c r="R771" s="137" t="s">
        <v>235</v>
      </c>
      <c r="S771" s="197" t="str">
        <f t="shared" ca="1" si="60"/>
        <v/>
      </c>
      <c r="T771" s="197" t="str">
        <f ca="1">IF(B771="","",IF(ISERROR(MATCH($J771,[3]SorP!$B$1:$B$6226,0)),"",INDIRECT("'SorP'!$A$"&amp;MATCH($S771&amp;$J771,[3]SorP!C:C,0))))</f>
        <v/>
      </c>
      <c r="U771" s="139"/>
      <c r="V771" s="140" t="e">
        <f>IF(C771="",NA(),IF(OR(C771="Smelter not listed",C771="Smelter not yet identified"),MATCH($B771&amp;$D771,'[3]Smelter Look-up'!$J:$J,0),MATCH($B771&amp;$C771,'[3]Smelter Look-up'!$J:$J,0)))</f>
        <v>#N/A</v>
      </c>
      <c r="X771" s="67">
        <f t="shared" si="56"/>
        <v>0</v>
      </c>
      <c r="AB771" s="68" t="str">
        <f t="shared" si="57"/>
        <v/>
      </c>
    </row>
    <row r="772" spans="1:28" s="67" customFormat="1" ht="20.25">
      <c r="A772" s="197"/>
      <c r="B772" s="137" t="s">
        <v>235</v>
      </c>
      <c r="C772" s="191" t="s">
        <v>235</v>
      </c>
      <c r="D772" s="138"/>
      <c r="E772" s="137" t="s">
        <v>235</v>
      </c>
      <c r="F772" s="137" t="s">
        <v>235</v>
      </c>
      <c r="G772" s="137" t="s">
        <v>235</v>
      </c>
      <c r="H772" s="192" t="s">
        <v>235</v>
      </c>
      <c r="I772" s="193" t="s">
        <v>235</v>
      </c>
      <c r="J772" s="193" t="s">
        <v>235</v>
      </c>
      <c r="K772" s="194"/>
      <c r="L772" s="194"/>
      <c r="M772" s="194"/>
      <c r="N772" s="194"/>
      <c r="O772" s="194"/>
      <c r="P772" s="195"/>
      <c r="Q772" s="196"/>
      <c r="R772" s="137" t="s">
        <v>235</v>
      </c>
      <c r="S772" s="197" t="str">
        <f t="shared" ca="1" si="60"/>
        <v/>
      </c>
      <c r="T772" s="197" t="str">
        <f ca="1">IF(B772="","",IF(ISERROR(MATCH($J772,[3]SorP!$B$1:$B$6226,0)),"",INDIRECT("'SorP'!$A$"&amp;MATCH($S772&amp;$J772,[3]SorP!C:C,0))))</f>
        <v/>
      </c>
      <c r="U772" s="139"/>
      <c r="V772" s="140" t="e">
        <f>IF(C772="",NA(),IF(OR(C772="Smelter not listed",C772="Smelter not yet identified"),MATCH($B772&amp;$D772,'[3]Smelter Look-up'!$J:$J,0),MATCH($B772&amp;$C772,'[3]Smelter Look-up'!$J:$J,0)))</f>
        <v>#N/A</v>
      </c>
      <c r="X772" s="67">
        <f t="shared" si="56"/>
        <v>0</v>
      </c>
      <c r="AB772" s="68" t="str">
        <f t="shared" si="57"/>
        <v/>
      </c>
    </row>
    <row r="773" spans="1:28" s="67" customFormat="1" ht="20.25">
      <c r="A773" s="197"/>
      <c r="B773" s="137" t="s">
        <v>235</v>
      </c>
      <c r="C773" s="191" t="s">
        <v>235</v>
      </c>
      <c r="D773" s="138"/>
      <c r="E773" s="137" t="s">
        <v>235</v>
      </c>
      <c r="F773" s="137" t="s">
        <v>235</v>
      </c>
      <c r="G773" s="137" t="s">
        <v>235</v>
      </c>
      <c r="H773" s="192" t="s">
        <v>235</v>
      </c>
      <c r="I773" s="193" t="s">
        <v>235</v>
      </c>
      <c r="J773" s="193" t="s">
        <v>235</v>
      </c>
      <c r="K773" s="194"/>
      <c r="L773" s="194"/>
      <c r="M773" s="194"/>
      <c r="N773" s="194"/>
      <c r="O773" s="194"/>
      <c r="P773" s="195"/>
      <c r="Q773" s="196"/>
      <c r="R773" s="137" t="s">
        <v>235</v>
      </c>
      <c r="S773" s="197" t="str">
        <f t="shared" ca="1" si="60"/>
        <v/>
      </c>
      <c r="T773" s="197" t="str">
        <f ca="1">IF(B773="","",IF(ISERROR(MATCH($J773,[3]SorP!$B$1:$B$6226,0)),"",INDIRECT("'SorP'!$A$"&amp;MATCH($S773&amp;$J773,[3]SorP!C:C,0))))</f>
        <v/>
      </c>
      <c r="U773" s="139"/>
      <c r="V773" s="140" t="e">
        <f>IF(C773="",NA(),IF(OR(C773="Smelter not listed",C773="Smelter not yet identified"),MATCH($B773&amp;$D773,'[3]Smelter Look-up'!$J:$J,0),MATCH($B773&amp;$C773,'[3]Smelter Look-up'!$J:$J,0)))</f>
        <v>#N/A</v>
      </c>
      <c r="X773" s="67">
        <f t="shared" si="56"/>
        <v>0</v>
      </c>
      <c r="AB773" s="68" t="str">
        <f t="shared" si="57"/>
        <v/>
      </c>
    </row>
    <row r="774" spans="1:28" s="67" customFormat="1" ht="20.25">
      <c r="A774" s="197"/>
      <c r="B774" s="137" t="s">
        <v>235</v>
      </c>
      <c r="C774" s="191" t="s">
        <v>235</v>
      </c>
      <c r="D774" s="138"/>
      <c r="E774" s="137" t="s">
        <v>235</v>
      </c>
      <c r="F774" s="137" t="s">
        <v>235</v>
      </c>
      <c r="G774" s="137" t="s">
        <v>235</v>
      </c>
      <c r="H774" s="192" t="s">
        <v>235</v>
      </c>
      <c r="I774" s="193" t="s">
        <v>235</v>
      </c>
      <c r="J774" s="193" t="s">
        <v>235</v>
      </c>
      <c r="K774" s="194"/>
      <c r="L774" s="194"/>
      <c r="M774" s="194"/>
      <c r="N774" s="194"/>
      <c r="O774" s="194"/>
      <c r="P774" s="195"/>
      <c r="Q774" s="196"/>
      <c r="R774" s="137" t="s">
        <v>235</v>
      </c>
      <c r="S774" s="197" t="str">
        <f t="shared" ca="1" si="60"/>
        <v/>
      </c>
      <c r="T774" s="197" t="str">
        <f ca="1">IF(B774="","",IF(ISERROR(MATCH($J774,[3]SorP!$B$1:$B$6226,0)),"",INDIRECT("'SorP'!$A$"&amp;MATCH($S774&amp;$J774,[3]SorP!C:C,0))))</f>
        <v/>
      </c>
      <c r="U774" s="139"/>
      <c r="V774" s="140" t="e">
        <f>IF(C774="",NA(),IF(OR(C774="Smelter not listed",C774="Smelter not yet identified"),MATCH($B774&amp;$D774,'[3]Smelter Look-up'!$J:$J,0),MATCH($B774&amp;$C774,'[3]Smelter Look-up'!$J:$J,0)))</f>
        <v>#N/A</v>
      </c>
      <c r="X774" s="67">
        <f t="shared" si="56"/>
        <v>0</v>
      </c>
      <c r="AB774" s="68" t="str">
        <f t="shared" si="57"/>
        <v/>
      </c>
    </row>
    <row r="775" spans="1:28" s="67" customFormat="1" ht="20.25">
      <c r="A775" s="197"/>
      <c r="B775" s="137" t="s">
        <v>235</v>
      </c>
      <c r="C775" s="191" t="s">
        <v>235</v>
      </c>
      <c r="D775" s="138"/>
      <c r="E775" s="137" t="s">
        <v>235</v>
      </c>
      <c r="F775" s="137" t="s">
        <v>235</v>
      </c>
      <c r="G775" s="137" t="s">
        <v>235</v>
      </c>
      <c r="H775" s="192" t="s">
        <v>235</v>
      </c>
      <c r="I775" s="193" t="s">
        <v>235</v>
      </c>
      <c r="J775" s="193" t="s">
        <v>235</v>
      </c>
      <c r="K775" s="194"/>
      <c r="L775" s="194"/>
      <c r="M775" s="194"/>
      <c r="N775" s="194"/>
      <c r="O775" s="194"/>
      <c r="P775" s="195"/>
      <c r="Q775" s="196"/>
      <c r="R775" s="137" t="s">
        <v>235</v>
      </c>
      <c r="S775" s="197" t="str">
        <f t="shared" ca="1" si="60"/>
        <v/>
      </c>
      <c r="T775" s="197" t="str">
        <f ca="1">IF(B775="","",IF(ISERROR(MATCH($J775,[3]SorP!$B$1:$B$6226,0)),"",INDIRECT("'SorP'!$A$"&amp;MATCH($S775&amp;$J775,[3]SorP!C:C,0))))</f>
        <v/>
      </c>
      <c r="U775" s="139"/>
      <c r="V775" s="140" t="e">
        <f>IF(C775="",NA(),IF(OR(C775="Smelter not listed",C775="Smelter not yet identified"),MATCH($B775&amp;$D775,'[3]Smelter Look-up'!$J:$J,0),MATCH($B775&amp;$C775,'[3]Smelter Look-up'!$J:$J,0)))</f>
        <v>#N/A</v>
      </c>
      <c r="X775" s="67">
        <f t="shared" si="56"/>
        <v>0</v>
      </c>
      <c r="AB775" s="68" t="str">
        <f t="shared" si="57"/>
        <v/>
      </c>
    </row>
    <row r="776" spans="1:28" s="67" customFormat="1" ht="20.25">
      <c r="A776" s="197"/>
      <c r="B776" s="137" t="s">
        <v>235</v>
      </c>
      <c r="C776" s="191" t="s">
        <v>235</v>
      </c>
      <c r="D776" s="138"/>
      <c r="E776" s="137" t="s">
        <v>235</v>
      </c>
      <c r="F776" s="137" t="s">
        <v>235</v>
      </c>
      <c r="G776" s="137" t="s">
        <v>235</v>
      </c>
      <c r="H776" s="192" t="s">
        <v>235</v>
      </c>
      <c r="I776" s="193" t="s">
        <v>235</v>
      </c>
      <c r="J776" s="193" t="s">
        <v>235</v>
      </c>
      <c r="K776" s="194"/>
      <c r="L776" s="194"/>
      <c r="M776" s="194"/>
      <c r="N776" s="194"/>
      <c r="O776" s="194"/>
      <c r="P776" s="195"/>
      <c r="Q776" s="196"/>
      <c r="R776" s="137" t="s">
        <v>235</v>
      </c>
      <c r="S776" s="197" t="str">
        <f t="shared" ca="1" si="60"/>
        <v/>
      </c>
      <c r="T776" s="197" t="str">
        <f ca="1">IF(B776="","",IF(ISERROR(MATCH($J776,[3]SorP!$B$1:$B$6226,0)),"",INDIRECT("'SorP'!$A$"&amp;MATCH($S776&amp;$J776,[3]SorP!C:C,0))))</f>
        <v/>
      </c>
      <c r="U776" s="139"/>
      <c r="V776" s="140" t="e">
        <f>IF(C776="",NA(),IF(OR(C776="Smelter not listed",C776="Smelter not yet identified"),MATCH($B776&amp;$D776,'[3]Smelter Look-up'!$J:$J,0),MATCH($B776&amp;$C776,'[3]Smelter Look-up'!$J:$J,0)))</f>
        <v>#N/A</v>
      </c>
      <c r="X776" s="67">
        <f t="shared" si="56"/>
        <v>0</v>
      </c>
      <c r="AB776" s="68" t="str">
        <f t="shared" si="57"/>
        <v/>
      </c>
    </row>
    <row r="777" spans="1:28" s="67" customFormat="1" ht="20.25">
      <c r="A777" s="197"/>
      <c r="B777" s="137" t="s">
        <v>235</v>
      </c>
      <c r="C777" s="191" t="s">
        <v>235</v>
      </c>
      <c r="D777" s="138"/>
      <c r="E777" s="137" t="s">
        <v>235</v>
      </c>
      <c r="F777" s="137" t="s">
        <v>235</v>
      </c>
      <c r="G777" s="137" t="s">
        <v>235</v>
      </c>
      <c r="H777" s="192" t="s">
        <v>235</v>
      </c>
      <c r="I777" s="193" t="s">
        <v>235</v>
      </c>
      <c r="J777" s="193" t="s">
        <v>235</v>
      </c>
      <c r="K777" s="194"/>
      <c r="L777" s="194"/>
      <c r="M777" s="194"/>
      <c r="N777" s="194"/>
      <c r="O777" s="194"/>
      <c r="P777" s="195"/>
      <c r="Q777" s="196"/>
      <c r="R777" s="137" t="s">
        <v>235</v>
      </c>
      <c r="S777" s="197" t="str">
        <f t="shared" ca="1" si="60"/>
        <v/>
      </c>
      <c r="T777" s="197" t="str">
        <f ca="1">IF(B777="","",IF(ISERROR(MATCH($J777,[3]SorP!$B$1:$B$6226,0)),"",INDIRECT("'SorP'!$A$"&amp;MATCH($S777&amp;$J777,[3]SorP!C:C,0))))</f>
        <v/>
      </c>
      <c r="U777" s="139"/>
      <c r="V777" s="140" t="e">
        <f>IF(C777="",NA(),IF(OR(C777="Smelter not listed",C777="Smelter not yet identified"),MATCH($B777&amp;$D777,'[3]Smelter Look-up'!$J:$J,0),MATCH($B777&amp;$C777,'[3]Smelter Look-up'!$J:$J,0)))</f>
        <v>#N/A</v>
      </c>
      <c r="X777" s="67">
        <f t="shared" ref="X777:X840" si="61">IF(AND(C777="Smelter not listed",OR(LEN(D777)=0,LEN(E777)=0)),1,0)</f>
        <v>0</v>
      </c>
      <c r="AB777" s="68" t="str">
        <f t="shared" ref="AB777:AB840" si="62">B777&amp;C777</f>
        <v/>
      </c>
    </row>
    <row r="778" spans="1:28" s="67" customFormat="1" ht="20.25">
      <c r="A778" s="197"/>
      <c r="B778" s="137" t="s">
        <v>235</v>
      </c>
      <c r="C778" s="191" t="s">
        <v>235</v>
      </c>
      <c r="D778" s="138"/>
      <c r="E778" s="137" t="s">
        <v>235</v>
      </c>
      <c r="F778" s="137" t="s">
        <v>235</v>
      </c>
      <c r="G778" s="137" t="s">
        <v>235</v>
      </c>
      <c r="H778" s="192" t="s">
        <v>235</v>
      </c>
      <c r="I778" s="193" t="s">
        <v>235</v>
      </c>
      <c r="J778" s="193" t="s">
        <v>235</v>
      </c>
      <c r="K778" s="194"/>
      <c r="L778" s="194"/>
      <c r="M778" s="194"/>
      <c r="N778" s="194"/>
      <c r="O778" s="194"/>
      <c r="P778" s="195"/>
      <c r="Q778" s="196"/>
      <c r="R778" s="137" t="s">
        <v>235</v>
      </c>
      <c r="S778" s="197" t="str">
        <f t="shared" ca="1" si="60"/>
        <v/>
      </c>
      <c r="T778" s="197" t="str">
        <f ca="1">IF(B778="","",IF(ISERROR(MATCH($J778,[3]SorP!$B$1:$B$6226,0)),"",INDIRECT("'SorP'!$A$"&amp;MATCH($S778&amp;$J778,[3]SorP!C:C,0))))</f>
        <v/>
      </c>
      <c r="U778" s="139"/>
      <c r="V778" s="140" t="e">
        <f>IF(C778="",NA(),IF(OR(C778="Smelter not listed",C778="Smelter not yet identified"),MATCH($B778&amp;$D778,'[3]Smelter Look-up'!$J:$J,0),MATCH($B778&amp;$C778,'[3]Smelter Look-up'!$J:$J,0)))</f>
        <v>#N/A</v>
      </c>
      <c r="X778" s="67">
        <f t="shared" si="61"/>
        <v>0</v>
      </c>
      <c r="AB778" s="68" t="str">
        <f t="shared" si="62"/>
        <v/>
      </c>
    </row>
    <row r="779" spans="1:28" s="67" customFormat="1" ht="20.25">
      <c r="A779" s="197"/>
      <c r="B779" s="137" t="s">
        <v>235</v>
      </c>
      <c r="C779" s="191" t="s">
        <v>235</v>
      </c>
      <c r="D779" s="138"/>
      <c r="E779" s="137" t="s">
        <v>235</v>
      </c>
      <c r="F779" s="137" t="s">
        <v>235</v>
      </c>
      <c r="G779" s="137" t="s">
        <v>235</v>
      </c>
      <c r="H779" s="192" t="s">
        <v>235</v>
      </c>
      <c r="I779" s="193" t="s">
        <v>235</v>
      </c>
      <c r="J779" s="193" t="s">
        <v>235</v>
      </c>
      <c r="K779" s="194"/>
      <c r="L779" s="194"/>
      <c r="M779" s="194"/>
      <c r="N779" s="194"/>
      <c r="O779" s="194"/>
      <c r="P779" s="195"/>
      <c r="Q779" s="196"/>
      <c r="R779" s="137" t="s">
        <v>235</v>
      </c>
      <c r="S779" s="197" t="str">
        <f t="shared" ca="1" si="60"/>
        <v/>
      </c>
      <c r="T779" s="197" t="str">
        <f ca="1">IF(B779="","",IF(ISERROR(MATCH($J779,[3]SorP!$B$1:$B$6226,0)),"",INDIRECT("'SorP'!$A$"&amp;MATCH($S779&amp;$J779,[3]SorP!C:C,0))))</f>
        <v/>
      </c>
      <c r="U779" s="139"/>
      <c r="V779" s="140" t="e">
        <f>IF(C779="",NA(),IF(OR(C779="Smelter not listed",C779="Smelter not yet identified"),MATCH($B779&amp;$D779,'[3]Smelter Look-up'!$J:$J,0),MATCH($B779&amp;$C779,'[3]Smelter Look-up'!$J:$J,0)))</f>
        <v>#N/A</v>
      </c>
      <c r="X779" s="67">
        <f t="shared" si="61"/>
        <v>0</v>
      </c>
      <c r="AB779" s="68" t="str">
        <f t="shared" si="62"/>
        <v/>
      </c>
    </row>
    <row r="780" spans="1:28" s="67" customFormat="1" ht="20.25">
      <c r="A780" s="197"/>
      <c r="B780" s="137" t="s">
        <v>235</v>
      </c>
      <c r="C780" s="191" t="s">
        <v>235</v>
      </c>
      <c r="D780" s="138"/>
      <c r="E780" s="137" t="s">
        <v>235</v>
      </c>
      <c r="F780" s="137" t="s">
        <v>235</v>
      </c>
      <c r="G780" s="137" t="s">
        <v>235</v>
      </c>
      <c r="H780" s="192" t="s">
        <v>235</v>
      </c>
      <c r="I780" s="193" t="s">
        <v>235</v>
      </c>
      <c r="J780" s="193" t="s">
        <v>235</v>
      </c>
      <c r="K780" s="194"/>
      <c r="L780" s="194"/>
      <c r="M780" s="194"/>
      <c r="N780" s="194"/>
      <c r="O780" s="194"/>
      <c r="P780" s="195"/>
      <c r="Q780" s="196"/>
      <c r="R780" s="137" t="s">
        <v>235</v>
      </c>
      <c r="S780" s="197" t="str">
        <f t="shared" ca="1" si="60"/>
        <v/>
      </c>
      <c r="T780" s="197" t="str">
        <f ca="1">IF(B780="","",IF(ISERROR(MATCH($J780,[3]SorP!$B$1:$B$6226,0)),"",INDIRECT("'SorP'!$A$"&amp;MATCH($S780&amp;$J780,[3]SorP!C:C,0))))</f>
        <v/>
      </c>
      <c r="U780" s="139"/>
      <c r="V780" s="140" t="e">
        <f>IF(C780="",NA(),IF(OR(C780="Smelter not listed",C780="Smelter not yet identified"),MATCH($B780&amp;$D780,'[3]Smelter Look-up'!$J:$J,0),MATCH($B780&amp;$C780,'[3]Smelter Look-up'!$J:$J,0)))</f>
        <v>#N/A</v>
      </c>
      <c r="X780" s="67">
        <f t="shared" si="61"/>
        <v>0</v>
      </c>
      <c r="AB780" s="68" t="str">
        <f t="shared" si="62"/>
        <v/>
      </c>
    </row>
    <row r="781" spans="1:28" s="67" customFormat="1" ht="20.25">
      <c r="A781" s="197"/>
      <c r="B781" s="137" t="s">
        <v>235</v>
      </c>
      <c r="C781" s="191" t="s">
        <v>235</v>
      </c>
      <c r="D781" s="138"/>
      <c r="E781" s="137" t="s">
        <v>235</v>
      </c>
      <c r="F781" s="137" t="s">
        <v>235</v>
      </c>
      <c r="G781" s="137" t="s">
        <v>235</v>
      </c>
      <c r="H781" s="192" t="s">
        <v>235</v>
      </c>
      <c r="I781" s="193" t="s">
        <v>235</v>
      </c>
      <c r="J781" s="193" t="s">
        <v>235</v>
      </c>
      <c r="K781" s="194"/>
      <c r="L781" s="194"/>
      <c r="M781" s="194"/>
      <c r="N781" s="194"/>
      <c r="O781" s="194"/>
      <c r="P781" s="195"/>
      <c r="Q781" s="196"/>
      <c r="R781" s="137" t="s">
        <v>235</v>
      </c>
      <c r="S781" s="197" t="str">
        <f t="shared" ca="1" si="60"/>
        <v/>
      </c>
      <c r="T781" s="197" t="str">
        <f ca="1">IF(B781="","",IF(ISERROR(MATCH($J781,[3]SorP!$B$1:$B$6226,0)),"",INDIRECT("'SorP'!$A$"&amp;MATCH($S781&amp;$J781,[3]SorP!C:C,0))))</f>
        <v/>
      </c>
      <c r="U781" s="139"/>
      <c r="V781" s="140" t="e">
        <f>IF(C781="",NA(),IF(OR(C781="Smelter not listed",C781="Smelter not yet identified"),MATCH($B781&amp;$D781,'[3]Smelter Look-up'!$J:$J,0),MATCH($B781&amp;$C781,'[3]Smelter Look-up'!$J:$J,0)))</f>
        <v>#N/A</v>
      </c>
      <c r="X781" s="67">
        <f t="shared" si="61"/>
        <v>0</v>
      </c>
      <c r="AB781" s="68" t="str">
        <f t="shared" si="62"/>
        <v/>
      </c>
    </row>
    <row r="782" spans="1:28" s="67" customFormat="1" ht="20.25">
      <c r="A782" s="197"/>
      <c r="B782" s="137" t="s">
        <v>235</v>
      </c>
      <c r="C782" s="191" t="s">
        <v>235</v>
      </c>
      <c r="D782" s="138"/>
      <c r="E782" s="137" t="s">
        <v>235</v>
      </c>
      <c r="F782" s="137" t="s">
        <v>235</v>
      </c>
      <c r="G782" s="137" t="s">
        <v>235</v>
      </c>
      <c r="H782" s="192" t="s">
        <v>235</v>
      </c>
      <c r="I782" s="193" t="s">
        <v>235</v>
      </c>
      <c r="J782" s="193" t="s">
        <v>235</v>
      </c>
      <c r="K782" s="194"/>
      <c r="L782" s="194"/>
      <c r="M782" s="194"/>
      <c r="N782" s="194"/>
      <c r="O782" s="194"/>
      <c r="P782" s="195"/>
      <c r="Q782" s="196"/>
      <c r="R782" s="137" t="s">
        <v>235</v>
      </c>
      <c r="S782" s="197" t="str">
        <f t="shared" ca="1" si="60"/>
        <v/>
      </c>
      <c r="T782" s="197" t="str">
        <f ca="1">IF(B782="","",IF(ISERROR(MATCH($J782,[3]SorP!$B$1:$B$6226,0)),"",INDIRECT("'SorP'!$A$"&amp;MATCH($S782&amp;$J782,[3]SorP!C:C,0))))</f>
        <v/>
      </c>
      <c r="U782" s="139"/>
      <c r="V782" s="140" t="e">
        <f>IF(C782="",NA(),IF(OR(C782="Smelter not listed",C782="Smelter not yet identified"),MATCH($B782&amp;$D782,'[3]Smelter Look-up'!$J:$J,0),MATCH($B782&amp;$C782,'[3]Smelter Look-up'!$J:$J,0)))</f>
        <v>#N/A</v>
      </c>
      <c r="X782" s="67">
        <f t="shared" si="61"/>
        <v>0</v>
      </c>
      <c r="AB782" s="68" t="str">
        <f t="shared" si="62"/>
        <v/>
      </c>
    </row>
    <row r="783" spans="1:28" s="67" customFormat="1" ht="20.25">
      <c r="A783" s="197"/>
      <c r="B783" s="137" t="s">
        <v>235</v>
      </c>
      <c r="C783" s="191" t="s">
        <v>235</v>
      </c>
      <c r="D783" s="138"/>
      <c r="E783" s="137" t="s">
        <v>235</v>
      </c>
      <c r="F783" s="137" t="s">
        <v>235</v>
      </c>
      <c r="G783" s="137" t="s">
        <v>235</v>
      </c>
      <c r="H783" s="192" t="s">
        <v>235</v>
      </c>
      <c r="I783" s="193" t="s">
        <v>235</v>
      </c>
      <c r="J783" s="193" t="s">
        <v>235</v>
      </c>
      <c r="K783" s="194"/>
      <c r="L783" s="194"/>
      <c r="M783" s="194"/>
      <c r="N783" s="194"/>
      <c r="O783" s="194"/>
      <c r="P783" s="195"/>
      <c r="Q783" s="196"/>
      <c r="R783" s="137" t="s">
        <v>235</v>
      </c>
      <c r="S783" s="197" t="str">
        <f t="shared" ca="1" si="60"/>
        <v/>
      </c>
      <c r="T783" s="197" t="str">
        <f ca="1">IF(B783="","",IF(ISERROR(MATCH($J783,[3]SorP!$B$1:$B$6226,0)),"",INDIRECT("'SorP'!$A$"&amp;MATCH($S783&amp;$J783,[3]SorP!C:C,0))))</f>
        <v/>
      </c>
      <c r="U783" s="139"/>
      <c r="V783" s="140" t="e">
        <f>IF(C783="",NA(),IF(OR(C783="Smelter not listed",C783="Smelter not yet identified"),MATCH($B783&amp;$D783,'[3]Smelter Look-up'!$J:$J,0),MATCH($B783&amp;$C783,'[3]Smelter Look-up'!$J:$J,0)))</f>
        <v>#N/A</v>
      </c>
      <c r="X783" s="67">
        <f t="shared" si="61"/>
        <v>0</v>
      </c>
      <c r="AB783" s="68" t="str">
        <f t="shared" si="62"/>
        <v/>
      </c>
    </row>
    <row r="784" spans="1:28" s="67" customFormat="1" ht="20.25">
      <c r="A784" s="197"/>
      <c r="B784" s="137" t="s">
        <v>235</v>
      </c>
      <c r="C784" s="191" t="s">
        <v>235</v>
      </c>
      <c r="D784" s="138"/>
      <c r="E784" s="137" t="s">
        <v>235</v>
      </c>
      <c r="F784" s="137" t="s">
        <v>235</v>
      </c>
      <c r="G784" s="137" t="s">
        <v>235</v>
      </c>
      <c r="H784" s="192" t="s">
        <v>235</v>
      </c>
      <c r="I784" s="193" t="s">
        <v>235</v>
      </c>
      <c r="J784" s="193" t="s">
        <v>235</v>
      </c>
      <c r="K784" s="194"/>
      <c r="L784" s="194"/>
      <c r="M784" s="194"/>
      <c r="N784" s="194"/>
      <c r="O784" s="194"/>
      <c r="P784" s="195"/>
      <c r="Q784" s="196"/>
      <c r="R784" s="137" t="s">
        <v>235</v>
      </c>
      <c r="S784" s="197" t="str">
        <f t="shared" ca="1" si="60"/>
        <v/>
      </c>
      <c r="T784" s="197" t="str">
        <f ca="1">IF(B784="","",IF(ISERROR(MATCH($J784,[3]SorP!$B$1:$B$6226,0)),"",INDIRECT("'SorP'!$A$"&amp;MATCH($S784&amp;$J784,[3]SorP!C:C,0))))</f>
        <v/>
      </c>
      <c r="U784" s="139"/>
      <c r="V784" s="140" t="e">
        <f>IF(C784="",NA(),IF(OR(C784="Smelter not listed",C784="Smelter not yet identified"),MATCH($B784&amp;$D784,'[3]Smelter Look-up'!$J:$J,0),MATCH($B784&amp;$C784,'[3]Smelter Look-up'!$J:$J,0)))</f>
        <v>#N/A</v>
      </c>
      <c r="X784" s="67">
        <f t="shared" si="61"/>
        <v>0</v>
      </c>
      <c r="AB784" s="68" t="str">
        <f t="shared" si="62"/>
        <v/>
      </c>
    </row>
    <row r="785" spans="1:28" s="67" customFormat="1" ht="20.25">
      <c r="A785" s="197"/>
      <c r="B785" s="137" t="s">
        <v>235</v>
      </c>
      <c r="C785" s="191" t="s">
        <v>235</v>
      </c>
      <c r="D785" s="138"/>
      <c r="E785" s="137" t="s">
        <v>235</v>
      </c>
      <c r="F785" s="137" t="s">
        <v>235</v>
      </c>
      <c r="G785" s="137" t="s">
        <v>235</v>
      </c>
      <c r="H785" s="192" t="s">
        <v>235</v>
      </c>
      <c r="I785" s="193" t="s">
        <v>235</v>
      </c>
      <c r="J785" s="193" t="s">
        <v>235</v>
      </c>
      <c r="K785" s="194"/>
      <c r="L785" s="194"/>
      <c r="M785" s="194"/>
      <c r="N785" s="194"/>
      <c r="O785" s="194"/>
      <c r="P785" s="195"/>
      <c r="Q785" s="196"/>
      <c r="R785" s="137" t="s">
        <v>235</v>
      </c>
      <c r="S785" s="197" t="str">
        <f t="shared" ca="1" si="60"/>
        <v/>
      </c>
      <c r="T785" s="197" t="str">
        <f ca="1">IF(B785="","",IF(ISERROR(MATCH($J785,[3]SorP!$B$1:$B$6226,0)),"",INDIRECT("'SorP'!$A$"&amp;MATCH($S785&amp;$J785,[3]SorP!C:C,0))))</f>
        <v/>
      </c>
      <c r="U785" s="139"/>
      <c r="V785" s="140" t="e">
        <f>IF(C785="",NA(),IF(OR(C785="Smelter not listed",C785="Smelter not yet identified"),MATCH($B785&amp;$D785,'[3]Smelter Look-up'!$J:$J,0),MATCH($B785&amp;$C785,'[3]Smelter Look-up'!$J:$J,0)))</f>
        <v>#N/A</v>
      </c>
      <c r="X785" s="67">
        <f t="shared" si="61"/>
        <v>0</v>
      </c>
      <c r="AB785" s="68" t="str">
        <f t="shared" si="62"/>
        <v/>
      </c>
    </row>
    <row r="786" spans="1:28" s="67" customFormat="1" ht="20.25">
      <c r="A786" s="197"/>
      <c r="B786" s="137" t="s">
        <v>235</v>
      </c>
      <c r="C786" s="191" t="s">
        <v>235</v>
      </c>
      <c r="D786" s="138"/>
      <c r="E786" s="137" t="s">
        <v>235</v>
      </c>
      <c r="F786" s="137" t="s">
        <v>235</v>
      </c>
      <c r="G786" s="137" t="s">
        <v>235</v>
      </c>
      <c r="H786" s="192" t="s">
        <v>235</v>
      </c>
      <c r="I786" s="193" t="s">
        <v>235</v>
      </c>
      <c r="J786" s="193" t="s">
        <v>235</v>
      </c>
      <c r="K786" s="194"/>
      <c r="L786" s="194"/>
      <c r="M786" s="194"/>
      <c r="N786" s="194"/>
      <c r="O786" s="194"/>
      <c r="P786" s="195"/>
      <c r="Q786" s="196"/>
      <c r="R786" s="137" t="s">
        <v>235</v>
      </c>
      <c r="S786" s="197" t="str">
        <f t="shared" ca="1" si="60"/>
        <v/>
      </c>
      <c r="T786" s="197" t="str">
        <f ca="1">IF(B786="","",IF(ISERROR(MATCH($J786,[3]SorP!$B$1:$B$6226,0)),"",INDIRECT("'SorP'!$A$"&amp;MATCH($S786&amp;$J786,[3]SorP!C:C,0))))</f>
        <v/>
      </c>
      <c r="U786" s="139"/>
      <c r="V786" s="140" t="e">
        <f>IF(C786="",NA(),IF(OR(C786="Smelter not listed",C786="Smelter not yet identified"),MATCH($B786&amp;$D786,'[3]Smelter Look-up'!$J:$J,0),MATCH($B786&amp;$C786,'[3]Smelter Look-up'!$J:$J,0)))</f>
        <v>#N/A</v>
      </c>
      <c r="X786" s="67">
        <f t="shared" si="61"/>
        <v>0</v>
      </c>
      <c r="AB786" s="68" t="str">
        <f t="shared" si="62"/>
        <v/>
      </c>
    </row>
    <row r="787" spans="1:28" s="67" customFormat="1" ht="20.25">
      <c r="A787" s="197"/>
      <c r="B787" s="137" t="s">
        <v>235</v>
      </c>
      <c r="C787" s="191" t="s">
        <v>235</v>
      </c>
      <c r="D787" s="138"/>
      <c r="E787" s="137" t="s">
        <v>235</v>
      </c>
      <c r="F787" s="137" t="s">
        <v>235</v>
      </c>
      <c r="G787" s="137" t="s">
        <v>235</v>
      </c>
      <c r="H787" s="192" t="s">
        <v>235</v>
      </c>
      <c r="I787" s="193" t="s">
        <v>235</v>
      </c>
      <c r="J787" s="193" t="s">
        <v>235</v>
      </c>
      <c r="K787" s="194"/>
      <c r="L787" s="194"/>
      <c r="M787" s="194"/>
      <c r="N787" s="194"/>
      <c r="O787" s="194"/>
      <c r="P787" s="195"/>
      <c r="Q787" s="196"/>
      <c r="R787" s="137" t="s">
        <v>235</v>
      </c>
      <c r="S787" s="197" t="str">
        <f t="shared" ca="1" si="60"/>
        <v/>
      </c>
      <c r="T787" s="197" t="str">
        <f ca="1">IF(B787="","",IF(ISERROR(MATCH($J787,[3]SorP!$B$1:$B$6226,0)),"",INDIRECT("'SorP'!$A$"&amp;MATCH($S787&amp;$J787,[3]SorP!C:C,0))))</f>
        <v/>
      </c>
      <c r="U787" s="139"/>
      <c r="V787" s="140" t="e">
        <f>IF(C787="",NA(),IF(OR(C787="Smelter not listed",C787="Smelter not yet identified"),MATCH($B787&amp;$D787,'[3]Smelter Look-up'!$J:$J,0),MATCH($B787&amp;$C787,'[3]Smelter Look-up'!$J:$J,0)))</f>
        <v>#N/A</v>
      </c>
      <c r="X787" s="67">
        <f t="shared" si="61"/>
        <v>0</v>
      </c>
      <c r="AB787" s="68" t="str">
        <f t="shared" si="62"/>
        <v/>
      </c>
    </row>
    <row r="788" spans="1:28" s="67" customFormat="1" ht="20.25">
      <c r="A788" s="197"/>
      <c r="B788" s="137" t="s">
        <v>235</v>
      </c>
      <c r="C788" s="191" t="s">
        <v>235</v>
      </c>
      <c r="D788" s="138"/>
      <c r="E788" s="137" t="s">
        <v>235</v>
      </c>
      <c r="F788" s="137" t="s">
        <v>235</v>
      </c>
      <c r="G788" s="137" t="s">
        <v>235</v>
      </c>
      <c r="H788" s="192" t="s">
        <v>235</v>
      </c>
      <c r="I788" s="193" t="s">
        <v>235</v>
      </c>
      <c r="J788" s="193" t="s">
        <v>235</v>
      </c>
      <c r="K788" s="194"/>
      <c r="L788" s="194"/>
      <c r="M788" s="194"/>
      <c r="N788" s="194"/>
      <c r="O788" s="194"/>
      <c r="P788" s="195"/>
      <c r="Q788" s="196"/>
      <c r="R788" s="137" t="s">
        <v>235</v>
      </c>
      <c r="S788" s="197" t="str">
        <f t="shared" ca="1" si="60"/>
        <v/>
      </c>
      <c r="T788" s="197" t="str">
        <f ca="1">IF(B788="","",IF(ISERROR(MATCH($J788,[3]SorP!$B$1:$B$6226,0)),"",INDIRECT("'SorP'!$A$"&amp;MATCH($S788&amp;$J788,[3]SorP!C:C,0))))</f>
        <v/>
      </c>
      <c r="U788" s="139"/>
      <c r="V788" s="140" t="e">
        <f>IF(C788="",NA(),IF(OR(C788="Smelter not listed",C788="Smelter not yet identified"),MATCH($B788&amp;$D788,'[3]Smelter Look-up'!$J:$J,0),MATCH($B788&amp;$C788,'[3]Smelter Look-up'!$J:$J,0)))</f>
        <v>#N/A</v>
      </c>
      <c r="X788" s="67">
        <f t="shared" si="61"/>
        <v>0</v>
      </c>
      <c r="AB788" s="68" t="str">
        <f t="shared" si="62"/>
        <v/>
      </c>
    </row>
    <row r="789" spans="1:28" s="67" customFormat="1" ht="20.25">
      <c r="A789" s="197"/>
      <c r="B789" s="137" t="s">
        <v>235</v>
      </c>
      <c r="C789" s="191" t="s">
        <v>235</v>
      </c>
      <c r="D789" s="138"/>
      <c r="E789" s="137" t="s">
        <v>235</v>
      </c>
      <c r="F789" s="137" t="s">
        <v>235</v>
      </c>
      <c r="G789" s="137" t="s">
        <v>235</v>
      </c>
      <c r="H789" s="192" t="s">
        <v>235</v>
      </c>
      <c r="I789" s="193" t="s">
        <v>235</v>
      </c>
      <c r="J789" s="193" t="s">
        <v>235</v>
      </c>
      <c r="K789" s="194"/>
      <c r="L789" s="194"/>
      <c r="M789" s="194"/>
      <c r="N789" s="194"/>
      <c r="O789" s="194"/>
      <c r="P789" s="195"/>
      <c r="Q789" s="196"/>
      <c r="R789" s="137" t="s">
        <v>235</v>
      </c>
      <c r="S789" s="197" t="str">
        <f t="shared" ca="1" si="60"/>
        <v/>
      </c>
      <c r="T789" s="197" t="str">
        <f ca="1">IF(B789="","",IF(ISERROR(MATCH($J789,[3]SorP!$B$1:$B$6226,0)),"",INDIRECT("'SorP'!$A$"&amp;MATCH($S789&amp;$J789,[3]SorP!C:C,0))))</f>
        <v/>
      </c>
      <c r="U789" s="139"/>
      <c r="V789" s="140" t="e">
        <f>IF(C789="",NA(),IF(OR(C789="Smelter not listed",C789="Smelter not yet identified"),MATCH($B789&amp;$D789,'[3]Smelter Look-up'!$J:$J,0),MATCH($B789&amp;$C789,'[3]Smelter Look-up'!$J:$J,0)))</f>
        <v>#N/A</v>
      </c>
      <c r="X789" s="67">
        <f t="shared" si="61"/>
        <v>0</v>
      </c>
      <c r="AB789" s="68" t="str">
        <f t="shared" si="62"/>
        <v/>
      </c>
    </row>
    <row r="790" spans="1:28" s="67" customFormat="1" ht="20.25">
      <c r="A790" s="197"/>
      <c r="B790" s="137" t="s">
        <v>235</v>
      </c>
      <c r="C790" s="191" t="s">
        <v>235</v>
      </c>
      <c r="D790" s="138"/>
      <c r="E790" s="137" t="s">
        <v>235</v>
      </c>
      <c r="F790" s="137" t="s">
        <v>235</v>
      </c>
      <c r="G790" s="137" t="s">
        <v>235</v>
      </c>
      <c r="H790" s="192" t="s">
        <v>235</v>
      </c>
      <c r="I790" s="193" t="s">
        <v>235</v>
      </c>
      <c r="J790" s="193" t="s">
        <v>235</v>
      </c>
      <c r="K790" s="194"/>
      <c r="L790" s="194"/>
      <c r="M790" s="194"/>
      <c r="N790" s="194"/>
      <c r="O790" s="194"/>
      <c r="P790" s="195"/>
      <c r="Q790" s="196"/>
      <c r="R790" s="137" t="s">
        <v>235</v>
      </c>
      <c r="S790" s="197" t="str">
        <f t="shared" ca="1" si="60"/>
        <v/>
      </c>
      <c r="T790" s="197" t="str">
        <f ca="1">IF(B790="","",IF(ISERROR(MATCH($J790,[3]SorP!$B$1:$B$6226,0)),"",INDIRECT("'SorP'!$A$"&amp;MATCH($S790&amp;$J790,[3]SorP!C:C,0))))</f>
        <v/>
      </c>
      <c r="U790" s="139"/>
      <c r="V790" s="140" t="e">
        <f>IF(C790="",NA(),IF(OR(C790="Smelter not listed",C790="Smelter not yet identified"),MATCH($B790&amp;$D790,'[3]Smelter Look-up'!$J:$J,0),MATCH($B790&amp;$C790,'[3]Smelter Look-up'!$J:$J,0)))</f>
        <v>#N/A</v>
      </c>
      <c r="X790" s="67">
        <f t="shared" si="61"/>
        <v>0</v>
      </c>
      <c r="AB790" s="68" t="str">
        <f t="shared" si="62"/>
        <v/>
      </c>
    </row>
    <row r="791" spans="1:28" s="67" customFormat="1" ht="20.25">
      <c r="A791" s="197"/>
      <c r="B791" s="137" t="s">
        <v>235</v>
      </c>
      <c r="C791" s="191" t="s">
        <v>235</v>
      </c>
      <c r="D791" s="138"/>
      <c r="E791" s="137" t="s">
        <v>235</v>
      </c>
      <c r="F791" s="137" t="s">
        <v>235</v>
      </c>
      <c r="G791" s="137" t="s">
        <v>235</v>
      </c>
      <c r="H791" s="192" t="s">
        <v>235</v>
      </c>
      <c r="I791" s="193" t="s">
        <v>235</v>
      </c>
      <c r="J791" s="193" t="s">
        <v>235</v>
      </c>
      <c r="K791" s="194"/>
      <c r="L791" s="194"/>
      <c r="M791" s="194"/>
      <c r="N791" s="194"/>
      <c r="O791" s="194"/>
      <c r="P791" s="195"/>
      <c r="Q791" s="196"/>
      <c r="R791" s="137" t="s">
        <v>235</v>
      </c>
      <c r="S791" s="197" t="str">
        <f t="shared" ca="1" si="60"/>
        <v/>
      </c>
      <c r="T791" s="197" t="str">
        <f ca="1">IF(B791="","",IF(ISERROR(MATCH($J791,[3]SorP!$B$1:$B$6226,0)),"",INDIRECT("'SorP'!$A$"&amp;MATCH($S791&amp;$J791,[3]SorP!C:C,0))))</f>
        <v/>
      </c>
      <c r="U791" s="139"/>
      <c r="V791" s="140" t="e">
        <f>IF(C791="",NA(),IF(OR(C791="Smelter not listed",C791="Smelter not yet identified"),MATCH($B791&amp;$D791,'[3]Smelter Look-up'!$J:$J,0),MATCH($B791&amp;$C791,'[3]Smelter Look-up'!$J:$J,0)))</f>
        <v>#N/A</v>
      </c>
      <c r="X791" s="67">
        <f t="shared" si="61"/>
        <v>0</v>
      </c>
      <c r="AB791" s="68" t="str">
        <f t="shared" si="62"/>
        <v/>
      </c>
    </row>
    <row r="792" spans="1:28" s="67" customFormat="1" ht="20.25">
      <c r="A792" s="197"/>
      <c r="B792" s="137" t="s">
        <v>235</v>
      </c>
      <c r="C792" s="191" t="s">
        <v>235</v>
      </c>
      <c r="D792" s="138"/>
      <c r="E792" s="137" t="s">
        <v>235</v>
      </c>
      <c r="F792" s="137" t="s">
        <v>235</v>
      </c>
      <c r="G792" s="137" t="s">
        <v>235</v>
      </c>
      <c r="H792" s="192" t="s">
        <v>235</v>
      </c>
      <c r="I792" s="193" t="s">
        <v>235</v>
      </c>
      <c r="J792" s="193" t="s">
        <v>235</v>
      </c>
      <c r="K792" s="194"/>
      <c r="L792" s="194"/>
      <c r="M792" s="194"/>
      <c r="N792" s="194"/>
      <c r="O792" s="194"/>
      <c r="P792" s="195"/>
      <c r="Q792" s="196"/>
      <c r="R792" s="137" t="s">
        <v>235</v>
      </c>
      <c r="S792" s="197" t="str">
        <f t="shared" ca="1" si="60"/>
        <v/>
      </c>
      <c r="T792" s="197" t="str">
        <f ca="1">IF(B792="","",IF(ISERROR(MATCH($J792,[3]SorP!$B$1:$B$6226,0)),"",INDIRECT("'SorP'!$A$"&amp;MATCH($S792&amp;$J792,[3]SorP!C:C,0))))</f>
        <v/>
      </c>
      <c r="U792" s="139"/>
      <c r="V792" s="140" t="e">
        <f>IF(C792="",NA(),IF(OR(C792="Smelter not listed",C792="Smelter not yet identified"),MATCH($B792&amp;$D792,'[3]Smelter Look-up'!$J:$J,0),MATCH($B792&amp;$C792,'[3]Smelter Look-up'!$J:$J,0)))</f>
        <v>#N/A</v>
      </c>
      <c r="X792" s="67">
        <f t="shared" si="61"/>
        <v>0</v>
      </c>
      <c r="AB792" s="68" t="str">
        <f t="shared" si="62"/>
        <v/>
      </c>
    </row>
    <row r="793" spans="1:28" s="67" customFormat="1" ht="20.25">
      <c r="A793" s="197"/>
      <c r="B793" s="137" t="s">
        <v>235</v>
      </c>
      <c r="C793" s="191" t="s">
        <v>235</v>
      </c>
      <c r="D793" s="138"/>
      <c r="E793" s="137" t="s">
        <v>235</v>
      </c>
      <c r="F793" s="137" t="s">
        <v>235</v>
      </c>
      <c r="G793" s="137" t="s">
        <v>235</v>
      </c>
      <c r="H793" s="192" t="s">
        <v>235</v>
      </c>
      <c r="I793" s="193" t="s">
        <v>235</v>
      </c>
      <c r="J793" s="193" t="s">
        <v>235</v>
      </c>
      <c r="K793" s="194"/>
      <c r="L793" s="194"/>
      <c r="M793" s="194"/>
      <c r="N793" s="194"/>
      <c r="O793" s="194"/>
      <c r="P793" s="195"/>
      <c r="Q793" s="196"/>
      <c r="R793" s="137" t="s">
        <v>235</v>
      </c>
      <c r="S793" s="197" t="str">
        <f t="shared" ca="1" si="60"/>
        <v/>
      </c>
      <c r="T793" s="197" t="str">
        <f ca="1">IF(B793="","",IF(ISERROR(MATCH($J793,[3]SorP!$B$1:$B$6226,0)),"",INDIRECT("'SorP'!$A$"&amp;MATCH($S793&amp;$J793,[3]SorP!C:C,0))))</f>
        <v/>
      </c>
      <c r="U793" s="139"/>
      <c r="V793" s="140" t="e">
        <f>IF(C793="",NA(),IF(OR(C793="Smelter not listed",C793="Smelter not yet identified"),MATCH($B793&amp;$D793,'[3]Smelter Look-up'!$J:$J,0),MATCH($B793&amp;$C793,'[3]Smelter Look-up'!$J:$J,0)))</f>
        <v>#N/A</v>
      </c>
      <c r="X793" s="67">
        <f t="shared" si="61"/>
        <v>0</v>
      </c>
      <c r="AB793" s="68" t="str">
        <f t="shared" si="62"/>
        <v/>
      </c>
    </row>
    <row r="794" spans="1:28" s="67" customFormat="1" ht="20.25">
      <c r="A794" s="197"/>
      <c r="B794" s="137" t="s">
        <v>235</v>
      </c>
      <c r="C794" s="191" t="s">
        <v>235</v>
      </c>
      <c r="D794" s="138"/>
      <c r="E794" s="137" t="s">
        <v>235</v>
      </c>
      <c r="F794" s="137" t="s">
        <v>235</v>
      </c>
      <c r="G794" s="137" t="s">
        <v>235</v>
      </c>
      <c r="H794" s="192" t="s">
        <v>235</v>
      </c>
      <c r="I794" s="193" t="s">
        <v>235</v>
      </c>
      <c r="J794" s="193" t="s">
        <v>235</v>
      </c>
      <c r="K794" s="194"/>
      <c r="L794" s="194"/>
      <c r="M794" s="194"/>
      <c r="N794" s="194"/>
      <c r="O794" s="194"/>
      <c r="P794" s="195"/>
      <c r="Q794" s="196"/>
      <c r="R794" s="137" t="s">
        <v>235</v>
      </c>
      <c r="S794" s="197" t="str">
        <f t="shared" ca="1" si="60"/>
        <v/>
      </c>
      <c r="T794" s="197" t="str">
        <f ca="1">IF(B794="","",IF(ISERROR(MATCH($J794,[3]SorP!$B$1:$B$6226,0)),"",INDIRECT("'SorP'!$A$"&amp;MATCH($S794&amp;$J794,[3]SorP!C:C,0))))</f>
        <v/>
      </c>
      <c r="U794" s="139"/>
      <c r="V794" s="140" t="e">
        <f>IF(C794="",NA(),IF(OR(C794="Smelter not listed",C794="Smelter not yet identified"),MATCH($B794&amp;$D794,'[3]Smelter Look-up'!$J:$J,0),MATCH($B794&amp;$C794,'[3]Smelter Look-up'!$J:$J,0)))</f>
        <v>#N/A</v>
      </c>
      <c r="X794" s="67">
        <f t="shared" si="61"/>
        <v>0</v>
      </c>
      <c r="AB794" s="68" t="str">
        <f t="shared" si="62"/>
        <v/>
      </c>
    </row>
    <row r="795" spans="1:28" s="67" customFormat="1" ht="20.25">
      <c r="A795" s="197"/>
      <c r="B795" s="137" t="s">
        <v>235</v>
      </c>
      <c r="C795" s="191" t="s">
        <v>235</v>
      </c>
      <c r="D795" s="138"/>
      <c r="E795" s="137" t="s">
        <v>235</v>
      </c>
      <c r="F795" s="137" t="s">
        <v>235</v>
      </c>
      <c r="G795" s="137" t="s">
        <v>235</v>
      </c>
      <c r="H795" s="192" t="s">
        <v>235</v>
      </c>
      <c r="I795" s="193" t="s">
        <v>235</v>
      </c>
      <c r="J795" s="193" t="s">
        <v>235</v>
      </c>
      <c r="K795" s="194"/>
      <c r="L795" s="194"/>
      <c r="M795" s="194"/>
      <c r="N795" s="194"/>
      <c r="O795" s="194"/>
      <c r="P795" s="195"/>
      <c r="Q795" s="196"/>
      <c r="R795" s="137" t="s">
        <v>235</v>
      </c>
      <c r="S795" s="197" t="str">
        <f t="shared" ref="S795:S825" ca="1" si="63">IF(B795="","",IF(ISERROR(MATCH($E795,CL,0)),"Unknown",INDIRECT("'C'!$A$"&amp;MATCH($E795,CL,0)+1)))</f>
        <v/>
      </c>
      <c r="T795" s="197" t="str">
        <f ca="1">IF(B795="","",IF(ISERROR(MATCH($J795,[3]SorP!$B$1:$B$6226,0)),"",INDIRECT("'SorP'!$A$"&amp;MATCH($S795&amp;$J795,[3]SorP!C:C,0))))</f>
        <v/>
      </c>
      <c r="U795" s="139"/>
      <c r="V795" s="140" t="e">
        <f>IF(C795="",NA(),IF(OR(C795="Smelter not listed",C795="Smelter not yet identified"),MATCH($B795&amp;$D795,'[3]Smelter Look-up'!$J:$J,0),MATCH($B795&amp;$C795,'[3]Smelter Look-up'!$J:$J,0)))</f>
        <v>#N/A</v>
      </c>
      <c r="X795" s="67">
        <f t="shared" si="61"/>
        <v>0</v>
      </c>
      <c r="AB795" s="68" t="str">
        <f t="shared" si="62"/>
        <v/>
      </c>
    </row>
    <row r="796" spans="1:28" s="67" customFormat="1" ht="20.25">
      <c r="A796" s="197"/>
      <c r="B796" s="137" t="s">
        <v>235</v>
      </c>
      <c r="C796" s="191" t="s">
        <v>235</v>
      </c>
      <c r="D796" s="138"/>
      <c r="E796" s="137" t="s">
        <v>235</v>
      </c>
      <c r="F796" s="137" t="s">
        <v>235</v>
      </c>
      <c r="G796" s="137" t="s">
        <v>235</v>
      </c>
      <c r="H796" s="192" t="s">
        <v>235</v>
      </c>
      <c r="I796" s="193" t="s">
        <v>235</v>
      </c>
      <c r="J796" s="193" t="s">
        <v>235</v>
      </c>
      <c r="K796" s="194"/>
      <c r="L796" s="194"/>
      <c r="M796" s="194"/>
      <c r="N796" s="194"/>
      <c r="O796" s="194"/>
      <c r="P796" s="195"/>
      <c r="Q796" s="196"/>
      <c r="R796" s="137" t="s">
        <v>235</v>
      </c>
      <c r="S796" s="197" t="str">
        <f t="shared" ca="1" si="63"/>
        <v/>
      </c>
      <c r="T796" s="197" t="str">
        <f ca="1">IF(B796="","",IF(ISERROR(MATCH($J796,[3]SorP!$B$1:$B$6226,0)),"",INDIRECT("'SorP'!$A$"&amp;MATCH($S796&amp;$J796,[3]SorP!C:C,0))))</f>
        <v/>
      </c>
      <c r="U796" s="139"/>
      <c r="V796" s="140" t="e">
        <f>IF(C796="",NA(),IF(OR(C796="Smelter not listed",C796="Smelter not yet identified"),MATCH($B796&amp;$D796,'[3]Smelter Look-up'!$J:$J,0),MATCH($B796&amp;$C796,'[3]Smelter Look-up'!$J:$J,0)))</f>
        <v>#N/A</v>
      </c>
      <c r="X796" s="67">
        <f t="shared" si="61"/>
        <v>0</v>
      </c>
      <c r="AB796" s="68" t="str">
        <f t="shared" si="62"/>
        <v/>
      </c>
    </row>
    <row r="797" spans="1:28" s="67" customFormat="1" ht="20.25">
      <c r="A797" s="197"/>
      <c r="B797" s="137" t="s">
        <v>235</v>
      </c>
      <c r="C797" s="191" t="s">
        <v>235</v>
      </c>
      <c r="D797" s="138"/>
      <c r="E797" s="137" t="s">
        <v>235</v>
      </c>
      <c r="F797" s="137" t="s">
        <v>235</v>
      </c>
      <c r="G797" s="137" t="s">
        <v>235</v>
      </c>
      <c r="H797" s="192" t="s">
        <v>235</v>
      </c>
      <c r="I797" s="193" t="s">
        <v>235</v>
      </c>
      <c r="J797" s="193" t="s">
        <v>235</v>
      </c>
      <c r="K797" s="194"/>
      <c r="L797" s="194"/>
      <c r="M797" s="194"/>
      <c r="N797" s="194"/>
      <c r="O797" s="194"/>
      <c r="P797" s="195"/>
      <c r="Q797" s="196"/>
      <c r="R797" s="137" t="s">
        <v>235</v>
      </c>
      <c r="S797" s="197" t="str">
        <f t="shared" ca="1" si="63"/>
        <v/>
      </c>
      <c r="T797" s="197" t="str">
        <f ca="1">IF(B797="","",IF(ISERROR(MATCH($J797,[3]SorP!$B$1:$B$6226,0)),"",INDIRECT("'SorP'!$A$"&amp;MATCH($S797&amp;$J797,[3]SorP!C:C,0))))</f>
        <v/>
      </c>
      <c r="U797" s="139"/>
      <c r="V797" s="140" t="e">
        <f>IF(C797="",NA(),IF(OR(C797="Smelter not listed",C797="Smelter not yet identified"),MATCH($B797&amp;$D797,'[3]Smelter Look-up'!$J:$J,0),MATCH($B797&amp;$C797,'[3]Smelter Look-up'!$J:$J,0)))</f>
        <v>#N/A</v>
      </c>
      <c r="X797" s="67">
        <f t="shared" si="61"/>
        <v>0</v>
      </c>
      <c r="AB797" s="68" t="str">
        <f t="shared" si="62"/>
        <v/>
      </c>
    </row>
    <row r="798" spans="1:28" s="67" customFormat="1" ht="20.25">
      <c r="A798" s="197"/>
      <c r="B798" s="137" t="s">
        <v>235</v>
      </c>
      <c r="C798" s="191" t="s">
        <v>235</v>
      </c>
      <c r="D798" s="138"/>
      <c r="E798" s="137" t="s">
        <v>235</v>
      </c>
      <c r="F798" s="137" t="s">
        <v>235</v>
      </c>
      <c r="G798" s="137" t="s">
        <v>235</v>
      </c>
      <c r="H798" s="192" t="s">
        <v>235</v>
      </c>
      <c r="I798" s="193" t="s">
        <v>235</v>
      </c>
      <c r="J798" s="193" t="s">
        <v>235</v>
      </c>
      <c r="K798" s="194"/>
      <c r="L798" s="194"/>
      <c r="M798" s="194"/>
      <c r="N798" s="194"/>
      <c r="O798" s="194"/>
      <c r="P798" s="195"/>
      <c r="Q798" s="196"/>
      <c r="R798" s="137" t="s">
        <v>235</v>
      </c>
      <c r="S798" s="197" t="str">
        <f t="shared" ca="1" si="63"/>
        <v/>
      </c>
      <c r="T798" s="197" t="str">
        <f ca="1">IF(B798="","",IF(ISERROR(MATCH($J798,[3]SorP!$B$1:$B$6226,0)),"",INDIRECT("'SorP'!$A$"&amp;MATCH($S798&amp;$J798,[3]SorP!C:C,0))))</f>
        <v/>
      </c>
      <c r="U798" s="139"/>
      <c r="V798" s="140" t="e">
        <f>IF(C798="",NA(),IF(OR(C798="Smelter not listed",C798="Smelter not yet identified"),MATCH($B798&amp;$D798,'[3]Smelter Look-up'!$J:$J,0),MATCH($B798&amp;$C798,'[3]Smelter Look-up'!$J:$J,0)))</f>
        <v>#N/A</v>
      </c>
      <c r="X798" s="67">
        <f t="shared" si="61"/>
        <v>0</v>
      </c>
      <c r="AB798" s="68" t="str">
        <f t="shared" si="62"/>
        <v/>
      </c>
    </row>
    <row r="799" spans="1:28" s="67" customFormat="1" ht="20.25">
      <c r="A799" s="197"/>
      <c r="B799" s="137" t="s">
        <v>235</v>
      </c>
      <c r="C799" s="191" t="s">
        <v>235</v>
      </c>
      <c r="D799" s="138"/>
      <c r="E799" s="137" t="s">
        <v>235</v>
      </c>
      <c r="F799" s="137" t="s">
        <v>235</v>
      </c>
      <c r="G799" s="137" t="s">
        <v>235</v>
      </c>
      <c r="H799" s="192" t="s">
        <v>235</v>
      </c>
      <c r="I799" s="193" t="s">
        <v>235</v>
      </c>
      <c r="J799" s="193" t="s">
        <v>235</v>
      </c>
      <c r="K799" s="194"/>
      <c r="L799" s="194"/>
      <c r="M799" s="194"/>
      <c r="N799" s="194"/>
      <c r="O799" s="194"/>
      <c r="P799" s="195"/>
      <c r="Q799" s="196"/>
      <c r="R799" s="137" t="s">
        <v>235</v>
      </c>
      <c r="S799" s="197" t="str">
        <f t="shared" ca="1" si="63"/>
        <v/>
      </c>
      <c r="T799" s="197" t="str">
        <f ca="1">IF(B799="","",IF(ISERROR(MATCH($J799,[3]SorP!$B$1:$B$6226,0)),"",INDIRECT("'SorP'!$A$"&amp;MATCH($S799&amp;$J799,[3]SorP!C:C,0))))</f>
        <v/>
      </c>
      <c r="U799" s="139"/>
      <c r="V799" s="140" t="e">
        <f>IF(C799="",NA(),IF(OR(C799="Smelter not listed",C799="Smelter not yet identified"),MATCH($B799&amp;$D799,'[3]Smelter Look-up'!$J:$J,0),MATCH($B799&amp;$C799,'[3]Smelter Look-up'!$J:$J,0)))</f>
        <v>#N/A</v>
      </c>
      <c r="X799" s="67">
        <f t="shared" si="61"/>
        <v>0</v>
      </c>
      <c r="AB799" s="68" t="str">
        <f t="shared" si="62"/>
        <v/>
      </c>
    </row>
    <row r="800" spans="1:28" s="67" customFormat="1" ht="20.25">
      <c r="A800" s="197"/>
      <c r="B800" s="137" t="s">
        <v>235</v>
      </c>
      <c r="C800" s="191" t="s">
        <v>235</v>
      </c>
      <c r="D800" s="138"/>
      <c r="E800" s="137" t="s">
        <v>235</v>
      </c>
      <c r="F800" s="137" t="s">
        <v>235</v>
      </c>
      <c r="G800" s="137" t="s">
        <v>235</v>
      </c>
      <c r="H800" s="192" t="s">
        <v>235</v>
      </c>
      <c r="I800" s="193" t="s">
        <v>235</v>
      </c>
      <c r="J800" s="193" t="s">
        <v>235</v>
      </c>
      <c r="K800" s="194"/>
      <c r="L800" s="194"/>
      <c r="M800" s="194"/>
      <c r="N800" s="194"/>
      <c r="O800" s="194"/>
      <c r="P800" s="195"/>
      <c r="Q800" s="196"/>
      <c r="R800" s="137" t="s">
        <v>235</v>
      </c>
      <c r="S800" s="197" t="str">
        <f t="shared" ca="1" si="63"/>
        <v/>
      </c>
      <c r="T800" s="197" t="str">
        <f ca="1">IF(B800="","",IF(ISERROR(MATCH($J800,[3]SorP!$B$1:$B$6226,0)),"",INDIRECT("'SorP'!$A$"&amp;MATCH($S800&amp;$J800,[3]SorP!C:C,0))))</f>
        <v/>
      </c>
      <c r="U800" s="139"/>
      <c r="V800" s="140" t="e">
        <f>IF(C800="",NA(),IF(OR(C800="Smelter not listed",C800="Smelter not yet identified"),MATCH($B800&amp;$D800,'[3]Smelter Look-up'!$J:$J,0),MATCH($B800&amp;$C800,'[3]Smelter Look-up'!$J:$J,0)))</f>
        <v>#N/A</v>
      </c>
      <c r="X800" s="67">
        <f t="shared" si="61"/>
        <v>0</v>
      </c>
      <c r="AB800" s="68" t="str">
        <f t="shared" si="62"/>
        <v/>
      </c>
    </row>
    <row r="801" spans="1:28" s="67" customFormat="1" ht="20.25">
      <c r="A801" s="197"/>
      <c r="B801" s="137" t="s">
        <v>235</v>
      </c>
      <c r="C801" s="191" t="s">
        <v>235</v>
      </c>
      <c r="D801" s="138"/>
      <c r="E801" s="137" t="s">
        <v>235</v>
      </c>
      <c r="F801" s="137" t="s">
        <v>235</v>
      </c>
      <c r="G801" s="137" t="s">
        <v>235</v>
      </c>
      <c r="H801" s="192" t="s">
        <v>235</v>
      </c>
      <c r="I801" s="193" t="s">
        <v>235</v>
      </c>
      <c r="J801" s="193" t="s">
        <v>235</v>
      </c>
      <c r="K801" s="194"/>
      <c r="L801" s="194"/>
      <c r="M801" s="194"/>
      <c r="N801" s="194"/>
      <c r="O801" s="194"/>
      <c r="P801" s="195"/>
      <c r="Q801" s="196"/>
      <c r="R801" s="137" t="s">
        <v>235</v>
      </c>
      <c r="S801" s="197" t="str">
        <f t="shared" ca="1" si="63"/>
        <v/>
      </c>
      <c r="T801" s="197" t="str">
        <f ca="1">IF(B801="","",IF(ISERROR(MATCH($J801,[3]SorP!$B$1:$B$6226,0)),"",INDIRECT("'SorP'!$A$"&amp;MATCH($S801&amp;$J801,[3]SorP!C:C,0))))</f>
        <v/>
      </c>
      <c r="U801" s="139"/>
      <c r="V801" s="140" t="e">
        <f>IF(C801="",NA(),IF(OR(C801="Smelter not listed",C801="Smelter not yet identified"),MATCH($B801&amp;$D801,'[3]Smelter Look-up'!$J:$J,0),MATCH($B801&amp;$C801,'[3]Smelter Look-up'!$J:$J,0)))</f>
        <v>#N/A</v>
      </c>
      <c r="X801" s="67">
        <f t="shared" si="61"/>
        <v>0</v>
      </c>
      <c r="AB801" s="68" t="str">
        <f t="shared" si="62"/>
        <v/>
      </c>
    </row>
    <row r="802" spans="1:28" s="67" customFormat="1" ht="20.25">
      <c r="A802" s="197"/>
      <c r="B802" s="137" t="s">
        <v>235</v>
      </c>
      <c r="C802" s="191" t="s">
        <v>235</v>
      </c>
      <c r="D802" s="138"/>
      <c r="E802" s="137" t="s">
        <v>235</v>
      </c>
      <c r="F802" s="137" t="s">
        <v>235</v>
      </c>
      <c r="G802" s="137" t="s">
        <v>235</v>
      </c>
      <c r="H802" s="192" t="s">
        <v>235</v>
      </c>
      <c r="I802" s="193" t="s">
        <v>235</v>
      </c>
      <c r="J802" s="193" t="s">
        <v>235</v>
      </c>
      <c r="K802" s="194"/>
      <c r="L802" s="194"/>
      <c r="M802" s="194"/>
      <c r="N802" s="194"/>
      <c r="O802" s="194"/>
      <c r="P802" s="195"/>
      <c r="Q802" s="196"/>
      <c r="R802" s="137" t="s">
        <v>235</v>
      </c>
      <c r="S802" s="197" t="str">
        <f t="shared" ca="1" si="63"/>
        <v/>
      </c>
      <c r="T802" s="197" t="str">
        <f ca="1">IF(B802="","",IF(ISERROR(MATCH($J802,[3]SorP!$B$1:$B$6226,0)),"",INDIRECT("'SorP'!$A$"&amp;MATCH($S802&amp;$J802,[3]SorP!C:C,0))))</f>
        <v/>
      </c>
      <c r="U802" s="139"/>
      <c r="V802" s="140" t="e">
        <f>IF(C802="",NA(),IF(OR(C802="Smelter not listed",C802="Smelter not yet identified"),MATCH($B802&amp;$D802,'[3]Smelter Look-up'!$J:$J,0),MATCH($B802&amp;$C802,'[3]Smelter Look-up'!$J:$J,0)))</f>
        <v>#N/A</v>
      </c>
      <c r="X802" s="67">
        <f t="shared" si="61"/>
        <v>0</v>
      </c>
      <c r="AB802" s="68" t="str">
        <f t="shared" si="62"/>
        <v/>
      </c>
    </row>
    <row r="803" spans="1:28" s="67" customFormat="1" ht="20.25">
      <c r="A803" s="197"/>
      <c r="B803" s="137" t="s">
        <v>235</v>
      </c>
      <c r="C803" s="191" t="s">
        <v>235</v>
      </c>
      <c r="D803" s="138"/>
      <c r="E803" s="137" t="s">
        <v>235</v>
      </c>
      <c r="F803" s="137" t="s">
        <v>235</v>
      </c>
      <c r="G803" s="137" t="s">
        <v>235</v>
      </c>
      <c r="H803" s="192" t="s">
        <v>235</v>
      </c>
      <c r="I803" s="193" t="s">
        <v>235</v>
      </c>
      <c r="J803" s="193" t="s">
        <v>235</v>
      </c>
      <c r="K803" s="194"/>
      <c r="L803" s="194"/>
      <c r="M803" s="194"/>
      <c r="N803" s="194"/>
      <c r="O803" s="194"/>
      <c r="P803" s="195"/>
      <c r="Q803" s="196"/>
      <c r="R803" s="137" t="s">
        <v>235</v>
      </c>
      <c r="S803" s="197" t="str">
        <f t="shared" ca="1" si="63"/>
        <v/>
      </c>
      <c r="T803" s="197" t="str">
        <f ca="1">IF(B803="","",IF(ISERROR(MATCH($J803,[3]SorP!$B$1:$B$6226,0)),"",INDIRECT("'SorP'!$A$"&amp;MATCH($S803&amp;$J803,[3]SorP!C:C,0))))</f>
        <v/>
      </c>
      <c r="U803" s="139"/>
      <c r="V803" s="140" t="e">
        <f>IF(C803="",NA(),IF(OR(C803="Smelter not listed",C803="Smelter not yet identified"),MATCH($B803&amp;$D803,'[3]Smelter Look-up'!$J:$J,0),MATCH($B803&amp;$C803,'[3]Smelter Look-up'!$J:$J,0)))</f>
        <v>#N/A</v>
      </c>
      <c r="X803" s="67">
        <f t="shared" si="61"/>
        <v>0</v>
      </c>
      <c r="AB803" s="68" t="str">
        <f t="shared" si="62"/>
        <v/>
      </c>
    </row>
    <row r="804" spans="1:28" s="67" customFormat="1" ht="20.25">
      <c r="A804" s="197"/>
      <c r="B804" s="137" t="s">
        <v>235</v>
      </c>
      <c r="C804" s="191" t="s">
        <v>235</v>
      </c>
      <c r="D804" s="138"/>
      <c r="E804" s="137" t="s">
        <v>235</v>
      </c>
      <c r="F804" s="137" t="s">
        <v>235</v>
      </c>
      <c r="G804" s="137" t="s">
        <v>235</v>
      </c>
      <c r="H804" s="192" t="s">
        <v>235</v>
      </c>
      <c r="I804" s="193" t="s">
        <v>235</v>
      </c>
      <c r="J804" s="193" t="s">
        <v>235</v>
      </c>
      <c r="K804" s="194"/>
      <c r="L804" s="194"/>
      <c r="M804" s="194"/>
      <c r="N804" s="194"/>
      <c r="O804" s="194"/>
      <c r="P804" s="195"/>
      <c r="Q804" s="196"/>
      <c r="R804" s="137" t="s">
        <v>235</v>
      </c>
      <c r="S804" s="197" t="str">
        <f t="shared" ca="1" si="63"/>
        <v/>
      </c>
      <c r="T804" s="197" t="str">
        <f ca="1">IF(B804="","",IF(ISERROR(MATCH($J804,[3]SorP!$B$1:$B$6226,0)),"",INDIRECT("'SorP'!$A$"&amp;MATCH($S804&amp;$J804,[3]SorP!C:C,0))))</f>
        <v/>
      </c>
      <c r="U804" s="139"/>
      <c r="V804" s="140" t="e">
        <f>IF(C804="",NA(),IF(OR(C804="Smelter not listed",C804="Smelter not yet identified"),MATCH($B804&amp;$D804,'[3]Smelter Look-up'!$J:$J,0),MATCH($B804&amp;$C804,'[3]Smelter Look-up'!$J:$J,0)))</f>
        <v>#N/A</v>
      </c>
      <c r="X804" s="67">
        <f t="shared" si="61"/>
        <v>0</v>
      </c>
      <c r="AB804" s="68" t="str">
        <f t="shared" si="62"/>
        <v/>
      </c>
    </row>
    <row r="805" spans="1:28" s="67" customFormat="1" ht="20.25">
      <c r="A805" s="197"/>
      <c r="B805" s="137" t="s">
        <v>235</v>
      </c>
      <c r="C805" s="191" t="s">
        <v>235</v>
      </c>
      <c r="D805" s="138"/>
      <c r="E805" s="137" t="s">
        <v>235</v>
      </c>
      <c r="F805" s="137" t="s">
        <v>235</v>
      </c>
      <c r="G805" s="137" t="s">
        <v>235</v>
      </c>
      <c r="H805" s="192" t="s">
        <v>235</v>
      </c>
      <c r="I805" s="193" t="s">
        <v>235</v>
      </c>
      <c r="J805" s="193" t="s">
        <v>235</v>
      </c>
      <c r="K805" s="194"/>
      <c r="L805" s="194"/>
      <c r="M805" s="194"/>
      <c r="N805" s="194"/>
      <c r="O805" s="194"/>
      <c r="P805" s="195"/>
      <c r="Q805" s="196"/>
      <c r="R805" s="137" t="s">
        <v>235</v>
      </c>
      <c r="S805" s="197" t="str">
        <f t="shared" ca="1" si="63"/>
        <v/>
      </c>
      <c r="T805" s="197" t="str">
        <f ca="1">IF(B805="","",IF(ISERROR(MATCH($J805,[3]SorP!$B$1:$B$6226,0)),"",INDIRECT("'SorP'!$A$"&amp;MATCH($S805&amp;$J805,[3]SorP!C:C,0))))</f>
        <v/>
      </c>
      <c r="U805" s="139"/>
      <c r="V805" s="140" t="e">
        <f>IF(C805="",NA(),IF(OR(C805="Smelter not listed",C805="Smelter not yet identified"),MATCH($B805&amp;$D805,'[3]Smelter Look-up'!$J:$J,0),MATCH($B805&amp;$C805,'[3]Smelter Look-up'!$J:$J,0)))</f>
        <v>#N/A</v>
      </c>
      <c r="X805" s="67">
        <f t="shared" si="61"/>
        <v>0</v>
      </c>
      <c r="AB805" s="68" t="str">
        <f t="shared" si="62"/>
        <v/>
      </c>
    </row>
    <row r="806" spans="1:28" s="67" customFormat="1" ht="20.25">
      <c r="A806" s="197"/>
      <c r="B806" s="137" t="s">
        <v>235</v>
      </c>
      <c r="C806" s="191" t="s">
        <v>235</v>
      </c>
      <c r="D806" s="138"/>
      <c r="E806" s="137" t="s">
        <v>235</v>
      </c>
      <c r="F806" s="137" t="s">
        <v>235</v>
      </c>
      <c r="G806" s="137" t="s">
        <v>235</v>
      </c>
      <c r="H806" s="192" t="s">
        <v>235</v>
      </c>
      <c r="I806" s="193" t="s">
        <v>235</v>
      </c>
      <c r="J806" s="193" t="s">
        <v>235</v>
      </c>
      <c r="K806" s="194"/>
      <c r="L806" s="194"/>
      <c r="M806" s="194"/>
      <c r="N806" s="194"/>
      <c r="O806" s="194"/>
      <c r="P806" s="195"/>
      <c r="Q806" s="196"/>
      <c r="R806" s="137" t="s">
        <v>235</v>
      </c>
      <c r="S806" s="197" t="str">
        <f t="shared" ca="1" si="63"/>
        <v/>
      </c>
      <c r="T806" s="197" t="str">
        <f ca="1">IF(B806="","",IF(ISERROR(MATCH($J806,[3]SorP!$B$1:$B$6226,0)),"",INDIRECT("'SorP'!$A$"&amp;MATCH($S806&amp;$J806,[3]SorP!C:C,0))))</f>
        <v/>
      </c>
      <c r="U806" s="139"/>
      <c r="V806" s="140" t="e">
        <f>IF(C806="",NA(),IF(OR(C806="Smelter not listed",C806="Smelter not yet identified"),MATCH($B806&amp;$D806,'[3]Smelter Look-up'!$J:$J,0),MATCH($B806&amp;$C806,'[3]Smelter Look-up'!$J:$J,0)))</f>
        <v>#N/A</v>
      </c>
      <c r="X806" s="67">
        <f t="shared" si="61"/>
        <v>0</v>
      </c>
      <c r="AB806" s="68" t="str">
        <f t="shared" si="62"/>
        <v/>
      </c>
    </row>
    <row r="807" spans="1:28" s="67" customFormat="1" ht="20.25">
      <c r="A807" s="197"/>
      <c r="B807" s="137" t="s">
        <v>235</v>
      </c>
      <c r="C807" s="191" t="s">
        <v>235</v>
      </c>
      <c r="D807" s="138"/>
      <c r="E807" s="137" t="s">
        <v>235</v>
      </c>
      <c r="F807" s="137" t="s">
        <v>235</v>
      </c>
      <c r="G807" s="137" t="s">
        <v>235</v>
      </c>
      <c r="H807" s="192" t="s">
        <v>235</v>
      </c>
      <c r="I807" s="193" t="s">
        <v>235</v>
      </c>
      <c r="J807" s="193" t="s">
        <v>235</v>
      </c>
      <c r="K807" s="194"/>
      <c r="L807" s="194"/>
      <c r="M807" s="194"/>
      <c r="N807" s="194"/>
      <c r="O807" s="194"/>
      <c r="P807" s="195"/>
      <c r="Q807" s="196"/>
      <c r="R807" s="137" t="s">
        <v>235</v>
      </c>
      <c r="S807" s="197" t="str">
        <f t="shared" ca="1" si="63"/>
        <v/>
      </c>
      <c r="T807" s="197" t="str">
        <f ca="1">IF(B807="","",IF(ISERROR(MATCH($J807,[3]SorP!$B$1:$B$6226,0)),"",INDIRECT("'SorP'!$A$"&amp;MATCH($S807&amp;$J807,[3]SorP!C:C,0))))</f>
        <v/>
      </c>
      <c r="U807" s="139"/>
      <c r="V807" s="140" t="e">
        <f>IF(C807="",NA(),IF(OR(C807="Smelter not listed",C807="Smelter not yet identified"),MATCH($B807&amp;$D807,'[3]Smelter Look-up'!$J:$J,0),MATCH($B807&amp;$C807,'[3]Smelter Look-up'!$J:$J,0)))</f>
        <v>#N/A</v>
      </c>
      <c r="X807" s="67">
        <f t="shared" si="61"/>
        <v>0</v>
      </c>
      <c r="AB807" s="68" t="str">
        <f t="shared" si="62"/>
        <v/>
      </c>
    </row>
    <row r="808" spans="1:28" s="67" customFormat="1" ht="20.25">
      <c r="A808" s="197"/>
      <c r="B808" s="137" t="s">
        <v>235</v>
      </c>
      <c r="C808" s="191" t="s">
        <v>235</v>
      </c>
      <c r="D808" s="138"/>
      <c r="E808" s="137" t="s">
        <v>235</v>
      </c>
      <c r="F808" s="137" t="s">
        <v>235</v>
      </c>
      <c r="G808" s="137" t="s">
        <v>235</v>
      </c>
      <c r="H808" s="192" t="s">
        <v>235</v>
      </c>
      <c r="I808" s="193" t="s">
        <v>235</v>
      </c>
      <c r="J808" s="193" t="s">
        <v>235</v>
      </c>
      <c r="K808" s="194"/>
      <c r="L808" s="194"/>
      <c r="M808" s="194"/>
      <c r="N808" s="194"/>
      <c r="O808" s="194"/>
      <c r="P808" s="195"/>
      <c r="Q808" s="196"/>
      <c r="R808" s="137" t="s">
        <v>235</v>
      </c>
      <c r="S808" s="197" t="str">
        <f t="shared" ca="1" si="63"/>
        <v/>
      </c>
      <c r="T808" s="197" t="str">
        <f ca="1">IF(B808="","",IF(ISERROR(MATCH($J808,[3]SorP!$B$1:$B$6226,0)),"",INDIRECT("'SorP'!$A$"&amp;MATCH($S808&amp;$J808,[3]SorP!C:C,0))))</f>
        <v/>
      </c>
      <c r="U808" s="139"/>
      <c r="V808" s="140" t="e">
        <f>IF(C808="",NA(),IF(OR(C808="Smelter not listed",C808="Smelter not yet identified"),MATCH($B808&amp;$D808,'[3]Smelter Look-up'!$J:$J,0),MATCH($B808&amp;$C808,'[3]Smelter Look-up'!$J:$J,0)))</f>
        <v>#N/A</v>
      </c>
      <c r="X808" s="67">
        <f t="shared" si="61"/>
        <v>0</v>
      </c>
      <c r="AB808" s="68" t="str">
        <f t="shared" si="62"/>
        <v/>
      </c>
    </row>
    <row r="809" spans="1:28" s="67" customFormat="1" ht="20.25">
      <c r="A809" s="197"/>
      <c r="B809" s="137" t="s">
        <v>235</v>
      </c>
      <c r="C809" s="191" t="s">
        <v>235</v>
      </c>
      <c r="D809" s="138"/>
      <c r="E809" s="137" t="s">
        <v>235</v>
      </c>
      <c r="F809" s="137" t="s">
        <v>235</v>
      </c>
      <c r="G809" s="137" t="s">
        <v>235</v>
      </c>
      <c r="H809" s="192" t="s">
        <v>235</v>
      </c>
      <c r="I809" s="193" t="s">
        <v>235</v>
      </c>
      <c r="J809" s="193" t="s">
        <v>235</v>
      </c>
      <c r="K809" s="194"/>
      <c r="L809" s="194"/>
      <c r="M809" s="194"/>
      <c r="N809" s="194"/>
      <c r="O809" s="194"/>
      <c r="P809" s="195"/>
      <c r="Q809" s="196"/>
      <c r="R809" s="137" t="s">
        <v>235</v>
      </c>
      <c r="S809" s="197" t="str">
        <f t="shared" ca="1" si="63"/>
        <v/>
      </c>
      <c r="T809" s="197" t="str">
        <f ca="1">IF(B809="","",IF(ISERROR(MATCH($J809,[3]SorP!$B$1:$B$6226,0)),"",INDIRECT("'SorP'!$A$"&amp;MATCH($S809&amp;$J809,[3]SorP!C:C,0))))</f>
        <v/>
      </c>
      <c r="U809" s="139"/>
      <c r="V809" s="140" t="e">
        <f>IF(C809="",NA(),IF(OR(C809="Smelter not listed",C809="Smelter not yet identified"),MATCH($B809&amp;$D809,'[3]Smelter Look-up'!$J:$J,0),MATCH($B809&amp;$C809,'[3]Smelter Look-up'!$J:$J,0)))</f>
        <v>#N/A</v>
      </c>
      <c r="X809" s="67">
        <f t="shared" si="61"/>
        <v>0</v>
      </c>
      <c r="AB809" s="68" t="str">
        <f t="shared" si="62"/>
        <v/>
      </c>
    </row>
    <row r="810" spans="1:28" s="67" customFormat="1" ht="20.25">
      <c r="A810" s="197"/>
      <c r="B810" s="137" t="s">
        <v>235</v>
      </c>
      <c r="C810" s="191" t="s">
        <v>235</v>
      </c>
      <c r="D810" s="138"/>
      <c r="E810" s="137" t="s">
        <v>235</v>
      </c>
      <c r="F810" s="137" t="s">
        <v>235</v>
      </c>
      <c r="G810" s="137" t="s">
        <v>235</v>
      </c>
      <c r="H810" s="192" t="s">
        <v>235</v>
      </c>
      <c r="I810" s="193" t="s">
        <v>235</v>
      </c>
      <c r="J810" s="193" t="s">
        <v>235</v>
      </c>
      <c r="K810" s="194"/>
      <c r="L810" s="194"/>
      <c r="M810" s="194"/>
      <c r="N810" s="194"/>
      <c r="O810" s="194"/>
      <c r="P810" s="195"/>
      <c r="Q810" s="196"/>
      <c r="R810" s="137" t="s">
        <v>235</v>
      </c>
      <c r="S810" s="197" t="str">
        <f t="shared" ca="1" si="63"/>
        <v/>
      </c>
      <c r="T810" s="197" t="str">
        <f ca="1">IF(B810="","",IF(ISERROR(MATCH($J810,[3]SorP!$B$1:$B$6226,0)),"",INDIRECT("'SorP'!$A$"&amp;MATCH($S810&amp;$J810,[3]SorP!C:C,0))))</f>
        <v/>
      </c>
      <c r="U810" s="139"/>
      <c r="V810" s="140" t="e">
        <f>IF(C810="",NA(),IF(OR(C810="Smelter not listed",C810="Smelter not yet identified"),MATCH($B810&amp;$D810,'[3]Smelter Look-up'!$J:$J,0),MATCH($B810&amp;$C810,'[3]Smelter Look-up'!$J:$J,0)))</f>
        <v>#N/A</v>
      </c>
      <c r="X810" s="67">
        <f t="shared" si="61"/>
        <v>0</v>
      </c>
      <c r="AB810" s="68" t="str">
        <f t="shared" si="62"/>
        <v/>
      </c>
    </row>
    <row r="811" spans="1:28" s="67" customFormat="1" ht="20.25">
      <c r="A811" s="197"/>
      <c r="B811" s="137" t="s">
        <v>235</v>
      </c>
      <c r="C811" s="191" t="s">
        <v>235</v>
      </c>
      <c r="D811" s="138"/>
      <c r="E811" s="137" t="s">
        <v>235</v>
      </c>
      <c r="F811" s="137" t="s">
        <v>235</v>
      </c>
      <c r="G811" s="137" t="s">
        <v>235</v>
      </c>
      <c r="H811" s="192" t="s">
        <v>235</v>
      </c>
      <c r="I811" s="193" t="s">
        <v>235</v>
      </c>
      <c r="J811" s="193" t="s">
        <v>235</v>
      </c>
      <c r="K811" s="194"/>
      <c r="L811" s="194"/>
      <c r="M811" s="194"/>
      <c r="N811" s="194"/>
      <c r="O811" s="194"/>
      <c r="P811" s="195"/>
      <c r="Q811" s="196"/>
      <c r="R811" s="137" t="s">
        <v>235</v>
      </c>
      <c r="S811" s="197" t="str">
        <f t="shared" ca="1" si="63"/>
        <v/>
      </c>
      <c r="T811" s="197" t="str">
        <f ca="1">IF(B811="","",IF(ISERROR(MATCH($J811,[3]SorP!$B$1:$B$6226,0)),"",INDIRECT("'SorP'!$A$"&amp;MATCH($S811&amp;$J811,[3]SorP!C:C,0))))</f>
        <v/>
      </c>
      <c r="U811" s="139"/>
      <c r="V811" s="140" t="e">
        <f>IF(C811="",NA(),IF(OR(C811="Smelter not listed",C811="Smelter not yet identified"),MATCH($B811&amp;$D811,'[3]Smelter Look-up'!$J:$J,0),MATCH($B811&amp;$C811,'[3]Smelter Look-up'!$J:$J,0)))</f>
        <v>#N/A</v>
      </c>
      <c r="X811" s="67">
        <f t="shared" si="61"/>
        <v>0</v>
      </c>
      <c r="AB811" s="68" t="str">
        <f t="shared" si="62"/>
        <v/>
      </c>
    </row>
    <row r="812" spans="1:28" s="67" customFormat="1" ht="20.25">
      <c r="A812" s="197"/>
      <c r="B812" s="137" t="s">
        <v>235</v>
      </c>
      <c r="C812" s="191" t="s">
        <v>235</v>
      </c>
      <c r="D812" s="138"/>
      <c r="E812" s="137" t="s">
        <v>235</v>
      </c>
      <c r="F812" s="137" t="s">
        <v>235</v>
      </c>
      <c r="G812" s="137" t="s">
        <v>235</v>
      </c>
      <c r="H812" s="192" t="s">
        <v>235</v>
      </c>
      <c r="I812" s="193" t="s">
        <v>235</v>
      </c>
      <c r="J812" s="193" t="s">
        <v>235</v>
      </c>
      <c r="K812" s="194"/>
      <c r="L812" s="194"/>
      <c r="M812" s="194"/>
      <c r="N812" s="194"/>
      <c r="O812" s="194"/>
      <c r="P812" s="195"/>
      <c r="Q812" s="196"/>
      <c r="R812" s="137" t="s">
        <v>235</v>
      </c>
      <c r="S812" s="197" t="str">
        <f t="shared" ca="1" si="63"/>
        <v/>
      </c>
      <c r="T812" s="197" t="str">
        <f ca="1">IF(B812="","",IF(ISERROR(MATCH($J812,[3]SorP!$B$1:$B$6226,0)),"",INDIRECT("'SorP'!$A$"&amp;MATCH($S812&amp;$J812,[3]SorP!C:C,0))))</f>
        <v/>
      </c>
      <c r="U812" s="139"/>
      <c r="V812" s="140" t="e">
        <f>IF(C812="",NA(),IF(OR(C812="Smelter not listed",C812="Smelter not yet identified"),MATCH($B812&amp;$D812,'[3]Smelter Look-up'!$J:$J,0),MATCH($B812&amp;$C812,'[3]Smelter Look-up'!$J:$J,0)))</f>
        <v>#N/A</v>
      </c>
      <c r="X812" s="67">
        <f t="shared" si="61"/>
        <v>0</v>
      </c>
      <c r="AB812" s="68" t="str">
        <f t="shared" si="62"/>
        <v/>
      </c>
    </row>
    <row r="813" spans="1:28" s="67" customFormat="1" ht="20.25">
      <c r="A813" s="197"/>
      <c r="B813" s="137" t="s">
        <v>235</v>
      </c>
      <c r="C813" s="191" t="s">
        <v>235</v>
      </c>
      <c r="D813" s="138"/>
      <c r="E813" s="137" t="s">
        <v>235</v>
      </c>
      <c r="F813" s="137" t="s">
        <v>235</v>
      </c>
      <c r="G813" s="137" t="s">
        <v>235</v>
      </c>
      <c r="H813" s="192" t="s">
        <v>235</v>
      </c>
      <c r="I813" s="193" t="s">
        <v>235</v>
      </c>
      <c r="J813" s="193" t="s">
        <v>235</v>
      </c>
      <c r="K813" s="194"/>
      <c r="L813" s="194"/>
      <c r="M813" s="194"/>
      <c r="N813" s="194"/>
      <c r="O813" s="194"/>
      <c r="P813" s="195"/>
      <c r="Q813" s="196"/>
      <c r="R813" s="137" t="s">
        <v>235</v>
      </c>
      <c r="S813" s="197" t="str">
        <f t="shared" ca="1" si="63"/>
        <v/>
      </c>
      <c r="T813" s="197" t="str">
        <f ca="1">IF(B813="","",IF(ISERROR(MATCH($J813,[3]SorP!$B$1:$B$6226,0)),"",INDIRECT("'SorP'!$A$"&amp;MATCH($S813&amp;$J813,[3]SorP!C:C,0))))</f>
        <v/>
      </c>
      <c r="U813" s="139"/>
      <c r="V813" s="140" t="e">
        <f>IF(C813="",NA(),IF(OR(C813="Smelter not listed",C813="Smelter not yet identified"),MATCH($B813&amp;$D813,'[3]Smelter Look-up'!$J:$J,0),MATCH($B813&amp;$C813,'[3]Smelter Look-up'!$J:$J,0)))</f>
        <v>#N/A</v>
      </c>
      <c r="X813" s="67">
        <f t="shared" si="61"/>
        <v>0</v>
      </c>
      <c r="AB813" s="68" t="str">
        <f t="shared" si="62"/>
        <v/>
      </c>
    </row>
    <row r="814" spans="1:28" s="67" customFormat="1" ht="20.25">
      <c r="A814" s="197"/>
      <c r="B814" s="137" t="s">
        <v>235</v>
      </c>
      <c r="C814" s="191" t="s">
        <v>235</v>
      </c>
      <c r="D814" s="138"/>
      <c r="E814" s="137" t="s">
        <v>235</v>
      </c>
      <c r="F814" s="137" t="s">
        <v>235</v>
      </c>
      <c r="G814" s="137" t="s">
        <v>235</v>
      </c>
      <c r="H814" s="192" t="s">
        <v>235</v>
      </c>
      <c r="I814" s="193" t="s">
        <v>235</v>
      </c>
      <c r="J814" s="193" t="s">
        <v>235</v>
      </c>
      <c r="K814" s="194"/>
      <c r="L814" s="194"/>
      <c r="M814" s="194"/>
      <c r="N814" s="194"/>
      <c r="O814" s="194"/>
      <c r="P814" s="195"/>
      <c r="Q814" s="196"/>
      <c r="R814" s="137" t="s">
        <v>235</v>
      </c>
      <c r="S814" s="197" t="str">
        <f t="shared" ca="1" si="63"/>
        <v/>
      </c>
      <c r="T814" s="197" t="str">
        <f ca="1">IF(B814="","",IF(ISERROR(MATCH($J814,[3]SorP!$B$1:$B$6226,0)),"",INDIRECT("'SorP'!$A$"&amp;MATCH($S814&amp;$J814,[3]SorP!C:C,0))))</f>
        <v/>
      </c>
      <c r="U814" s="139"/>
      <c r="V814" s="140" t="e">
        <f>IF(C814="",NA(),IF(OR(C814="Smelter not listed",C814="Smelter not yet identified"),MATCH($B814&amp;$D814,'[3]Smelter Look-up'!$J:$J,0),MATCH($B814&amp;$C814,'[3]Smelter Look-up'!$J:$J,0)))</f>
        <v>#N/A</v>
      </c>
      <c r="X814" s="67">
        <f t="shared" si="61"/>
        <v>0</v>
      </c>
      <c r="AB814" s="68" t="str">
        <f t="shared" si="62"/>
        <v/>
      </c>
    </row>
    <row r="815" spans="1:28" s="67" customFormat="1" ht="20.25">
      <c r="A815" s="197"/>
      <c r="B815" s="137" t="s">
        <v>235</v>
      </c>
      <c r="C815" s="191" t="s">
        <v>235</v>
      </c>
      <c r="D815" s="138"/>
      <c r="E815" s="137" t="s">
        <v>235</v>
      </c>
      <c r="F815" s="137" t="s">
        <v>235</v>
      </c>
      <c r="G815" s="137" t="s">
        <v>235</v>
      </c>
      <c r="H815" s="192" t="s">
        <v>235</v>
      </c>
      <c r="I815" s="193" t="s">
        <v>235</v>
      </c>
      <c r="J815" s="193" t="s">
        <v>235</v>
      </c>
      <c r="K815" s="194"/>
      <c r="L815" s="194"/>
      <c r="M815" s="194"/>
      <c r="N815" s="194"/>
      <c r="O815" s="194"/>
      <c r="P815" s="195"/>
      <c r="Q815" s="196"/>
      <c r="R815" s="137" t="s">
        <v>235</v>
      </c>
      <c r="S815" s="197" t="str">
        <f t="shared" ca="1" si="63"/>
        <v/>
      </c>
      <c r="T815" s="197" t="str">
        <f ca="1">IF(B815="","",IF(ISERROR(MATCH($J815,[3]SorP!$B$1:$B$6226,0)),"",INDIRECT("'SorP'!$A$"&amp;MATCH($S815&amp;$J815,[3]SorP!C:C,0))))</f>
        <v/>
      </c>
      <c r="U815" s="139"/>
      <c r="V815" s="140" t="e">
        <f>IF(C815="",NA(),IF(OR(C815="Smelter not listed",C815="Smelter not yet identified"),MATCH($B815&amp;$D815,'[3]Smelter Look-up'!$J:$J,0),MATCH($B815&amp;$C815,'[3]Smelter Look-up'!$J:$J,0)))</f>
        <v>#N/A</v>
      </c>
      <c r="X815" s="67">
        <f t="shared" si="61"/>
        <v>0</v>
      </c>
      <c r="AB815" s="68" t="str">
        <f t="shared" si="62"/>
        <v/>
      </c>
    </row>
    <row r="816" spans="1:28" s="67" customFormat="1" ht="20.25">
      <c r="A816" s="197"/>
      <c r="B816" s="137" t="s">
        <v>235</v>
      </c>
      <c r="C816" s="191" t="s">
        <v>235</v>
      </c>
      <c r="D816" s="138"/>
      <c r="E816" s="137" t="s">
        <v>235</v>
      </c>
      <c r="F816" s="137" t="s">
        <v>235</v>
      </c>
      <c r="G816" s="137" t="s">
        <v>235</v>
      </c>
      <c r="H816" s="192" t="s">
        <v>235</v>
      </c>
      <c r="I816" s="193" t="s">
        <v>235</v>
      </c>
      <c r="J816" s="193" t="s">
        <v>235</v>
      </c>
      <c r="K816" s="194"/>
      <c r="L816" s="194"/>
      <c r="M816" s="194"/>
      <c r="N816" s="194"/>
      <c r="O816" s="194"/>
      <c r="P816" s="195"/>
      <c r="Q816" s="196"/>
      <c r="R816" s="137" t="s">
        <v>235</v>
      </c>
      <c r="S816" s="197" t="str">
        <f t="shared" ca="1" si="63"/>
        <v/>
      </c>
      <c r="T816" s="197" t="str">
        <f ca="1">IF(B816="","",IF(ISERROR(MATCH($J816,[3]SorP!$B$1:$B$6226,0)),"",INDIRECT("'SorP'!$A$"&amp;MATCH($S816&amp;$J816,[3]SorP!C:C,0))))</f>
        <v/>
      </c>
      <c r="U816" s="139"/>
      <c r="V816" s="140" t="e">
        <f>IF(C816="",NA(),IF(OR(C816="Smelter not listed",C816="Smelter not yet identified"),MATCH($B816&amp;$D816,'[3]Smelter Look-up'!$J:$J,0),MATCH($B816&amp;$C816,'[3]Smelter Look-up'!$J:$J,0)))</f>
        <v>#N/A</v>
      </c>
      <c r="X816" s="67">
        <f t="shared" si="61"/>
        <v>0</v>
      </c>
      <c r="AB816" s="68" t="str">
        <f t="shared" si="62"/>
        <v/>
      </c>
    </row>
    <row r="817" spans="1:28" s="67" customFormat="1" ht="20.25">
      <c r="A817" s="197"/>
      <c r="B817" s="137" t="s">
        <v>235</v>
      </c>
      <c r="C817" s="191" t="s">
        <v>235</v>
      </c>
      <c r="D817" s="138"/>
      <c r="E817" s="137" t="s">
        <v>235</v>
      </c>
      <c r="F817" s="137" t="s">
        <v>235</v>
      </c>
      <c r="G817" s="137" t="s">
        <v>235</v>
      </c>
      <c r="H817" s="192" t="s">
        <v>235</v>
      </c>
      <c r="I817" s="193" t="s">
        <v>235</v>
      </c>
      <c r="J817" s="193" t="s">
        <v>235</v>
      </c>
      <c r="K817" s="194"/>
      <c r="L817" s="194"/>
      <c r="M817" s="194"/>
      <c r="N817" s="194"/>
      <c r="O817" s="194"/>
      <c r="P817" s="195"/>
      <c r="Q817" s="196"/>
      <c r="R817" s="137" t="s">
        <v>235</v>
      </c>
      <c r="S817" s="197" t="str">
        <f t="shared" ca="1" si="63"/>
        <v/>
      </c>
      <c r="T817" s="197" t="str">
        <f ca="1">IF(B817="","",IF(ISERROR(MATCH($J817,[3]SorP!$B$1:$B$6226,0)),"",INDIRECT("'SorP'!$A$"&amp;MATCH($S817&amp;$J817,[3]SorP!C:C,0))))</f>
        <v/>
      </c>
      <c r="U817" s="139"/>
      <c r="V817" s="140" t="e">
        <f>IF(C817="",NA(),IF(OR(C817="Smelter not listed",C817="Smelter not yet identified"),MATCH($B817&amp;$D817,'[3]Smelter Look-up'!$J:$J,0),MATCH($B817&amp;$C817,'[3]Smelter Look-up'!$J:$J,0)))</f>
        <v>#N/A</v>
      </c>
      <c r="X817" s="67">
        <f t="shared" si="61"/>
        <v>0</v>
      </c>
      <c r="AB817" s="68" t="str">
        <f t="shared" si="62"/>
        <v/>
      </c>
    </row>
    <row r="818" spans="1:28" s="67" customFormat="1" ht="20.25">
      <c r="A818" s="197"/>
      <c r="B818" s="137" t="s">
        <v>235</v>
      </c>
      <c r="C818" s="191" t="s">
        <v>235</v>
      </c>
      <c r="D818" s="138"/>
      <c r="E818" s="137" t="s">
        <v>235</v>
      </c>
      <c r="F818" s="137" t="s">
        <v>235</v>
      </c>
      <c r="G818" s="137" t="s">
        <v>235</v>
      </c>
      <c r="H818" s="192" t="s">
        <v>235</v>
      </c>
      <c r="I818" s="193" t="s">
        <v>235</v>
      </c>
      <c r="J818" s="193" t="s">
        <v>235</v>
      </c>
      <c r="K818" s="194"/>
      <c r="L818" s="194"/>
      <c r="M818" s="194"/>
      <c r="N818" s="194"/>
      <c r="O818" s="194"/>
      <c r="P818" s="195"/>
      <c r="Q818" s="196"/>
      <c r="R818" s="137" t="s">
        <v>235</v>
      </c>
      <c r="S818" s="197" t="str">
        <f t="shared" ca="1" si="63"/>
        <v/>
      </c>
      <c r="T818" s="197" t="str">
        <f ca="1">IF(B818="","",IF(ISERROR(MATCH($J818,[3]SorP!$B$1:$B$6226,0)),"",INDIRECT("'SorP'!$A$"&amp;MATCH($S818&amp;$J818,[3]SorP!C:C,0))))</f>
        <v/>
      </c>
      <c r="U818" s="139"/>
      <c r="V818" s="140" t="e">
        <f>IF(C818="",NA(),IF(OR(C818="Smelter not listed",C818="Smelter not yet identified"),MATCH($B818&amp;$D818,'[3]Smelter Look-up'!$J:$J,0),MATCH($B818&amp;$C818,'[3]Smelter Look-up'!$J:$J,0)))</f>
        <v>#N/A</v>
      </c>
      <c r="X818" s="67">
        <f t="shared" si="61"/>
        <v>0</v>
      </c>
      <c r="AB818" s="68" t="str">
        <f t="shared" si="62"/>
        <v/>
      </c>
    </row>
    <row r="819" spans="1:28" s="67" customFormat="1" ht="20.25">
      <c r="A819" s="197"/>
      <c r="B819" s="137" t="s">
        <v>235</v>
      </c>
      <c r="C819" s="191" t="s">
        <v>235</v>
      </c>
      <c r="D819" s="138"/>
      <c r="E819" s="137" t="s">
        <v>235</v>
      </c>
      <c r="F819" s="137" t="s">
        <v>235</v>
      </c>
      <c r="G819" s="137" t="s">
        <v>235</v>
      </c>
      <c r="H819" s="192" t="s">
        <v>235</v>
      </c>
      <c r="I819" s="193" t="s">
        <v>235</v>
      </c>
      <c r="J819" s="193" t="s">
        <v>235</v>
      </c>
      <c r="K819" s="194"/>
      <c r="L819" s="194"/>
      <c r="M819" s="194"/>
      <c r="N819" s="194"/>
      <c r="O819" s="194"/>
      <c r="P819" s="195"/>
      <c r="Q819" s="196"/>
      <c r="R819" s="137" t="s">
        <v>235</v>
      </c>
      <c r="S819" s="197" t="str">
        <f t="shared" ca="1" si="63"/>
        <v/>
      </c>
      <c r="T819" s="197" t="str">
        <f ca="1">IF(B819="","",IF(ISERROR(MATCH($J819,[3]SorP!$B$1:$B$6226,0)),"",INDIRECT("'SorP'!$A$"&amp;MATCH($S819&amp;$J819,[3]SorP!C:C,0))))</f>
        <v/>
      </c>
      <c r="U819" s="139"/>
      <c r="V819" s="140" t="e">
        <f>IF(C819="",NA(),IF(OR(C819="Smelter not listed",C819="Smelter not yet identified"),MATCH($B819&amp;$D819,'[3]Smelter Look-up'!$J:$J,0),MATCH($B819&amp;$C819,'[3]Smelter Look-up'!$J:$J,0)))</f>
        <v>#N/A</v>
      </c>
      <c r="X819" s="67">
        <f t="shared" si="61"/>
        <v>0</v>
      </c>
      <c r="AB819" s="68" t="str">
        <f t="shared" si="62"/>
        <v/>
      </c>
    </row>
    <row r="820" spans="1:28" s="67" customFormat="1" ht="20.25">
      <c r="A820" s="197"/>
      <c r="B820" s="137" t="s">
        <v>235</v>
      </c>
      <c r="C820" s="191" t="s">
        <v>235</v>
      </c>
      <c r="D820" s="138"/>
      <c r="E820" s="137" t="s">
        <v>235</v>
      </c>
      <c r="F820" s="137" t="s">
        <v>235</v>
      </c>
      <c r="G820" s="137" t="s">
        <v>235</v>
      </c>
      <c r="H820" s="192" t="s">
        <v>235</v>
      </c>
      <c r="I820" s="193" t="s">
        <v>235</v>
      </c>
      <c r="J820" s="193" t="s">
        <v>235</v>
      </c>
      <c r="K820" s="194"/>
      <c r="L820" s="194"/>
      <c r="M820" s="194"/>
      <c r="N820" s="194"/>
      <c r="O820" s="194"/>
      <c r="P820" s="195"/>
      <c r="Q820" s="196"/>
      <c r="R820" s="137" t="s">
        <v>235</v>
      </c>
      <c r="S820" s="197" t="str">
        <f t="shared" ca="1" si="63"/>
        <v/>
      </c>
      <c r="T820" s="197" t="str">
        <f ca="1">IF(B820="","",IF(ISERROR(MATCH($J820,[3]SorP!$B$1:$B$6226,0)),"",INDIRECT("'SorP'!$A$"&amp;MATCH($S820&amp;$J820,[3]SorP!C:C,0))))</f>
        <v/>
      </c>
      <c r="U820" s="139"/>
      <c r="V820" s="140" t="e">
        <f>IF(C820="",NA(),IF(OR(C820="Smelter not listed",C820="Smelter not yet identified"),MATCH($B820&amp;$D820,'[3]Smelter Look-up'!$J:$J,0),MATCH($B820&amp;$C820,'[3]Smelter Look-up'!$J:$J,0)))</f>
        <v>#N/A</v>
      </c>
      <c r="X820" s="67">
        <f t="shared" si="61"/>
        <v>0</v>
      </c>
      <c r="AB820" s="68" t="str">
        <f t="shared" si="62"/>
        <v/>
      </c>
    </row>
    <row r="821" spans="1:28" s="67" customFormat="1" ht="20.25">
      <c r="A821" s="197"/>
      <c r="B821" s="137" t="s">
        <v>235</v>
      </c>
      <c r="C821" s="191" t="s">
        <v>235</v>
      </c>
      <c r="D821" s="138"/>
      <c r="E821" s="137" t="s">
        <v>235</v>
      </c>
      <c r="F821" s="137" t="s">
        <v>235</v>
      </c>
      <c r="G821" s="137" t="s">
        <v>235</v>
      </c>
      <c r="H821" s="192" t="s">
        <v>235</v>
      </c>
      <c r="I821" s="193" t="s">
        <v>235</v>
      </c>
      <c r="J821" s="193" t="s">
        <v>235</v>
      </c>
      <c r="K821" s="194"/>
      <c r="L821" s="194"/>
      <c r="M821" s="194"/>
      <c r="N821" s="194"/>
      <c r="O821" s="194"/>
      <c r="P821" s="195"/>
      <c r="Q821" s="196"/>
      <c r="R821" s="137" t="s">
        <v>235</v>
      </c>
      <c r="S821" s="197" t="str">
        <f t="shared" ca="1" si="63"/>
        <v/>
      </c>
      <c r="T821" s="197" t="str">
        <f ca="1">IF(B821="","",IF(ISERROR(MATCH($J821,[3]SorP!$B$1:$B$6226,0)),"",INDIRECT("'SorP'!$A$"&amp;MATCH($S821&amp;$J821,[3]SorP!C:C,0))))</f>
        <v/>
      </c>
      <c r="U821" s="139"/>
      <c r="V821" s="140" t="e">
        <f>IF(C821="",NA(),IF(OR(C821="Smelter not listed",C821="Smelter not yet identified"),MATCH($B821&amp;$D821,'[3]Smelter Look-up'!$J:$J,0),MATCH($B821&amp;$C821,'[3]Smelter Look-up'!$J:$J,0)))</f>
        <v>#N/A</v>
      </c>
      <c r="X821" s="67">
        <f t="shared" si="61"/>
        <v>0</v>
      </c>
      <c r="AB821" s="68" t="str">
        <f t="shared" si="62"/>
        <v/>
      </c>
    </row>
    <row r="822" spans="1:28" s="67" customFormat="1" ht="20.25">
      <c r="A822" s="197"/>
      <c r="B822" s="137" t="s">
        <v>235</v>
      </c>
      <c r="C822" s="191" t="s">
        <v>235</v>
      </c>
      <c r="D822" s="138"/>
      <c r="E822" s="137" t="s">
        <v>235</v>
      </c>
      <c r="F822" s="137" t="s">
        <v>235</v>
      </c>
      <c r="G822" s="137" t="s">
        <v>235</v>
      </c>
      <c r="H822" s="192" t="s">
        <v>235</v>
      </c>
      <c r="I822" s="193" t="s">
        <v>235</v>
      </c>
      <c r="J822" s="193" t="s">
        <v>235</v>
      </c>
      <c r="K822" s="194"/>
      <c r="L822" s="194"/>
      <c r="M822" s="194"/>
      <c r="N822" s="194"/>
      <c r="O822" s="194"/>
      <c r="P822" s="195"/>
      <c r="Q822" s="196"/>
      <c r="R822" s="137" t="s">
        <v>235</v>
      </c>
      <c r="S822" s="197" t="str">
        <f t="shared" ca="1" si="63"/>
        <v/>
      </c>
      <c r="T822" s="197" t="str">
        <f ca="1">IF(B822="","",IF(ISERROR(MATCH($J822,[3]SorP!$B$1:$B$6226,0)),"",INDIRECT("'SorP'!$A$"&amp;MATCH($S822&amp;$J822,[3]SorP!C:C,0))))</f>
        <v/>
      </c>
      <c r="U822" s="139"/>
      <c r="V822" s="140" t="e">
        <f>IF(C822="",NA(),IF(OR(C822="Smelter not listed",C822="Smelter not yet identified"),MATCH($B822&amp;$D822,'[3]Smelter Look-up'!$J:$J,0),MATCH($B822&amp;$C822,'[3]Smelter Look-up'!$J:$J,0)))</f>
        <v>#N/A</v>
      </c>
      <c r="X822" s="67">
        <f t="shared" si="61"/>
        <v>0</v>
      </c>
      <c r="AB822" s="68" t="str">
        <f t="shared" si="62"/>
        <v/>
      </c>
    </row>
    <row r="823" spans="1:28" s="67" customFormat="1" ht="20.25">
      <c r="A823" s="197"/>
      <c r="B823" s="137" t="s">
        <v>235</v>
      </c>
      <c r="C823" s="191" t="s">
        <v>235</v>
      </c>
      <c r="D823" s="138"/>
      <c r="E823" s="137" t="s">
        <v>235</v>
      </c>
      <c r="F823" s="137" t="s">
        <v>235</v>
      </c>
      <c r="G823" s="137" t="s">
        <v>235</v>
      </c>
      <c r="H823" s="192" t="s">
        <v>235</v>
      </c>
      <c r="I823" s="193" t="s">
        <v>235</v>
      </c>
      <c r="J823" s="193" t="s">
        <v>235</v>
      </c>
      <c r="K823" s="194"/>
      <c r="L823" s="194"/>
      <c r="M823" s="194"/>
      <c r="N823" s="194"/>
      <c r="O823" s="194"/>
      <c r="P823" s="195"/>
      <c r="Q823" s="196"/>
      <c r="R823" s="137" t="s">
        <v>235</v>
      </c>
      <c r="S823" s="197" t="str">
        <f t="shared" ca="1" si="63"/>
        <v/>
      </c>
      <c r="T823" s="197" t="str">
        <f ca="1">IF(B823="","",IF(ISERROR(MATCH($J823,[3]SorP!$B$1:$B$6226,0)),"",INDIRECT("'SorP'!$A$"&amp;MATCH($S823&amp;$J823,[3]SorP!C:C,0))))</f>
        <v/>
      </c>
      <c r="U823" s="139"/>
      <c r="V823" s="140" t="e">
        <f>IF(C823="",NA(),IF(OR(C823="Smelter not listed",C823="Smelter not yet identified"),MATCH($B823&amp;$D823,'[3]Smelter Look-up'!$J:$J,0),MATCH($B823&amp;$C823,'[3]Smelter Look-up'!$J:$J,0)))</f>
        <v>#N/A</v>
      </c>
      <c r="X823" s="67">
        <f t="shared" si="61"/>
        <v>0</v>
      </c>
      <c r="AB823" s="68" t="str">
        <f t="shared" si="62"/>
        <v/>
      </c>
    </row>
    <row r="824" spans="1:28" s="67" customFormat="1" ht="20.25">
      <c r="A824" s="197"/>
      <c r="B824" s="137" t="s">
        <v>235</v>
      </c>
      <c r="C824" s="191" t="s">
        <v>235</v>
      </c>
      <c r="D824" s="138"/>
      <c r="E824" s="137" t="s">
        <v>235</v>
      </c>
      <c r="F824" s="137" t="s">
        <v>235</v>
      </c>
      <c r="G824" s="137" t="s">
        <v>235</v>
      </c>
      <c r="H824" s="192" t="s">
        <v>235</v>
      </c>
      <c r="I824" s="193" t="s">
        <v>235</v>
      </c>
      <c r="J824" s="193" t="s">
        <v>235</v>
      </c>
      <c r="K824" s="194"/>
      <c r="L824" s="194"/>
      <c r="M824" s="194"/>
      <c r="N824" s="194"/>
      <c r="O824" s="194"/>
      <c r="P824" s="195"/>
      <c r="Q824" s="196"/>
      <c r="R824" s="137" t="s">
        <v>235</v>
      </c>
      <c r="S824" s="197" t="str">
        <f t="shared" ca="1" si="63"/>
        <v/>
      </c>
      <c r="T824" s="197" t="str">
        <f ca="1">IF(B824="","",IF(ISERROR(MATCH($J824,[3]SorP!$B$1:$B$6226,0)),"",INDIRECT("'SorP'!$A$"&amp;MATCH($S824&amp;$J824,[3]SorP!C:C,0))))</f>
        <v/>
      </c>
      <c r="U824" s="139"/>
      <c r="V824" s="140" t="e">
        <f>IF(C824="",NA(),IF(OR(C824="Smelter not listed",C824="Smelter not yet identified"),MATCH($B824&amp;$D824,'[3]Smelter Look-up'!$J:$J,0),MATCH($B824&amp;$C824,'[3]Smelter Look-up'!$J:$J,0)))</f>
        <v>#N/A</v>
      </c>
      <c r="X824" s="67">
        <f t="shared" si="61"/>
        <v>0</v>
      </c>
      <c r="AB824" s="68" t="str">
        <f t="shared" si="62"/>
        <v/>
      </c>
    </row>
    <row r="825" spans="1:28" s="67" customFormat="1" ht="20.25">
      <c r="A825" s="197"/>
      <c r="B825" s="137" t="s">
        <v>235</v>
      </c>
      <c r="C825" s="191" t="s">
        <v>235</v>
      </c>
      <c r="D825" s="138"/>
      <c r="E825" s="137" t="s">
        <v>235</v>
      </c>
      <c r="F825" s="137" t="s">
        <v>235</v>
      </c>
      <c r="G825" s="137" t="s">
        <v>235</v>
      </c>
      <c r="H825" s="192" t="s">
        <v>235</v>
      </c>
      <c r="I825" s="193" t="s">
        <v>235</v>
      </c>
      <c r="J825" s="193" t="s">
        <v>235</v>
      </c>
      <c r="K825" s="194"/>
      <c r="L825" s="194"/>
      <c r="M825" s="194"/>
      <c r="N825" s="194"/>
      <c r="O825" s="194"/>
      <c r="P825" s="195"/>
      <c r="Q825" s="196"/>
      <c r="R825" s="137" t="s">
        <v>235</v>
      </c>
      <c r="S825" s="197" t="str">
        <f t="shared" ca="1" si="63"/>
        <v/>
      </c>
      <c r="T825" s="197" t="str">
        <f ca="1">IF(B825="","",IF(ISERROR(MATCH($J825,[3]SorP!$B$1:$B$6226,0)),"",INDIRECT("'SorP'!$A$"&amp;MATCH($S825&amp;$J825,[3]SorP!C:C,0))))</f>
        <v/>
      </c>
      <c r="U825" s="139"/>
      <c r="V825" s="140" t="e">
        <f>IF(C825="",NA(),IF(OR(C825="Smelter not listed",C825="Smelter not yet identified"),MATCH($B825&amp;$D825,'[3]Smelter Look-up'!$J:$J,0),MATCH($B825&amp;$C825,'[3]Smelter Look-up'!$J:$J,0)))</f>
        <v>#N/A</v>
      </c>
      <c r="X825" s="67">
        <f t="shared" si="61"/>
        <v>0</v>
      </c>
      <c r="AB825" s="68" t="str">
        <f t="shared" si="62"/>
        <v/>
      </c>
    </row>
    <row r="826" spans="1:28" s="67" customFormat="1" ht="20.25">
      <c r="A826" s="197"/>
      <c r="B826" s="137" t="s">
        <v>235</v>
      </c>
      <c r="C826" s="191" t="s">
        <v>235</v>
      </c>
      <c r="D826" s="138"/>
      <c r="E826" s="137" t="s">
        <v>235</v>
      </c>
      <c r="F826" s="137" t="s">
        <v>235</v>
      </c>
      <c r="G826" s="137" t="s">
        <v>235</v>
      </c>
      <c r="H826" s="192" t="s">
        <v>235</v>
      </c>
      <c r="I826" s="193" t="s">
        <v>235</v>
      </c>
      <c r="J826" s="193" t="s">
        <v>235</v>
      </c>
      <c r="K826" s="194"/>
      <c r="L826" s="194"/>
      <c r="M826" s="194"/>
      <c r="N826" s="194"/>
      <c r="O826" s="194"/>
      <c r="P826" s="195"/>
      <c r="Q826" s="196"/>
      <c r="R826" s="137" t="s">
        <v>235</v>
      </c>
      <c r="S826" s="197" t="str">
        <f t="shared" ref="S826" ca="1" si="64">IF(B826="","",IF(ISERROR(MATCH($E826,CL,0)),"Unknown",INDIRECT("'C'!$A$"&amp;MATCH($E826,CL,0)+1)))</f>
        <v/>
      </c>
      <c r="T826" s="197" t="str">
        <f ca="1">IF(B826="","",IF(ISERROR(MATCH($J826,[3]SorP!$B$1:$B$6226,0)),"",INDIRECT("'SorP'!$A$"&amp;MATCH($S826&amp;$J826,[3]SorP!C:C,0))))</f>
        <v/>
      </c>
      <c r="U826" s="139"/>
      <c r="V826" s="140" t="e">
        <f>IF(C826="",NA(),IF(OR(C826="Smelter not listed",C826="Smelter not yet identified"),MATCH($B826&amp;$D826,'[3]Smelter Look-up'!$J:$J,0),MATCH($B826&amp;$C826,'[3]Smelter Look-up'!$J:$J,0)))</f>
        <v>#N/A</v>
      </c>
      <c r="X826" s="67">
        <f t="shared" si="61"/>
        <v>0</v>
      </c>
      <c r="AB826" s="68" t="str">
        <f t="shared" si="62"/>
        <v/>
      </c>
    </row>
    <row r="827" spans="1:28" s="67" customFormat="1" ht="20.25">
      <c r="A827" s="197"/>
      <c r="B827" s="137" t="s">
        <v>235</v>
      </c>
      <c r="C827" s="191" t="s">
        <v>235</v>
      </c>
      <c r="D827" s="138"/>
      <c r="E827" s="137" t="s">
        <v>235</v>
      </c>
      <c r="F827" s="137" t="s">
        <v>235</v>
      </c>
      <c r="G827" s="137" t="s">
        <v>235</v>
      </c>
      <c r="H827" s="192" t="s">
        <v>235</v>
      </c>
      <c r="I827" s="193" t="s">
        <v>235</v>
      </c>
      <c r="J827" s="193" t="s">
        <v>235</v>
      </c>
      <c r="K827" s="194"/>
      <c r="L827" s="194"/>
      <c r="M827" s="194"/>
      <c r="N827" s="194"/>
      <c r="O827" s="194"/>
      <c r="P827" s="195"/>
      <c r="Q827" s="196"/>
      <c r="R827" s="137" t="s">
        <v>235</v>
      </c>
      <c r="S827" s="197" t="str">
        <f t="shared" ref="S827:S858" ca="1" si="65">IF(B827="","",IF(ISERROR(MATCH($E827,CL,0)),"Unknown",INDIRECT("'C'!$A$"&amp;MATCH($E827,CL,0)+1)))</f>
        <v/>
      </c>
      <c r="T827" s="197" t="str">
        <f ca="1">IF(B827="","",IF(ISERROR(MATCH($J827,[3]SorP!$B$1:$B$6226,0)),"",INDIRECT("'SorP'!$A$"&amp;MATCH($S827&amp;$J827,[3]SorP!C:C,0))))</f>
        <v/>
      </c>
      <c r="U827" s="139"/>
      <c r="V827" s="140" t="e">
        <f>IF(C827="",NA(),IF(OR(C827="Smelter not listed",C827="Smelter not yet identified"),MATCH($B827&amp;$D827,'[3]Smelter Look-up'!$J:$J,0),MATCH($B827&amp;$C827,'[3]Smelter Look-up'!$J:$J,0)))</f>
        <v>#N/A</v>
      </c>
      <c r="X827" s="67">
        <f t="shared" si="61"/>
        <v>0</v>
      </c>
      <c r="AB827" s="68" t="str">
        <f t="shared" si="62"/>
        <v/>
      </c>
    </row>
    <row r="828" spans="1:28" s="67" customFormat="1" ht="20.25">
      <c r="A828" s="197"/>
      <c r="B828" s="137" t="s">
        <v>235</v>
      </c>
      <c r="C828" s="191" t="s">
        <v>235</v>
      </c>
      <c r="D828" s="138"/>
      <c r="E828" s="137" t="s">
        <v>235</v>
      </c>
      <c r="F828" s="137" t="s">
        <v>235</v>
      </c>
      <c r="G828" s="137" t="s">
        <v>235</v>
      </c>
      <c r="H828" s="192" t="s">
        <v>235</v>
      </c>
      <c r="I828" s="193" t="s">
        <v>235</v>
      </c>
      <c r="J828" s="193" t="s">
        <v>235</v>
      </c>
      <c r="K828" s="194"/>
      <c r="L828" s="194"/>
      <c r="M828" s="194"/>
      <c r="N828" s="194"/>
      <c r="O828" s="194"/>
      <c r="P828" s="195"/>
      <c r="Q828" s="196"/>
      <c r="R828" s="137" t="s">
        <v>235</v>
      </c>
      <c r="S828" s="197" t="str">
        <f t="shared" ca="1" si="65"/>
        <v/>
      </c>
      <c r="T828" s="197" t="str">
        <f ca="1">IF(B828="","",IF(ISERROR(MATCH($J828,[3]SorP!$B$1:$B$6226,0)),"",INDIRECT("'SorP'!$A$"&amp;MATCH($S828&amp;$J828,[3]SorP!C:C,0))))</f>
        <v/>
      </c>
      <c r="U828" s="139"/>
      <c r="V828" s="140" t="e">
        <f>IF(C828="",NA(),IF(OR(C828="Smelter not listed",C828="Smelter not yet identified"),MATCH($B828&amp;$D828,'[3]Smelter Look-up'!$J:$J,0),MATCH($B828&amp;$C828,'[3]Smelter Look-up'!$J:$J,0)))</f>
        <v>#N/A</v>
      </c>
      <c r="X828" s="67">
        <f t="shared" si="61"/>
        <v>0</v>
      </c>
      <c r="AB828" s="68" t="str">
        <f t="shared" si="62"/>
        <v/>
      </c>
    </row>
    <row r="829" spans="1:28" s="67" customFormat="1" ht="20.25">
      <c r="A829" s="197"/>
      <c r="B829" s="137" t="s">
        <v>235</v>
      </c>
      <c r="C829" s="191" t="s">
        <v>235</v>
      </c>
      <c r="D829" s="138"/>
      <c r="E829" s="137" t="s">
        <v>235</v>
      </c>
      <c r="F829" s="137" t="s">
        <v>235</v>
      </c>
      <c r="G829" s="137" t="s">
        <v>235</v>
      </c>
      <c r="H829" s="192" t="s">
        <v>235</v>
      </c>
      <c r="I829" s="193" t="s">
        <v>235</v>
      </c>
      <c r="J829" s="193" t="s">
        <v>235</v>
      </c>
      <c r="K829" s="194"/>
      <c r="L829" s="194"/>
      <c r="M829" s="194"/>
      <c r="N829" s="194"/>
      <c r="O829" s="194"/>
      <c r="P829" s="195"/>
      <c r="Q829" s="196"/>
      <c r="R829" s="137" t="s">
        <v>235</v>
      </c>
      <c r="S829" s="197" t="str">
        <f t="shared" ca="1" si="65"/>
        <v/>
      </c>
      <c r="T829" s="197" t="str">
        <f ca="1">IF(B829="","",IF(ISERROR(MATCH($J829,[3]SorP!$B$1:$B$6226,0)),"",INDIRECT("'SorP'!$A$"&amp;MATCH($S829&amp;$J829,[3]SorP!C:C,0))))</f>
        <v/>
      </c>
      <c r="U829" s="139"/>
      <c r="V829" s="140" t="e">
        <f>IF(C829="",NA(),IF(OR(C829="Smelter not listed",C829="Smelter not yet identified"),MATCH($B829&amp;$D829,'[3]Smelter Look-up'!$J:$J,0),MATCH($B829&amp;$C829,'[3]Smelter Look-up'!$J:$J,0)))</f>
        <v>#N/A</v>
      </c>
      <c r="X829" s="67">
        <f t="shared" si="61"/>
        <v>0</v>
      </c>
      <c r="AB829" s="68" t="str">
        <f t="shared" si="62"/>
        <v/>
      </c>
    </row>
    <row r="830" spans="1:28" s="67" customFormat="1" ht="20.25">
      <c r="A830" s="197"/>
      <c r="B830" s="137" t="s">
        <v>235</v>
      </c>
      <c r="C830" s="191" t="s">
        <v>235</v>
      </c>
      <c r="D830" s="138"/>
      <c r="E830" s="137" t="s">
        <v>235</v>
      </c>
      <c r="F830" s="137" t="s">
        <v>235</v>
      </c>
      <c r="G830" s="137" t="s">
        <v>235</v>
      </c>
      <c r="H830" s="192" t="s">
        <v>235</v>
      </c>
      <c r="I830" s="193" t="s">
        <v>235</v>
      </c>
      <c r="J830" s="193" t="s">
        <v>235</v>
      </c>
      <c r="K830" s="194"/>
      <c r="L830" s="194"/>
      <c r="M830" s="194"/>
      <c r="N830" s="194"/>
      <c r="O830" s="194"/>
      <c r="P830" s="195"/>
      <c r="Q830" s="196"/>
      <c r="R830" s="137" t="s">
        <v>235</v>
      </c>
      <c r="S830" s="197" t="str">
        <f t="shared" ca="1" si="65"/>
        <v/>
      </c>
      <c r="T830" s="197" t="str">
        <f ca="1">IF(B830="","",IF(ISERROR(MATCH($J830,[3]SorP!$B$1:$B$6226,0)),"",INDIRECT("'SorP'!$A$"&amp;MATCH($S830&amp;$J830,[3]SorP!C:C,0))))</f>
        <v/>
      </c>
      <c r="U830" s="139"/>
      <c r="V830" s="140" t="e">
        <f>IF(C830="",NA(),IF(OR(C830="Smelter not listed",C830="Smelter not yet identified"),MATCH($B830&amp;$D830,'[3]Smelter Look-up'!$J:$J,0),MATCH($B830&amp;$C830,'[3]Smelter Look-up'!$J:$J,0)))</f>
        <v>#N/A</v>
      </c>
      <c r="X830" s="67">
        <f t="shared" si="61"/>
        <v>0</v>
      </c>
      <c r="AB830" s="68" t="str">
        <f t="shared" si="62"/>
        <v/>
      </c>
    </row>
    <row r="831" spans="1:28" s="67" customFormat="1" ht="20.25">
      <c r="A831" s="197"/>
      <c r="B831" s="137" t="s">
        <v>235</v>
      </c>
      <c r="C831" s="191" t="s">
        <v>235</v>
      </c>
      <c r="D831" s="138"/>
      <c r="E831" s="137" t="s">
        <v>235</v>
      </c>
      <c r="F831" s="137" t="s">
        <v>235</v>
      </c>
      <c r="G831" s="137" t="s">
        <v>235</v>
      </c>
      <c r="H831" s="192" t="s">
        <v>235</v>
      </c>
      <c r="I831" s="193" t="s">
        <v>235</v>
      </c>
      <c r="J831" s="193" t="s">
        <v>235</v>
      </c>
      <c r="K831" s="194"/>
      <c r="L831" s="194"/>
      <c r="M831" s="194"/>
      <c r="N831" s="194"/>
      <c r="O831" s="194"/>
      <c r="P831" s="195"/>
      <c r="Q831" s="196"/>
      <c r="R831" s="137" t="s">
        <v>235</v>
      </c>
      <c r="S831" s="197" t="str">
        <f t="shared" ca="1" si="65"/>
        <v/>
      </c>
      <c r="T831" s="197" t="str">
        <f ca="1">IF(B831="","",IF(ISERROR(MATCH($J831,[3]SorP!$B$1:$B$6226,0)),"",INDIRECT("'SorP'!$A$"&amp;MATCH($S831&amp;$J831,[3]SorP!C:C,0))))</f>
        <v/>
      </c>
      <c r="U831" s="139"/>
      <c r="V831" s="140" t="e">
        <f>IF(C831="",NA(),IF(OR(C831="Smelter not listed",C831="Smelter not yet identified"),MATCH($B831&amp;$D831,'[3]Smelter Look-up'!$J:$J,0),MATCH($B831&amp;$C831,'[3]Smelter Look-up'!$J:$J,0)))</f>
        <v>#N/A</v>
      </c>
      <c r="X831" s="67">
        <f t="shared" si="61"/>
        <v>0</v>
      </c>
      <c r="AB831" s="68" t="str">
        <f t="shared" si="62"/>
        <v/>
      </c>
    </row>
    <row r="832" spans="1:28" s="67" customFormat="1" ht="20.25">
      <c r="A832" s="197"/>
      <c r="B832" s="137" t="s">
        <v>235</v>
      </c>
      <c r="C832" s="191" t="s">
        <v>235</v>
      </c>
      <c r="D832" s="138"/>
      <c r="E832" s="137" t="s">
        <v>235</v>
      </c>
      <c r="F832" s="137" t="s">
        <v>235</v>
      </c>
      <c r="G832" s="137" t="s">
        <v>235</v>
      </c>
      <c r="H832" s="192" t="s">
        <v>235</v>
      </c>
      <c r="I832" s="193" t="s">
        <v>235</v>
      </c>
      <c r="J832" s="193" t="s">
        <v>235</v>
      </c>
      <c r="K832" s="194"/>
      <c r="L832" s="194"/>
      <c r="M832" s="194"/>
      <c r="N832" s="194"/>
      <c r="O832" s="194"/>
      <c r="P832" s="195"/>
      <c r="Q832" s="196"/>
      <c r="R832" s="137" t="s">
        <v>235</v>
      </c>
      <c r="S832" s="197" t="str">
        <f t="shared" ca="1" si="65"/>
        <v/>
      </c>
      <c r="T832" s="197" t="str">
        <f ca="1">IF(B832="","",IF(ISERROR(MATCH($J832,[3]SorP!$B$1:$B$6226,0)),"",INDIRECT("'SorP'!$A$"&amp;MATCH($S832&amp;$J832,[3]SorP!C:C,0))))</f>
        <v/>
      </c>
      <c r="U832" s="139"/>
      <c r="V832" s="140" t="e">
        <f>IF(C832="",NA(),IF(OR(C832="Smelter not listed",C832="Smelter not yet identified"),MATCH($B832&amp;$D832,'[3]Smelter Look-up'!$J:$J,0),MATCH($B832&amp;$C832,'[3]Smelter Look-up'!$J:$J,0)))</f>
        <v>#N/A</v>
      </c>
      <c r="X832" s="67">
        <f t="shared" si="61"/>
        <v>0</v>
      </c>
      <c r="AB832" s="68" t="str">
        <f t="shared" si="62"/>
        <v/>
      </c>
    </row>
    <row r="833" spans="1:28" s="67" customFormat="1" ht="20.25">
      <c r="A833" s="197"/>
      <c r="B833" s="137" t="s">
        <v>235</v>
      </c>
      <c r="C833" s="191" t="s">
        <v>235</v>
      </c>
      <c r="D833" s="138"/>
      <c r="E833" s="137" t="s">
        <v>235</v>
      </c>
      <c r="F833" s="137" t="s">
        <v>235</v>
      </c>
      <c r="G833" s="137" t="s">
        <v>235</v>
      </c>
      <c r="H833" s="192" t="s">
        <v>235</v>
      </c>
      <c r="I833" s="193" t="s">
        <v>235</v>
      </c>
      <c r="J833" s="193" t="s">
        <v>235</v>
      </c>
      <c r="K833" s="194"/>
      <c r="L833" s="194"/>
      <c r="M833" s="194"/>
      <c r="N833" s="194"/>
      <c r="O833" s="194"/>
      <c r="P833" s="195"/>
      <c r="Q833" s="196"/>
      <c r="R833" s="137" t="s">
        <v>235</v>
      </c>
      <c r="S833" s="197" t="str">
        <f t="shared" ca="1" si="65"/>
        <v/>
      </c>
      <c r="T833" s="197" t="str">
        <f ca="1">IF(B833="","",IF(ISERROR(MATCH($J833,[3]SorP!$B$1:$B$6226,0)),"",INDIRECT("'SorP'!$A$"&amp;MATCH($S833&amp;$J833,[3]SorP!C:C,0))))</f>
        <v/>
      </c>
      <c r="U833" s="139"/>
      <c r="V833" s="140" t="e">
        <f>IF(C833="",NA(),IF(OR(C833="Smelter not listed",C833="Smelter not yet identified"),MATCH($B833&amp;$D833,'[3]Smelter Look-up'!$J:$J,0),MATCH($B833&amp;$C833,'[3]Smelter Look-up'!$J:$J,0)))</f>
        <v>#N/A</v>
      </c>
      <c r="X833" s="67">
        <f t="shared" si="61"/>
        <v>0</v>
      </c>
      <c r="AB833" s="68" t="str">
        <f t="shared" si="62"/>
        <v/>
      </c>
    </row>
    <row r="834" spans="1:28" s="67" customFormat="1" ht="20.25">
      <c r="A834" s="197"/>
      <c r="B834" s="137" t="s">
        <v>235</v>
      </c>
      <c r="C834" s="191" t="s">
        <v>235</v>
      </c>
      <c r="D834" s="138"/>
      <c r="E834" s="137" t="s">
        <v>235</v>
      </c>
      <c r="F834" s="137" t="s">
        <v>235</v>
      </c>
      <c r="G834" s="137" t="s">
        <v>235</v>
      </c>
      <c r="H834" s="192" t="s">
        <v>235</v>
      </c>
      <c r="I834" s="193" t="s">
        <v>235</v>
      </c>
      <c r="J834" s="193" t="s">
        <v>235</v>
      </c>
      <c r="K834" s="194"/>
      <c r="L834" s="194"/>
      <c r="M834" s="194"/>
      <c r="N834" s="194"/>
      <c r="O834" s="194"/>
      <c r="P834" s="195"/>
      <c r="Q834" s="196"/>
      <c r="R834" s="137" t="s">
        <v>235</v>
      </c>
      <c r="S834" s="197" t="str">
        <f t="shared" ca="1" si="65"/>
        <v/>
      </c>
      <c r="T834" s="197" t="str">
        <f ca="1">IF(B834="","",IF(ISERROR(MATCH($J834,[3]SorP!$B$1:$B$6226,0)),"",INDIRECT("'SorP'!$A$"&amp;MATCH($S834&amp;$J834,[3]SorP!C:C,0))))</f>
        <v/>
      </c>
      <c r="U834" s="139"/>
      <c r="V834" s="140" t="e">
        <f>IF(C834="",NA(),IF(OR(C834="Smelter not listed",C834="Smelter not yet identified"),MATCH($B834&amp;$D834,'[3]Smelter Look-up'!$J:$J,0),MATCH($B834&amp;$C834,'[3]Smelter Look-up'!$J:$J,0)))</f>
        <v>#N/A</v>
      </c>
      <c r="X834" s="67">
        <f t="shared" si="61"/>
        <v>0</v>
      </c>
      <c r="AB834" s="68" t="str">
        <f t="shared" si="62"/>
        <v/>
      </c>
    </row>
    <row r="835" spans="1:28" s="67" customFormat="1" ht="20.25">
      <c r="A835" s="197"/>
      <c r="B835" s="137" t="s">
        <v>235</v>
      </c>
      <c r="C835" s="191" t="s">
        <v>235</v>
      </c>
      <c r="D835" s="138"/>
      <c r="E835" s="137" t="s">
        <v>235</v>
      </c>
      <c r="F835" s="137" t="s">
        <v>235</v>
      </c>
      <c r="G835" s="137" t="s">
        <v>235</v>
      </c>
      <c r="H835" s="192" t="s">
        <v>235</v>
      </c>
      <c r="I835" s="193" t="s">
        <v>235</v>
      </c>
      <c r="J835" s="193" t="s">
        <v>235</v>
      </c>
      <c r="K835" s="194"/>
      <c r="L835" s="194"/>
      <c r="M835" s="194"/>
      <c r="N835" s="194"/>
      <c r="O835" s="194"/>
      <c r="P835" s="195"/>
      <c r="Q835" s="196"/>
      <c r="R835" s="137" t="s">
        <v>235</v>
      </c>
      <c r="S835" s="197" t="str">
        <f t="shared" ca="1" si="65"/>
        <v/>
      </c>
      <c r="T835" s="197" t="str">
        <f ca="1">IF(B835="","",IF(ISERROR(MATCH($J835,[3]SorP!$B$1:$B$6226,0)),"",INDIRECT("'SorP'!$A$"&amp;MATCH($S835&amp;$J835,[3]SorP!C:C,0))))</f>
        <v/>
      </c>
      <c r="U835" s="139"/>
      <c r="V835" s="140" t="e">
        <f>IF(C835="",NA(),IF(OR(C835="Smelter not listed",C835="Smelter not yet identified"),MATCH($B835&amp;$D835,'[3]Smelter Look-up'!$J:$J,0),MATCH($B835&amp;$C835,'[3]Smelter Look-up'!$J:$J,0)))</f>
        <v>#N/A</v>
      </c>
      <c r="X835" s="67">
        <f t="shared" si="61"/>
        <v>0</v>
      </c>
      <c r="AB835" s="68" t="str">
        <f t="shared" si="62"/>
        <v/>
      </c>
    </row>
    <row r="836" spans="1:28" s="67" customFormat="1" ht="20.25">
      <c r="A836" s="197"/>
      <c r="B836" s="137" t="s">
        <v>235</v>
      </c>
      <c r="C836" s="191" t="s">
        <v>235</v>
      </c>
      <c r="D836" s="138"/>
      <c r="E836" s="137" t="s">
        <v>235</v>
      </c>
      <c r="F836" s="137" t="s">
        <v>235</v>
      </c>
      <c r="G836" s="137" t="s">
        <v>235</v>
      </c>
      <c r="H836" s="192" t="s">
        <v>235</v>
      </c>
      <c r="I836" s="193" t="s">
        <v>235</v>
      </c>
      <c r="J836" s="193" t="s">
        <v>235</v>
      </c>
      <c r="K836" s="194"/>
      <c r="L836" s="194"/>
      <c r="M836" s="194"/>
      <c r="N836" s="194"/>
      <c r="O836" s="194"/>
      <c r="P836" s="195"/>
      <c r="Q836" s="196"/>
      <c r="R836" s="137" t="s">
        <v>235</v>
      </c>
      <c r="S836" s="197" t="str">
        <f t="shared" ca="1" si="65"/>
        <v/>
      </c>
      <c r="T836" s="197" t="str">
        <f ca="1">IF(B836="","",IF(ISERROR(MATCH($J836,[3]SorP!$B$1:$B$6226,0)),"",INDIRECT("'SorP'!$A$"&amp;MATCH($S836&amp;$J836,[3]SorP!C:C,0))))</f>
        <v/>
      </c>
      <c r="U836" s="139"/>
      <c r="V836" s="140" t="e">
        <f>IF(C836="",NA(),IF(OR(C836="Smelter not listed",C836="Smelter not yet identified"),MATCH($B836&amp;$D836,'[3]Smelter Look-up'!$J:$J,0),MATCH($B836&amp;$C836,'[3]Smelter Look-up'!$J:$J,0)))</f>
        <v>#N/A</v>
      </c>
      <c r="X836" s="67">
        <f t="shared" si="61"/>
        <v>0</v>
      </c>
      <c r="AB836" s="68" t="str">
        <f t="shared" si="62"/>
        <v/>
      </c>
    </row>
    <row r="837" spans="1:28" s="67" customFormat="1" ht="20.25">
      <c r="A837" s="197"/>
      <c r="B837" s="137" t="s">
        <v>235</v>
      </c>
      <c r="C837" s="191" t="s">
        <v>235</v>
      </c>
      <c r="D837" s="138"/>
      <c r="E837" s="137" t="s">
        <v>235</v>
      </c>
      <c r="F837" s="137" t="s">
        <v>235</v>
      </c>
      <c r="G837" s="137" t="s">
        <v>235</v>
      </c>
      <c r="H837" s="192" t="s">
        <v>235</v>
      </c>
      <c r="I837" s="193" t="s">
        <v>235</v>
      </c>
      <c r="J837" s="193" t="s">
        <v>235</v>
      </c>
      <c r="K837" s="194"/>
      <c r="L837" s="194"/>
      <c r="M837" s="194"/>
      <c r="N837" s="194"/>
      <c r="O837" s="194"/>
      <c r="P837" s="195"/>
      <c r="Q837" s="196"/>
      <c r="R837" s="137" t="s">
        <v>235</v>
      </c>
      <c r="S837" s="197" t="str">
        <f t="shared" ca="1" si="65"/>
        <v/>
      </c>
      <c r="T837" s="197" t="str">
        <f ca="1">IF(B837="","",IF(ISERROR(MATCH($J837,[3]SorP!$B$1:$B$6226,0)),"",INDIRECT("'SorP'!$A$"&amp;MATCH($S837&amp;$J837,[3]SorP!C:C,0))))</f>
        <v/>
      </c>
      <c r="U837" s="139"/>
      <c r="V837" s="140" t="e">
        <f>IF(C837="",NA(),IF(OR(C837="Smelter not listed",C837="Smelter not yet identified"),MATCH($B837&amp;$D837,'[3]Smelter Look-up'!$J:$J,0),MATCH($B837&amp;$C837,'[3]Smelter Look-up'!$J:$J,0)))</f>
        <v>#N/A</v>
      </c>
      <c r="X837" s="67">
        <f t="shared" si="61"/>
        <v>0</v>
      </c>
      <c r="AB837" s="68" t="str">
        <f t="shared" si="62"/>
        <v/>
      </c>
    </row>
    <row r="838" spans="1:28" s="67" customFormat="1" ht="20.25">
      <c r="A838" s="197"/>
      <c r="B838" s="137" t="s">
        <v>235</v>
      </c>
      <c r="C838" s="191" t="s">
        <v>235</v>
      </c>
      <c r="D838" s="138"/>
      <c r="E838" s="137" t="s">
        <v>235</v>
      </c>
      <c r="F838" s="137" t="s">
        <v>235</v>
      </c>
      <c r="G838" s="137" t="s">
        <v>235</v>
      </c>
      <c r="H838" s="192" t="s">
        <v>235</v>
      </c>
      <c r="I838" s="193" t="s">
        <v>235</v>
      </c>
      <c r="J838" s="193" t="s">
        <v>235</v>
      </c>
      <c r="K838" s="194"/>
      <c r="L838" s="194"/>
      <c r="M838" s="194"/>
      <c r="N838" s="194"/>
      <c r="O838" s="194"/>
      <c r="P838" s="195"/>
      <c r="Q838" s="196"/>
      <c r="R838" s="137" t="s">
        <v>235</v>
      </c>
      <c r="S838" s="197" t="str">
        <f t="shared" ca="1" si="65"/>
        <v/>
      </c>
      <c r="T838" s="197" t="str">
        <f ca="1">IF(B838="","",IF(ISERROR(MATCH($J838,[3]SorP!$B$1:$B$6226,0)),"",INDIRECT("'SorP'!$A$"&amp;MATCH($S838&amp;$J838,[3]SorP!C:C,0))))</f>
        <v/>
      </c>
      <c r="U838" s="139"/>
      <c r="V838" s="140" t="e">
        <f>IF(C838="",NA(),IF(OR(C838="Smelter not listed",C838="Smelter not yet identified"),MATCH($B838&amp;$D838,'[3]Smelter Look-up'!$J:$J,0),MATCH($B838&amp;$C838,'[3]Smelter Look-up'!$J:$J,0)))</f>
        <v>#N/A</v>
      </c>
      <c r="X838" s="67">
        <f t="shared" si="61"/>
        <v>0</v>
      </c>
      <c r="AB838" s="68" t="str">
        <f t="shared" si="62"/>
        <v/>
      </c>
    </row>
    <row r="839" spans="1:28" s="67" customFormat="1" ht="20.25">
      <c r="A839" s="197"/>
      <c r="B839" s="137" t="s">
        <v>235</v>
      </c>
      <c r="C839" s="191" t="s">
        <v>235</v>
      </c>
      <c r="D839" s="138"/>
      <c r="E839" s="137" t="s">
        <v>235</v>
      </c>
      <c r="F839" s="137" t="s">
        <v>235</v>
      </c>
      <c r="G839" s="137" t="s">
        <v>235</v>
      </c>
      <c r="H839" s="192" t="s">
        <v>235</v>
      </c>
      <c r="I839" s="193" t="s">
        <v>235</v>
      </c>
      <c r="J839" s="193" t="s">
        <v>235</v>
      </c>
      <c r="K839" s="194"/>
      <c r="L839" s="194"/>
      <c r="M839" s="194"/>
      <c r="N839" s="194"/>
      <c r="O839" s="194"/>
      <c r="P839" s="195"/>
      <c r="Q839" s="196"/>
      <c r="R839" s="137" t="s">
        <v>235</v>
      </c>
      <c r="S839" s="197" t="str">
        <f t="shared" ca="1" si="65"/>
        <v/>
      </c>
      <c r="T839" s="197" t="str">
        <f ca="1">IF(B839="","",IF(ISERROR(MATCH($J839,[3]SorP!$B$1:$B$6226,0)),"",INDIRECT("'SorP'!$A$"&amp;MATCH($S839&amp;$J839,[3]SorP!C:C,0))))</f>
        <v/>
      </c>
      <c r="U839" s="139"/>
      <c r="V839" s="140" t="e">
        <f>IF(C839="",NA(),IF(OR(C839="Smelter not listed",C839="Smelter not yet identified"),MATCH($B839&amp;$D839,'[3]Smelter Look-up'!$J:$J,0),MATCH($B839&amp;$C839,'[3]Smelter Look-up'!$J:$J,0)))</f>
        <v>#N/A</v>
      </c>
      <c r="X839" s="67">
        <f t="shared" si="61"/>
        <v>0</v>
      </c>
      <c r="AB839" s="68" t="str">
        <f t="shared" si="62"/>
        <v/>
      </c>
    </row>
    <row r="840" spans="1:28" s="67" customFormat="1" ht="20.25">
      <c r="A840" s="197"/>
      <c r="B840" s="137" t="s">
        <v>235</v>
      </c>
      <c r="C840" s="191" t="s">
        <v>235</v>
      </c>
      <c r="D840" s="138"/>
      <c r="E840" s="137" t="s">
        <v>235</v>
      </c>
      <c r="F840" s="137" t="s">
        <v>235</v>
      </c>
      <c r="G840" s="137" t="s">
        <v>235</v>
      </c>
      <c r="H840" s="192" t="s">
        <v>235</v>
      </c>
      <c r="I840" s="193" t="s">
        <v>235</v>
      </c>
      <c r="J840" s="193" t="s">
        <v>235</v>
      </c>
      <c r="K840" s="194"/>
      <c r="L840" s="194"/>
      <c r="M840" s="194"/>
      <c r="N840" s="194"/>
      <c r="O840" s="194"/>
      <c r="P840" s="195"/>
      <c r="Q840" s="196"/>
      <c r="R840" s="137" t="s">
        <v>235</v>
      </c>
      <c r="S840" s="197" t="str">
        <f t="shared" ca="1" si="65"/>
        <v/>
      </c>
      <c r="T840" s="197" t="str">
        <f ca="1">IF(B840="","",IF(ISERROR(MATCH($J840,[3]SorP!$B$1:$B$6226,0)),"",INDIRECT("'SorP'!$A$"&amp;MATCH($S840&amp;$J840,[3]SorP!C:C,0))))</f>
        <v/>
      </c>
      <c r="U840" s="139"/>
      <c r="V840" s="140" t="e">
        <f>IF(C840="",NA(),IF(OR(C840="Smelter not listed",C840="Smelter not yet identified"),MATCH($B840&amp;$D840,'[3]Smelter Look-up'!$J:$J,0),MATCH($B840&amp;$C840,'[3]Smelter Look-up'!$J:$J,0)))</f>
        <v>#N/A</v>
      </c>
      <c r="X840" s="67">
        <f t="shared" si="61"/>
        <v>0</v>
      </c>
      <c r="AB840" s="68" t="str">
        <f t="shared" si="62"/>
        <v/>
      </c>
    </row>
    <row r="841" spans="1:28" s="67" customFormat="1" ht="20.25">
      <c r="A841" s="197"/>
      <c r="B841" s="137" t="s">
        <v>235</v>
      </c>
      <c r="C841" s="191" t="s">
        <v>235</v>
      </c>
      <c r="D841" s="138"/>
      <c r="E841" s="137" t="s">
        <v>235</v>
      </c>
      <c r="F841" s="137" t="s">
        <v>235</v>
      </c>
      <c r="G841" s="137" t="s">
        <v>235</v>
      </c>
      <c r="H841" s="192" t="s">
        <v>235</v>
      </c>
      <c r="I841" s="193" t="s">
        <v>235</v>
      </c>
      <c r="J841" s="193" t="s">
        <v>235</v>
      </c>
      <c r="K841" s="194"/>
      <c r="L841" s="194"/>
      <c r="M841" s="194"/>
      <c r="N841" s="194"/>
      <c r="O841" s="194"/>
      <c r="P841" s="195"/>
      <c r="Q841" s="196"/>
      <c r="R841" s="137" t="s">
        <v>235</v>
      </c>
      <c r="S841" s="197" t="str">
        <f t="shared" ca="1" si="65"/>
        <v/>
      </c>
      <c r="T841" s="197" t="str">
        <f ca="1">IF(B841="","",IF(ISERROR(MATCH($J841,[3]SorP!$B$1:$B$6226,0)),"",INDIRECT("'SorP'!$A$"&amp;MATCH($S841&amp;$J841,[3]SorP!C:C,0))))</f>
        <v/>
      </c>
      <c r="U841" s="139"/>
      <c r="V841" s="140" t="e">
        <f>IF(C841="",NA(),IF(OR(C841="Smelter not listed",C841="Smelter not yet identified"),MATCH($B841&amp;$D841,'[3]Smelter Look-up'!$J:$J,0),MATCH($B841&amp;$C841,'[3]Smelter Look-up'!$J:$J,0)))</f>
        <v>#N/A</v>
      </c>
      <c r="X841" s="67">
        <f t="shared" ref="X841:X904" si="66">IF(AND(C841="Smelter not listed",OR(LEN(D841)=0,LEN(E841)=0)),1,0)</f>
        <v>0</v>
      </c>
      <c r="AB841" s="68" t="str">
        <f t="shared" ref="AB841:AB904" si="67">B841&amp;C841</f>
        <v/>
      </c>
    </row>
    <row r="842" spans="1:28" s="67" customFormat="1" ht="20.25">
      <c r="A842" s="197"/>
      <c r="B842" s="137" t="s">
        <v>235</v>
      </c>
      <c r="C842" s="191" t="s">
        <v>235</v>
      </c>
      <c r="D842" s="138"/>
      <c r="E842" s="137" t="s">
        <v>235</v>
      </c>
      <c r="F842" s="137" t="s">
        <v>235</v>
      </c>
      <c r="G842" s="137" t="s">
        <v>235</v>
      </c>
      <c r="H842" s="192" t="s">
        <v>235</v>
      </c>
      <c r="I842" s="193" t="s">
        <v>235</v>
      </c>
      <c r="J842" s="193" t="s">
        <v>235</v>
      </c>
      <c r="K842" s="194"/>
      <c r="L842" s="194"/>
      <c r="M842" s="194"/>
      <c r="N842" s="194"/>
      <c r="O842" s="194"/>
      <c r="P842" s="195"/>
      <c r="Q842" s="196"/>
      <c r="R842" s="137" t="s">
        <v>235</v>
      </c>
      <c r="S842" s="197" t="str">
        <f t="shared" ca="1" si="65"/>
        <v/>
      </c>
      <c r="T842" s="197" t="str">
        <f ca="1">IF(B842="","",IF(ISERROR(MATCH($J842,[3]SorP!$B$1:$B$6226,0)),"",INDIRECT("'SorP'!$A$"&amp;MATCH($S842&amp;$J842,[3]SorP!C:C,0))))</f>
        <v/>
      </c>
      <c r="U842" s="139"/>
      <c r="V842" s="140" t="e">
        <f>IF(C842="",NA(),IF(OR(C842="Smelter not listed",C842="Smelter not yet identified"),MATCH($B842&amp;$D842,'[3]Smelter Look-up'!$J:$J,0),MATCH($B842&amp;$C842,'[3]Smelter Look-up'!$J:$J,0)))</f>
        <v>#N/A</v>
      </c>
      <c r="X842" s="67">
        <f t="shared" si="66"/>
        <v>0</v>
      </c>
      <c r="AB842" s="68" t="str">
        <f t="shared" si="67"/>
        <v/>
      </c>
    </row>
    <row r="843" spans="1:28" s="67" customFormat="1" ht="20.25">
      <c r="A843" s="197"/>
      <c r="B843" s="137" t="s">
        <v>235</v>
      </c>
      <c r="C843" s="191" t="s">
        <v>235</v>
      </c>
      <c r="D843" s="138"/>
      <c r="E843" s="137" t="s">
        <v>235</v>
      </c>
      <c r="F843" s="137" t="s">
        <v>235</v>
      </c>
      <c r="G843" s="137" t="s">
        <v>235</v>
      </c>
      <c r="H843" s="192" t="s">
        <v>235</v>
      </c>
      <c r="I843" s="193" t="s">
        <v>235</v>
      </c>
      <c r="J843" s="193" t="s">
        <v>235</v>
      </c>
      <c r="K843" s="194"/>
      <c r="L843" s="194"/>
      <c r="M843" s="194"/>
      <c r="N843" s="194"/>
      <c r="O843" s="194"/>
      <c r="P843" s="195"/>
      <c r="Q843" s="196"/>
      <c r="R843" s="137" t="s">
        <v>235</v>
      </c>
      <c r="S843" s="197" t="str">
        <f t="shared" ca="1" si="65"/>
        <v/>
      </c>
      <c r="T843" s="197" t="str">
        <f ca="1">IF(B843="","",IF(ISERROR(MATCH($J843,[3]SorP!$B$1:$B$6226,0)),"",INDIRECT("'SorP'!$A$"&amp;MATCH($S843&amp;$J843,[3]SorP!C:C,0))))</f>
        <v/>
      </c>
      <c r="U843" s="139"/>
      <c r="V843" s="140" t="e">
        <f>IF(C843="",NA(),IF(OR(C843="Smelter not listed",C843="Smelter not yet identified"),MATCH($B843&amp;$D843,'[3]Smelter Look-up'!$J:$J,0),MATCH($B843&amp;$C843,'[3]Smelter Look-up'!$J:$J,0)))</f>
        <v>#N/A</v>
      </c>
      <c r="X843" s="67">
        <f t="shared" si="66"/>
        <v>0</v>
      </c>
      <c r="AB843" s="68" t="str">
        <f t="shared" si="67"/>
        <v/>
      </c>
    </row>
    <row r="844" spans="1:28" s="67" customFormat="1" ht="20.25">
      <c r="A844" s="197"/>
      <c r="B844" s="137" t="s">
        <v>235</v>
      </c>
      <c r="C844" s="191" t="s">
        <v>235</v>
      </c>
      <c r="D844" s="138"/>
      <c r="E844" s="137" t="s">
        <v>235</v>
      </c>
      <c r="F844" s="137" t="s">
        <v>235</v>
      </c>
      <c r="G844" s="137" t="s">
        <v>235</v>
      </c>
      <c r="H844" s="192" t="s">
        <v>235</v>
      </c>
      <c r="I844" s="193" t="s">
        <v>235</v>
      </c>
      <c r="J844" s="193" t="s">
        <v>235</v>
      </c>
      <c r="K844" s="194"/>
      <c r="L844" s="194"/>
      <c r="M844" s="194"/>
      <c r="N844" s="194"/>
      <c r="O844" s="194"/>
      <c r="P844" s="195"/>
      <c r="Q844" s="196"/>
      <c r="R844" s="137" t="s">
        <v>235</v>
      </c>
      <c r="S844" s="197" t="str">
        <f t="shared" ca="1" si="65"/>
        <v/>
      </c>
      <c r="T844" s="197" t="str">
        <f ca="1">IF(B844="","",IF(ISERROR(MATCH($J844,[3]SorP!$B$1:$B$6226,0)),"",INDIRECT("'SorP'!$A$"&amp;MATCH($S844&amp;$J844,[3]SorP!C:C,0))))</f>
        <v/>
      </c>
      <c r="U844" s="139"/>
      <c r="V844" s="140" t="e">
        <f>IF(C844="",NA(),IF(OR(C844="Smelter not listed",C844="Smelter not yet identified"),MATCH($B844&amp;$D844,'[3]Smelter Look-up'!$J:$J,0),MATCH($B844&amp;$C844,'[3]Smelter Look-up'!$J:$J,0)))</f>
        <v>#N/A</v>
      </c>
      <c r="X844" s="67">
        <f t="shared" si="66"/>
        <v>0</v>
      </c>
      <c r="AB844" s="68" t="str">
        <f t="shared" si="67"/>
        <v/>
      </c>
    </row>
    <row r="845" spans="1:28" s="67" customFormat="1" ht="20.25">
      <c r="A845" s="197"/>
      <c r="B845" s="137" t="s">
        <v>235</v>
      </c>
      <c r="C845" s="191" t="s">
        <v>235</v>
      </c>
      <c r="D845" s="138"/>
      <c r="E845" s="137" t="s">
        <v>235</v>
      </c>
      <c r="F845" s="137" t="s">
        <v>235</v>
      </c>
      <c r="G845" s="137" t="s">
        <v>235</v>
      </c>
      <c r="H845" s="192" t="s">
        <v>235</v>
      </c>
      <c r="I845" s="193" t="s">
        <v>235</v>
      </c>
      <c r="J845" s="193" t="s">
        <v>235</v>
      </c>
      <c r="K845" s="194"/>
      <c r="L845" s="194"/>
      <c r="M845" s="194"/>
      <c r="N845" s="194"/>
      <c r="O845" s="194"/>
      <c r="P845" s="195"/>
      <c r="Q845" s="196"/>
      <c r="R845" s="137" t="s">
        <v>235</v>
      </c>
      <c r="S845" s="197" t="str">
        <f t="shared" ca="1" si="65"/>
        <v/>
      </c>
      <c r="T845" s="197" t="str">
        <f ca="1">IF(B845="","",IF(ISERROR(MATCH($J845,[3]SorP!$B$1:$B$6226,0)),"",INDIRECT("'SorP'!$A$"&amp;MATCH($S845&amp;$J845,[3]SorP!C:C,0))))</f>
        <v/>
      </c>
      <c r="U845" s="139"/>
      <c r="V845" s="140" t="e">
        <f>IF(C845="",NA(),IF(OR(C845="Smelter not listed",C845="Smelter not yet identified"),MATCH($B845&amp;$D845,'[3]Smelter Look-up'!$J:$J,0),MATCH($B845&amp;$C845,'[3]Smelter Look-up'!$J:$J,0)))</f>
        <v>#N/A</v>
      </c>
      <c r="X845" s="67">
        <f t="shared" si="66"/>
        <v>0</v>
      </c>
      <c r="AB845" s="68" t="str">
        <f t="shared" si="67"/>
        <v/>
      </c>
    </row>
    <row r="846" spans="1:28" s="67" customFormat="1" ht="20.25">
      <c r="A846" s="197"/>
      <c r="B846" s="137" t="s">
        <v>235</v>
      </c>
      <c r="C846" s="191" t="s">
        <v>235</v>
      </c>
      <c r="D846" s="138"/>
      <c r="E846" s="137" t="s">
        <v>235</v>
      </c>
      <c r="F846" s="137" t="s">
        <v>235</v>
      </c>
      <c r="G846" s="137" t="s">
        <v>235</v>
      </c>
      <c r="H846" s="192" t="s">
        <v>235</v>
      </c>
      <c r="I846" s="193" t="s">
        <v>235</v>
      </c>
      <c r="J846" s="193" t="s">
        <v>235</v>
      </c>
      <c r="K846" s="194"/>
      <c r="L846" s="194"/>
      <c r="M846" s="194"/>
      <c r="N846" s="194"/>
      <c r="O846" s="194"/>
      <c r="P846" s="195"/>
      <c r="Q846" s="196"/>
      <c r="R846" s="137" t="s">
        <v>235</v>
      </c>
      <c r="S846" s="197" t="str">
        <f t="shared" ca="1" si="65"/>
        <v/>
      </c>
      <c r="T846" s="197" t="str">
        <f ca="1">IF(B846="","",IF(ISERROR(MATCH($J846,[3]SorP!$B$1:$B$6226,0)),"",INDIRECT("'SorP'!$A$"&amp;MATCH($S846&amp;$J846,[3]SorP!C:C,0))))</f>
        <v/>
      </c>
      <c r="U846" s="139"/>
      <c r="V846" s="140" t="e">
        <f>IF(C846="",NA(),IF(OR(C846="Smelter not listed",C846="Smelter not yet identified"),MATCH($B846&amp;$D846,'[3]Smelter Look-up'!$J:$J,0),MATCH($B846&amp;$C846,'[3]Smelter Look-up'!$J:$J,0)))</f>
        <v>#N/A</v>
      </c>
      <c r="X846" s="67">
        <f t="shared" si="66"/>
        <v>0</v>
      </c>
      <c r="AB846" s="68" t="str">
        <f t="shared" si="67"/>
        <v/>
      </c>
    </row>
    <row r="847" spans="1:28" s="67" customFormat="1" ht="20.25">
      <c r="A847" s="197"/>
      <c r="B847" s="137" t="s">
        <v>235</v>
      </c>
      <c r="C847" s="191" t="s">
        <v>235</v>
      </c>
      <c r="D847" s="138"/>
      <c r="E847" s="137" t="s">
        <v>235</v>
      </c>
      <c r="F847" s="137" t="s">
        <v>235</v>
      </c>
      <c r="G847" s="137" t="s">
        <v>235</v>
      </c>
      <c r="H847" s="192" t="s">
        <v>235</v>
      </c>
      <c r="I847" s="193" t="s">
        <v>235</v>
      </c>
      <c r="J847" s="193" t="s">
        <v>235</v>
      </c>
      <c r="K847" s="194"/>
      <c r="L847" s="194"/>
      <c r="M847" s="194"/>
      <c r="N847" s="194"/>
      <c r="O847" s="194"/>
      <c r="P847" s="195"/>
      <c r="Q847" s="196"/>
      <c r="R847" s="137" t="s">
        <v>235</v>
      </c>
      <c r="S847" s="197" t="str">
        <f t="shared" ca="1" si="65"/>
        <v/>
      </c>
      <c r="T847" s="197" t="str">
        <f ca="1">IF(B847="","",IF(ISERROR(MATCH($J847,[3]SorP!$B$1:$B$6226,0)),"",INDIRECT("'SorP'!$A$"&amp;MATCH($S847&amp;$J847,[3]SorP!C:C,0))))</f>
        <v/>
      </c>
      <c r="U847" s="139"/>
      <c r="V847" s="140" t="e">
        <f>IF(C847="",NA(),IF(OR(C847="Smelter not listed",C847="Smelter not yet identified"),MATCH($B847&amp;$D847,'[3]Smelter Look-up'!$J:$J,0),MATCH($B847&amp;$C847,'[3]Smelter Look-up'!$J:$J,0)))</f>
        <v>#N/A</v>
      </c>
      <c r="X847" s="67">
        <f t="shared" si="66"/>
        <v>0</v>
      </c>
      <c r="AB847" s="68" t="str">
        <f t="shared" si="67"/>
        <v/>
      </c>
    </row>
    <row r="848" spans="1:28" s="67" customFormat="1" ht="20.25">
      <c r="A848" s="197"/>
      <c r="B848" s="137" t="s">
        <v>235</v>
      </c>
      <c r="C848" s="191" t="s">
        <v>235</v>
      </c>
      <c r="D848" s="138"/>
      <c r="E848" s="137" t="s">
        <v>235</v>
      </c>
      <c r="F848" s="137" t="s">
        <v>235</v>
      </c>
      <c r="G848" s="137" t="s">
        <v>235</v>
      </c>
      <c r="H848" s="192" t="s">
        <v>235</v>
      </c>
      <c r="I848" s="193" t="s">
        <v>235</v>
      </c>
      <c r="J848" s="193" t="s">
        <v>235</v>
      </c>
      <c r="K848" s="194"/>
      <c r="L848" s="194"/>
      <c r="M848" s="194"/>
      <c r="N848" s="194"/>
      <c r="O848" s="194"/>
      <c r="P848" s="195"/>
      <c r="Q848" s="196"/>
      <c r="R848" s="137" t="s">
        <v>235</v>
      </c>
      <c r="S848" s="197" t="str">
        <f t="shared" ca="1" si="65"/>
        <v/>
      </c>
      <c r="T848" s="197" t="str">
        <f ca="1">IF(B848="","",IF(ISERROR(MATCH($J848,[3]SorP!$B$1:$B$6226,0)),"",INDIRECT("'SorP'!$A$"&amp;MATCH($S848&amp;$J848,[3]SorP!C:C,0))))</f>
        <v/>
      </c>
      <c r="U848" s="139"/>
      <c r="V848" s="140" t="e">
        <f>IF(C848="",NA(),IF(OR(C848="Smelter not listed",C848="Smelter not yet identified"),MATCH($B848&amp;$D848,'[3]Smelter Look-up'!$J:$J,0),MATCH($B848&amp;$C848,'[3]Smelter Look-up'!$J:$J,0)))</f>
        <v>#N/A</v>
      </c>
      <c r="X848" s="67">
        <f t="shared" si="66"/>
        <v>0</v>
      </c>
      <c r="AB848" s="68" t="str">
        <f t="shared" si="67"/>
        <v/>
      </c>
    </row>
    <row r="849" spans="1:28" s="67" customFormat="1" ht="20.25">
      <c r="A849" s="197"/>
      <c r="B849" s="137" t="s">
        <v>235</v>
      </c>
      <c r="C849" s="191" t="s">
        <v>235</v>
      </c>
      <c r="D849" s="138"/>
      <c r="E849" s="137" t="s">
        <v>235</v>
      </c>
      <c r="F849" s="137" t="s">
        <v>235</v>
      </c>
      <c r="G849" s="137" t="s">
        <v>235</v>
      </c>
      <c r="H849" s="192" t="s">
        <v>235</v>
      </c>
      <c r="I849" s="193" t="s">
        <v>235</v>
      </c>
      <c r="J849" s="193" t="s">
        <v>235</v>
      </c>
      <c r="K849" s="194"/>
      <c r="L849" s="194"/>
      <c r="M849" s="194"/>
      <c r="N849" s="194"/>
      <c r="O849" s="194"/>
      <c r="P849" s="195"/>
      <c r="Q849" s="196"/>
      <c r="R849" s="137" t="s">
        <v>235</v>
      </c>
      <c r="S849" s="197" t="str">
        <f t="shared" ca="1" si="65"/>
        <v/>
      </c>
      <c r="T849" s="197" t="str">
        <f ca="1">IF(B849="","",IF(ISERROR(MATCH($J849,[3]SorP!$B$1:$B$6226,0)),"",INDIRECT("'SorP'!$A$"&amp;MATCH($S849&amp;$J849,[3]SorP!C:C,0))))</f>
        <v/>
      </c>
      <c r="U849" s="139"/>
      <c r="V849" s="140" t="e">
        <f>IF(C849="",NA(),IF(OR(C849="Smelter not listed",C849="Smelter not yet identified"),MATCH($B849&amp;$D849,'[3]Smelter Look-up'!$J:$J,0),MATCH($B849&amp;$C849,'[3]Smelter Look-up'!$J:$J,0)))</f>
        <v>#N/A</v>
      </c>
      <c r="X849" s="67">
        <f t="shared" si="66"/>
        <v>0</v>
      </c>
      <c r="AB849" s="68" t="str">
        <f t="shared" si="67"/>
        <v/>
      </c>
    </row>
    <row r="850" spans="1:28" s="67" customFormat="1" ht="20.25">
      <c r="A850" s="197"/>
      <c r="B850" s="137" t="s">
        <v>235</v>
      </c>
      <c r="C850" s="191" t="s">
        <v>235</v>
      </c>
      <c r="D850" s="138"/>
      <c r="E850" s="137" t="s">
        <v>235</v>
      </c>
      <c r="F850" s="137" t="s">
        <v>235</v>
      </c>
      <c r="G850" s="137" t="s">
        <v>235</v>
      </c>
      <c r="H850" s="192" t="s">
        <v>235</v>
      </c>
      <c r="I850" s="193" t="s">
        <v>235</v>
      </c>
      <c r="J850" s="193" t="s">
        <v>235</v>
      </c>
      <c r="K850" s="194"/>
      <c r="L850" s="194"/>
      <c r="M850" s="194"/>
      <c r="N850" s="194"/>
      <c r="O850" s="194"/>
      <c r="P850" s="195"/>
      <c r="Q850" s="196"/>
      <c r="R850" s="137" t="s">
        <v>235</v>
      </c>
      <c r="S850" s="197" t="str">
        <f t="shared" ca="1" si="65"/>
        <v/>
      </c>
      <c r="T850" s="197" t="str">
        <f ca="1">IF(B850="","",IF(ISERROR(MATCH($J850,[3]SorP!$B$1:$B$6226,0)),"",INDIRECT("'SorP'!$A$"&amp;MATCH($S850&amp;$J850,[3]SorP!C:C,0))))</f>
        <v/>
      </c>
      <c r="U850" s="139"/>
      <c r="V850" s="140" t="e">
        <f>IF(C850="",NA(),IF(OR(C850="Smelter not listed",C850="Smelter not yet identified"),MATCH($B850&amp;$D850,'[3]Smelter Look-up'!$J:$J,0),MATCH($B850&amp;$C850,'[3]Smelter Look-up'!$J:$J,0)))</f>
        <v>#N/A</v>
      </c>
      <c r="X850" s="67">
        <f t="shared" si="66"/>
        <v>0</v>
      </c>
      <c r="AB850" s="68" t="str">
        <f t="shared" si="67"/>
        <v/>
      </c>
    </row>
    <row r="851" spans="1:28" s="67" customFormat="1" ht="20.25">
      <c r="A851" s="197"/>
      <c r="B851" s="137" t="s">
        <v>235</v>
      </c>
      <c r="C851" s="191" t="s">
        <v>235</v>
      </c>
      <c r="D851" s="138"/>
      <c r="E851" s="137" t="s">
        <v>235</v>
      </c>
      <c r="F851" s="137" t="s">
        <v>235</v>
      </c>
      <c r="G851" s="137" t="s">
        <v>235</v>
      </c>
      <c r="H851" s="192" t="s">
        <v>235</v>
      </c>
      <c r="I851" s="193" t="s">
        <v>235</v>
      </c>
      <c r="J851" s="193" t="s">
        <v>235</v>
      </c>
      <c r="K851" s="194"/>
      <c r="L851" s="194"/>
      <c r="M851" s="194"/>
      <c r="N851" s="194"/>
      <c r="O851" s="194"/>
      <c r="P851" s="195"/>
      <c r="Q851" s="196"/>
      <c r="R851" s="137" t="s">
        <v>235</v>
      </c>
      <c r="S851" s="197" t="str">
        <f t="shared" ca="1" si="65"/>
        <v/>
      </c>
      <c r="T851" s="197" t="str">
        <f ca="1">IF(B851="","",IF(ISERROR(MATCH($J851,[3]SorP!$B$1:$B$6226,0)),"",INDIRECT("'SorP'!$A$"&amp;MATCH($S851&amp;$J851,[3]SorP!C:C,0))))</f>
        <v/>
      </c>
      <c r="U851" s="139"/>
      <c r="V851" s="140" t="e">
        <f>IF(C851="",NA(),IF(OR(C851="Smelter not listed",C851="Smelter not yet identified"),MATCH($B851&amp;$D851,'[3]Smelter Look-up'!$J:$J,0),MATCH($B851&amp;$C851,'[3]Smelter Look-up'!$J:$J,0)))</f>
        <v>#N/A</v>
      </c>
      <c r="X851" s="67">
        <f t="shared" si="66"/>
        <v>0</v>
      </c>
      <c r="AB851" s="68" t="str">
        <f t="shared" si="67"/>
        <v/>
      </c>
    </row>
    <row r="852" spans="1:28" s="67" customFormat="1" ht="20.25">
      <c r="A852" s="197"/>
      <c r="B852" s="137" t="s">
        <v>235</v>
      </c>
      <c r="C852" s="191" t="s">
        <v>235</v>
      </c>
      <c r="D852" s="138"/>
      <c r="E852" s="137" t="s">
        <v>235</v>
      </c>
      <c r="F852" s="137" t="s">
        <v>235</v>
      </c>
      <c r="G852" s="137" t="s">
        <v>235</v>
      </c>
      <c r="H852" s="192" t="s">
        <v>235</v>
      </c>
      <c r="I852" s="193" t="s">
        <v>235</v>
      </c>
      <c r="J852" s="193" t="s">
        <v>235</v>
      </c>
      <c r="K852" s="194"/>
      <c r="L852" s="194"/>
      <c r="M852" s="194"/>
      <c r="N852" s="194"/>
      <c r="O852" s="194"/>
      <c r="P852" s="195"/>
      <c r="Q852" s="196"/>
      <c r="R852" s="137" t="s">
        <v>235</v>
      </c>
      <c r="S852" s="197" t="str">
        <f t="shared" ca="1" si="65"/>
        <v/>
      </c>
      <c r="T852" s="197" t="str">
        <f ca="1">IF(B852="","",IF(ISERROR(MATCH($J852,[3]SorP!$B$1:$B$6226,0)),"",INDIRECT("'SorP'!$A$"&amp;MATCH($S852&amp;$J852,[3]SorP!C:C,0))))</f>
        <v/>
      </c>
      <c r="U852" s="139"/>
      <c r="V852" s="140" t="e">
        <f>IF(C852="",NA(),IF(OR(C852="Smelter not listed",C852="Smelter not yet identified"),MATCH($B852&amp;$D852,'[3]Smelter Look-up'!$J:$J,0),MATCH($B852&amp;$C852,'[3]Smelter Look-up'!$J:$J,0)))</f>
        <v>#N/A</v>
      </c>
      <c r="X852" s="67">
        <f t="shared" si="66"/>
        <v>0</v>
      </c>
      <c r="AB852" s="68" t="str">
        <f t="shared" si="67"/>
        <v/>
      </c>
    </row>
    <row r="853" spans="1:28" s="67" customFormat="1" ht="20.25">
      <c r="A853" s="197"/>
      <c r="B853" s="137" t="s">
        <v>235</v>
      </c>
      <c r="C853" s="191" t="s">
        <v>235</v>
      </c>
      <c r="D853" s="138"/>
      <c r="E853" s="137" t="s">
        <v>235</v>
      </c>
      <c r="F853" s="137" t="s">
        <v>235</v>
      </c>
      <c r="G853" s="137" t="s">
        <v>235</v>
      </c>
      <c r="H853" s="192" t="s">
        <v>235</v>
      </c>
      <c r="I853" s="193" t="s">
        <v>235</v>
      </c>
      <c r="J853" s="193" t="s">
        <v>235</v>
      </c>
      <c r="K853" s="194"/>
      <c r="L853" s="194"/>
      <c r="M853" s="194"/>
      <c r="N853" s="194"/>
      <c r="O853" s="194"/>
      <c r="P853" s="195"/>
      <c r="Q853" s="196"/>
      <c r="R853" s="137" t="s">
        <v>235</v>
      </c>
      <c r="S853" s="197" t="str">
        <f t="shared" ca="1" si="65"/>
        <v/>
      </c>
      <c r="T853" s="197" t="str">
        <f ca="1">IF(B853="","",IF(ISERROR(MATCH($J853,[3]SorP!$B$1:$B$6226,0)),"",INDIRECT("'SorP'!$A$"&amp;MATCH($S853&amp;$J853,[3]SorP!C:C,0))))</f>
        <v/>
      </c>
      <c r="U853" s="139"/>
      <c r="V853" s="140" t="e">
        <f>IF(C853="",NA(),IF(OR(C853="Smelter not listed",C853="Smelter not yet identified"),MATCH($B853&amp;$D853,'[3]Smelter Look-up'!$J:$J,0),MATCH($B853&amp;$C853,'[3]Smelter Look-up'!$J:$J,0)))</f>
        <v>#N/A</v>
      </c>
      <c r="X853" s="67">
        <f t="shared" si="66"/>
        <v>0</v>
      </c>
      <c r="AB853" s="68" t="str">
        <f t="shared" si="67"/>
        <v/>
      </c>
    </row>
    <row r="854" spans="1:28" s="67" customFormat="1" ht="20.25">
      <c r="A854" s="197"/>
      <c r="B854" s="137" t="s">
        <v>235</v>
      </c>
      <c r="C854" s="191" t="s">
        <v>235</v>
      </c>
      <c r="D854" s="138"/>
      <c r="E854" s="137" t="s">
        <v>235</v>
      </c>
      <c r="F854" s="137" t="s">
        <v>235</v>
      </c>
      <c r="G854" s="137" t="s">
        <v>235</v>
      </c>
      <c r="H854" s="192" t="s">
        <v>235</v>
      </c>
      <c r="I854" s="193" t="s">
        <v>235</v>
      </c>
      <c r="J854" s="193" t="s">
        <v>235</v>
      </c>
      <c r="K854" s="194"/>
      <c r="L854" s="194"/>
      <c r="M854" s="194"/>
      <c r="N854" s="194"/>
      <c r="O854" s="194"/>
      <c r="P854" s="195"/>
      <c r="Q854" s="196"/>
      <c r="R854" s="137" t="s">
        <v>235</v>
      </c>
      <c r="S854" s="197" t="str">
        <f t="shared" ca="1" si="65"/>
        <v/>
      </c>
      <c r="T854" s="197" t="str">
        <f ca="1">IF(B854="","",IF(ISERROR(MATCH($J854,[3]SorP!$B$1:$B$6226,0)),"",INDIRECT("'SorP'!$A$"&amp;MATCH($S854&amp;$J854,[3]SorP!C:C,0))))</f>
        <v/>
      </c>
      <c r="U854" s="139"/>
      <c r="V854" s="140" t="e">
        <f>IF(C854="",NA(),IF(OR(C854="Smelter not listed",C854="Smelter not yet identified"),MATCH($B854&amp;$D854,'[3]Smelter Look-up'!$J:$J,0),MATCH($B854&amp;$C854,'[3]Smelter Look-up'!$J:$J,0)))</f>
        <v>#N/A</v>
      </c>
      <c r="X854" s="67">
        <f t="shared" si="66"/>
        <v>0</v>
      </c>
      <c r="AB854" s="68" t="str">
        <f t="shared" si="67"/>
        <v/>
      </c>
    </row>
    <row r="855" spans="1:28" s="67" customFormat="1" ht="20.25">
      <c r="A855" s="197"/>
      <c r="B855" s="137" t="s">
        <v>235</v>
      </c>
      <c r="C855" s="191" t="s">
        <v>235</v>
      </c>
      <c r="D855" s="138"/>
      <c r="E855" s="137" t="s">
        <v>235</v>
      </c>
      <c r="F855" s="137" t="s">
        <v>235</v>
      </c>
      <c r="G855" s="137" t="s">
        <v>235</v>
      </c>
      <c r="H855" s="192" t="s">
        <v>235</v>
      </c>
      <c r="I855" s="193" t="s">
        <v>235</v>
      </c>
      <c r="J855" s="193" t="s">
        <v>235</v>
      </c>
      <c r="K855" s="194"/>
      <c r="L855" s="194"/>
      <c r="M855" s="194"/>
      <c r="N855" s="194"/>
      <c r="O855" s="194"/>
      <c r="P855" s="195"/>
      <c r="Q855" s="196"/>
      <c r="R855" s="137" t="s">
        <v>235</v>
      </c>
      <c r="S855" s="197" t="str">
        <f t="shared" ca="1" si="65"/>
        <v/>
      </c>
      <c r="T855" s="197" t="str">
        <f ca="1">IF(B855="","",IF(ISERROR(MATCH($J855,[3]SorP!$B$1:$B$6226,0)),"",INDIRECT("'SorP'!$A$"&amp;MATCH($S855&amp;$J855,[3]SorP!C:C,0))))</f>
        <v/>
      </c>
      <c r="U855" s="139"/>
      <c r="V855" s="140" t="e">
        <f>IF(C855="",NA(),IF(OR(C855="Smelter not listed",C855="Smelter not yet identified"),MATCH($B855&amp;$D855,'[3]Smelter Look-up'!$J:$J,0),MATCH($B855&amp;$C855,'[3]Smelter Look-up'!$J:$J,0)))</f>
        <v>#N/A</v>
      </c>
      <c r="X855" s="67">
        <f t="shared" si="66"/>
        <v>0</v>
      </c>
      <c r="AB855" s="68" t="str">
        <f t="shared" si="67"/>
        <v/>
      </c>
    </row>
    <row r="856" spans="1:28" s="67" customFormat="1" ht="20.25">
      <c r="A856" s="197"/>
      <c r="B856" s="137" t="s">
        <v>235</v>
      </c>
      <c r="C856" s="191" t="s">
        <v>235</v>
      </c>
      <c r="D856" s="138"/>
      <c r="E856" s="137" t="s">
        <v>235</v>
      </c>
      <c r="F856" s="137" t="s">
        <v>235</v>
      </c>
      <c r="G856" s="137" t="s">
        <v>235</v>
      </c>
      <c r="H856" s="192" t="s">
        <v>235</v>
      </c>
      <c r="I856" s="193" t="s">
        <v>235</v>
      </c>
      <c r="J856" s="193" t="s">
        <v>235</v>
      </c>
      <c r="K856" s="194"/>
      <c r="L856" s="194"/>
      <c r="M856" s="194"/>
      <c r="N856" s="194"/>
      <c r="O856" s="194"/>
      <c r="P856" s="195"/>
      <c r="Q856" s="196"/>
      <c r="R856" s="137" t="s">
        <v>235</v>
      </c>
      <c r="S856" s="197" t="str">
        <f t="shared" ca="1" si="65"/>
        <v/>
      </c>
      <c r="T856" s="197" t="str">
        <f ca="1">IF(B856="","",IF(ISERROR(MATCH($J856,[3]SorP!$B$1:$B$6226,0)),"",INDIRECT("'SorP'!$A$"&amp;MATCH($S856&amp;$J856,[3]SorP!C:C,0))))</f>
        <v/>
      </c>
      <c r="U856" s="139"/>
      <c r="V856" s="140" t="e">
        <f>IF(C856="",NA(),IF(OR(C856="Smelter not listed",C856="Smelter not yet identified"),MATCH($B856&amp;$D856,'[3]Smelter Look-up'!$J:$J,0),MATCH($B856&amp;$C856,'[3]Smelter Look-up'!$J:$J,0)))</f>
        <v>#N/A</v>
      </c>
      <c r="X856" s="67">
        <f t="shared" si="66"/>
        <v>0</v>
      </c>
      <c r="AB856" s="68" t="str">
        <f t="shared" si="67"/>
        <v/>
      </c>
    </row>
    <row r="857" spans="1:28" s="67" customFormat="1" ht="20.25">
      <c r="A857" s="197"/>
      <c r="B857" s="137" t="s">
        <v>235</v>
      </c>
      <c r="C857" s="191" t="s">
        <v>235</v>
      </c>
      <c r="D857" s="138"/>
      <c r="E857" s="137" t="s">
        <v>235</v>
      </c>
      <c r="F857" s="137" t="s">
        <v>235</v>
      </c>
      <c r="G857" s="137" t="s">
        <v>235</v>
      </c>
      <c r="H857" s="192" t="s">
        <v>235</v>
      </c>
      <c r="I857" s="193" t="s">
        <v>235</v>
      </c>
      <c r="J857" s="193" t="s">
        <v>235</v>
      </c>
      <c r="K857" s="194"/>
      <c r="L857" s="194"/>
      <c r="M857" s="194"/>
      <c r="N857" s="194"/>
      <c r="O857" s="194"/>
      <c r="P857" s="195"/>
      <c r="Q857" s="196"/>
      <c r="R857" s="137" t="s">
        <v>235</v>
      </c>
      <c r="S857" s="197" t="str">
        <f t="shared" ca="1" si="65"/>
        <v/>
      </c>
      <c r="T857" s="197" t="str">
        <f ca="1">IF(B857="","",IF(ISERROR(MATCH($J857,[3]SorP!$B$1:$B$6226,0)),"",INDIRECT("'SorP'!$A$"&amp;MATCH($S857&amp;$J857,[3]SorP!C:C,0))))</f>
        <v/>
      </c>
      <c r="U857" s="139"/>
      <c r="V857" s="140" t="e">
        <f>IF(C857="",NA(),IF(OR(C857="Smelter not listed",C857="Smelter not yet identified"),MATCH($B857&amp;$D857,'[3]Smelter Look-up'!$J:$J,0),MATCH($B857&amp;$C857,'[3]Smelter Look-up'!$J:$J,0)))</f>
        <v>#N/A</v>
      </c>
      <c r="X857" s="67">
        <f t="shared" si="66"/>
        <v>0</v>
      </c>
      <c r="AB857" s="68" t="str">
        <f t="shared" si="67"/>
        <v/>
      </c>
    </row>
    <row r="858" spans="1:28" s="67" customFormat="1" ht="20.25">
      <c r="A858" s="197"/>
      <c r="B858" s="137" t="s">
        <v>235</v>
      </c>
      <c r="C858" s="191" t="s">
        <v>235</v>
      </c>
      <c r="D858" s="138"/>
      <c r="E858" s="137" t="s">
        <v>235</v>
      </c>
      <c r="F858" s="137" t="s">
        <v>235</v>
      </c>
      <c r="G858" s="137" t="s">
        <v>235</v>
      </c>
      <c r="H858" s="192" t="s">
        <v>235</v>
      </c>
      <c r="I858" s="193" t="s">
        <v>235</v>
      </c>
      <c r="J858" s="193" t="s">
        <v>235</v>
      </c>
      <c r="K858" s="194"/>
      <c r="L858" s="194"/>
      <c r="M858" s="194"/>
      <c r="N858" s="194"/>
      <c r="O858" s="194"/>
      <c r="P858" s="195"/>
      <c r="Q858" s="196"/>
      <c r="R858" s="137" t="s">
        <v>235</v>
      </c>
      <c r="S858" s="197" t="str">
        <f t="shared" ca="1" si="65"/>
        <v/>
      </c>
      <c r="T858" s="197" t="str">
        <f ca="1">IF(B858="","",IF(ISERROR(MATCH($J858,[3]SorP!$B$1:$B$6226,0)),"",INDIRECT("'SorP'!$A$"&amp;MATCH($S858&amp;$J858,[3]SorP!C:C,0))))</f>
        <v/>
      </c>
      <c r="U858" s="139"/>
      <c r="V858" s="140" t="e">
        <f>IF(C858="",NA(),IF(OR(C858="Smelter not listed",C858="Smelter not yet identified"),MATCH($B858&amp;$D858,'[3]Smelter Look-up'!$J:$J,0),MATCH($B858&amp;$C858,'[3]Smelter Look-up'!$J:$J,0)))</f>
        <v>#N/A</v>
      </c>
      <c r="X858" s="67">
        <f t="shared" si="66"/>
        <v>0</v>
      </c>
      <c r="AB858" s="68" t="str">
        <f t="shared" si="67"/>
        <v/>
      </c>
    </row>
    <row r="859" spans="1:28" s="67" customFormat="1" ht="20.25">
      <c r="A859" s="197"/>
      <c r="B859" s="137" t="s">
        <v>235</v>
      </c>
      <c r="C859" s="191" t="s">
        <v>235</v>
      </c>
      <c r="D859" s="138"/>
      <c r="E859" s="137" t="s">
        <v>235</v>
      </c>
      <c r="F859" s="137" t="s">
        <v>235</v>
      </c>
      <c r="G859" s="137" t="s">
        <v>235</v>
      </c>
      <c r="H859" s="192" t="s">
        <v>235</v>
      </c>
      <c r="I859" s="193" t="s">
        <v>235</v>
      </c>
      <c r="J859" s="193" t="s">
        <v>235</v>
      </c>
      <c r="K859" s="194"/>
      <c r="L859" s="194"/>
      <c r="M859" s="194"/>
      <c r="N859" s="194"/>
      <c r="O859" s="194"/>
      <c r="P859" s="195"/>
      <c r="Q859" s="196"/>
      <c r="R859" s="137" t="s">
        <v>235</v>
      </c>
      <c r="S859" s="197" t="str">
        <f t="shared" ref="S859:S889" ca="1" si="68">IF(B859="","",IF(ISERROR(MATCH($E859,CL,0)),"Unknown",INDIRECT("'C'!$A$"&amp;MATCH($E859,CL,0)+1)))</f>
        <v/>
      </c>
      <c r="T859" s="197" t="str">
        <f ca="1">IF(B859="","",IF(ISERROR(MATCH($J859,[3]SorP!$B$1:$B$6226,0)),"",INDIRECT("'SorP'!$A$"&amp;MATCH($S859&amp;$J859,[3]SorP!C:C,0))))</f>
        <v/>
      </c>
      <c r="U859" s="139"/>
      <c r="V859" s="140" t="e">
        <f>IF(C859="",NA(),IF(OR(C859="Smelter not listed",C859="Smelter not yet identified"),MATCH($B859&amp;$D859,'[3]Smelter Look-up'!$J:$J,0),MATCH($B859&amp;$C859,'[3]Smelter Look-up'!$J:$J,0)))</f>
        <v>#N/A</v>
      </c>
      <c r="X859" s="67">
        <f t="shared" si="66"/>
        <v>0</v>
      </c>
      <c r="AB859" s="68" t="str">
        <f t="shared" si="67"/>
        <v/>
      </c>
    </row>
    <row r="860" spans="1:28" s="67" customFormat="1" ht="20.25">
      <c r="A860" s="197"/>
      <c r="B860" s="137" t="s">
        <v>235</v>
      </c>
      <c r="C860" s="191" t="s">
        <v>235</v>
      </c>
      <c r="D860" s="138"/>
      <c r="E860" s="137" t="s">
        <v>235</v>
      </c>
      <c r="F860" s="137" t="s">
        <v>235</v>
      </c>
      <c r="G860" s="137" t="s">
        <v>235</v>
      </c>
      <c r="H860" s="192" t="s">
        <v>235</v>
      </c>
      <c r="I860" s="193" t="s">
        <v>235</v>
      </c>
      <c r="J860" s="193" t="s">
        <v>235</v>
      </c>
      <c r="K860" s="194"/>
      <c r="L860" s="194"/>
      <c r="M860" s="194"/>
      <c r="N860" s="194"/>
      <c r="O860" s="194"/>
      <c r="P860" s="195"/>
      <c r="Q860" s="196"/>
      <c r="R860" s="137" t="s">
        <v>235</v>
      </c>
      <c r="S860" s="197" t="str">
        <f t="shared" ca="1" si="68"/>
        <v/>
      </c>
      <c r="T860" s="197" t="str">
        <f ca="1">IF(B860="","",IF(ISERROR(MATCH($J860,[3]SorP!$B$1:$B$6226,0)),"",INDIRECT("'SorP'!$A$"&amp;MATCH($S860&amp;$J860,[3]SorP!C:C,0))))</f>
        <v/>
      </c>
      <c r="U860" s="139"/>
      <c r="V860" s="140" t="e">
        <f>IF(C860="",NA(),IF(OR(C860="Smelter not listed",C860="Smelter not yet identified"),MATCH($B860&amp;$D860,'[3]Smelter Look-up'!$J:$J,0),MATCH($B860&amp;$C860,'[3]Smelter Look-up'!$J:$J,0)))</f>
        <v>#N/A</v>
      </c>
      <c r="X860" s="67">
        <f t="shared" si="66"/>
        <v>0</v>
      </c>
      <c r="AB860" s="68" t="str">
        <f t="shared" si="67"/>
        <v/>
      </c>
    </row>
    <row r="861" spans="1:28" s="67" customFormat="1" ht="20.25">
      <c r="A861" s="197"/>
      <c r="B861" s="137" t="s">
        <v>235</v>
      </c>
      <c r="C861" s="191" t="s">
        <v>235</v>
      </c>
      <c r="D861" s="138"/>
      <c r="E861" s="137" t="s">
        <v>235</v>
      </c>
      <c r="F861" s="137" t="s">
        <v>235</v>
      </c>
      <c r="G861" s="137" t="s">
        <v>235</v>
      </c>
      <c r="H861" s="192" t="s">
        <v>235</v>
      </c>
      <c r="I861" s="193" t="s">
        <v>235</v>
      </c>
      <c r="J861" s="193" t="s">
        <v>235</v>
      </c>
      <c r="K861" s="194"/>
      <c r="L861" s="194"/>
      <c r="M861" s="194"/>
      <c r="N861" s="194"/>
      <c r="O861" s="194"/>
      <c r="P861" s="195"/>
      <c r="Q861" s="196"/>
      <c r="R861" s="137" t="s">
        <v>235</v>
      </c>
      <c r="S861" s="197" t="str">
        <f t="shared" ca="1" si="68"/>
        <v/>
      </c>
      <c r="T861" s="197" t="str">
        <f ca="1">IF(B861="","",IF(ISERROR(MATCH($J861,[3]SorP!$B$1:$B$6226,0)),"",INDIRECT("'SorP'!$A$"&amp;MATCH($S861&amp;$J861,[3]SorP!C:C,0))))</f>
        <v/>
      </c>
      <c r="U861" s="139"/>
      <c r="V861" s="140" t="e">
        <f>IF(C861="",NA(),IF(OR(C861="Smelter not listed",C861="Smelter not yet identified"),MATCH($B861&amp;$D861,'[3]Smelter Look-up'!$J:$J,0),MATCH($B861&amp;$C861,'[3]Smelter Look-up'!$J:$J,0)))</f>
        <v>#N/A</v>
      </c>
      <c r="X861" s="67">
        <f t="shared" si="66"/>
        <v>0</v>
      </c>
      <c r="AB861" s="68" t="str">
        <f t="shared" si="67"/>
        <v/>
      </c>
    </row>
    <row r="862" spans="1:28" s="67" customFormat="1" ht="20.25">
      <c r="A862" s="197"/>
      <c r="B862" s="137" t="s">
        <v>235</v>
      </c>
      <c r="C862" s="191" t="s">
        <v>235</v>
      </c>
      <c r="D862" s="138"/>
      <c r="E862" s="137" t="s">
        <v>235</v>
      </c>
      <c r="F862" s="137" t="s">
        <v>235</v>
      </c>
      <c r="G862" s="137" t="s">
        <v>235</v>
      </c>
      <c r="H862" s="192" t="s">
        <v>235</v>
      </c>
      <c r="I862" s="193" t="s">
        <v>235</v>
      </c>
      <c r="J862" s="193" t="s">
        <v>235</v>
      </c>
      <c r="K862" s="194"/>
      <c r="L862" s="194"/>
      <c r="M862" s="194"/>
      <c r="N862" s="194"/>
      <c r="O862" s="194"/>
      <c r="P862" s="195"/>
      <c r="Q862" s="196"/>
      <c r="R862" s="137" t="s">
        <v>235</v>
      </c>
      <c r="S862" s="197" t="str">
        <f t="shared" ca="1" si="68"/>
        <v/>
      </c>
      <c r="T862" s="197" t="str">
        <f ca="1">IF(B862="","",IF(ISERROR(MATCH($J862,[3]SorP!$B$1:$B$6226,0)),"",INDIRECT("'SorP'!$A$"&amp;MATCH($S862&amp;$J862,[3]SorP!C:C,0))))</f>
        <v/>
      </c>
      <c r="U862" s="139"/>
      <c r="V862" s="140" t="e">
        <f>IF(C862="",NA(),IF(OR(C862="Smelter not listed",C862="Smelter not yet identified"),MATCH($B862&amp;$D862,'[3]Smelter Look-up'!$J:$J,0),MATCH($B862&amp;$C862,'[3]Smelter Look-up'!$J:$J,0)))</f>
        <v>#N/A</v>
      </c>
      <c r="X862" s="67">
        <f t="shared" si="66"/>
        <v>0</v>
      </c>
      <c r="AB862" s="68" t="str">
        <f t="shared" si="67"/>
        <v/>
      </c>
    </row>
    <row r="863" spans="1:28" s="67" customFormat="1" ht="20.25">
      <c r="A863" s="197"/>
      <c r="B863" s="137" t="s">
        <v>235</v>
      </c>
      <c r="C863" s="191" t="s">
        <v>235</v>
      </c>
      <c r="D863" s="138"/>
      <c r="E863" s="137" t="s">
        <v>235</v>
      </c>
      <c r="F863" s="137" t="s">
        <v>235</v>
      </c>
      <c r="G863" s="137" t="s">
        <v>235</v>
      </c>
      <c r="H863" s="192" t="s">
        <v>235</v>
      </c>
      <c r="I863" s="193" t="s">
        <v>235</v>
      </c>
      <c r="J863" s="193" t="s">
        <v>235</v>
      </c>
      <c r="K863" s="194"/>
      <c r="L863" s="194"/>
      <c r="M863" s="194"/>
      <c r="N863" s="194"/>
      <c r="O863" s="194"/>
      <c r="P863" s="195"/>
      <c r="Q863" s="196"/>
      <c r="R863" s="137" t="s">
        <v>235</v>
      </c>
      <c r="S863" s="197" t="str">
        <f t="shared" ca="1" si="68"/>
        <v/>
      </c>
      <c r="T863" s="197" t="str">
        <f ca="1">IF(B863="","",IF(ISERROR(MATCH($J863,[3]SorP!$B$1:$B$6226,0)),"",INDIRECT("'SorP'!$A$"&amp;MATCH($S863&amp;$J863,[3]SorP!C:C,0))))</f>
        <v/>
      </c>
      <c r="U863" s="139"/>
      <c r="V863" s="140" t="e">
        <f>IF(C863="",NA(),IF(OR(C863="Smelter not listed",C863="Smelter not yet identified"),MATCH($B863&amp;$D863,'[3]Smelter Look-up'!$J:$J,0),MATCH($B863&amp;$C863,'[3]Smelter Look-up'!$J:$J,0)))</f>
        <v>#N/A</v>
      </c>
      <c r="X863" s="67">
        <f t="shared" si="66"/>
        <v>0</v>
      </c>
      <c r="AB863" s="68" t="str">
        <f t="shared" si="67"/>
        <v/>
      </c>
    </row>
    <row r="864" spans="1:28" s="67" customFormat="1" ht="20.25">
      <c r="A864" s="197"/>
      <c r="B864" s="137" t="s">
        <v>235</v>
      </c>
      <c r="C864" s="191" t="s">
        <v>235</v>
      </c>
      <c r="D864" s="138"/>
      <c r="E864" s="137" t="s">
        <v>235</v>
      </c>
      <c r="F864" s="137" t="s">
        <v>235</v>
      </c>
      <c r="G864" s="137" t="s">
        <v>235</v>
      </c>
      <c r="H864" s="192" t="s">
        <v>235</v>
      </c>
      <c r="I864" s="193" t="s">
        <v>235</v>
      </c>
      <c r="J864" s="193" t="s">
        <v>235</v>
      </c>
      <c r="K864" s="194"/>
      <c r="L864" s="194"/>
      <c r="M864" s="194"/>
      <c r="N864" s="194"/>
      <c r="O864" s="194"/>
      <c r="P864" s="195"/>
      <c r="Q864" s="196"/>
      <c r="R864" s="137" t="s">
        <v>235</v>
      </c>
      <c r="S864" s="197" t="str">
        <f t="shared" ca="1" si="68"/>
        <v/>
      </c>
      <c r="T864" s="197" t="str">
        <f ca="1">IF(B864="","",IF(ISERROR(MATCH($J864,[3]SorP!$B$1:$B$6226,0)),"",INDIRECT("'SorP'!$A$"&amp;MATCH($S864&amp;$J864,[3]SorP!C:C,0))))</f>
        <v/>
      </c>
      <c r="U864" s="139"/>
      <c r="V864" s="140" t="e">
        <f>IF(C864="",NA(),IF(OR(C864="Smelter not listed",C864="Smelter not yet identified"),MATCH($B864&amp;$D864,'[3]Smelter Look-up'!$J:$J,0),MATCH($B864&amp;$C864,'[3]Smelter Look-up'!$J:$J,0)))</f>
        <v>#N/A</v>
      </c>
      <c r="X864" s="67">
        <f t="shared" si="66"/>
        <v>0</v>
      </c>
      <c r="AB864" s="68" t="str">
        <f t="shared" si="67"/>
        <v/>
      </c>
    </row>
    <row r="865" spans="1:28" s="67" customFormat="1" ht="20.25">
      <c r="A865" s="197"/>
      <c r="B865" s="137" t="s">
        <v>235</v>
      </c>
      <c r="C865" s="191" t="s">
        <v>235</v>
      </c>
      <c r="D865" s="138"/>
      <c r="E865" s="137" t="s">
        <v>235</v>
      </c>
      <c r="F865" s="137" t="s">
        <v>235</v>
      </c>
      <c r="G865" s="137" t="s">
        <v>235</v>
      </c>
      <c r="H865" s="192" t="s">
        <v>235</v>
      </c>
      <c r="I865" s="193" t="s">
        <v>235</v>
      </c>
      <c r="J865" s="193" t="s">
        <v>235</v>
      </c>
      <c r="K865" s="194"/>
      <c r="L865" s="194"/>
      <c r="M865" s="194"/>
      <c r="N865" s="194"/>
      <c r="O865" s="194"/>
      <c r="P865" s="195"/>
      <c r="Q865" s="196"/>
      <c r="R865" s="137" t="s">
        <v>235</v>
      </c>
      <c r="S865" s="197" t="str">
        <f t="shared" ca="1" si="68"/>
        <v/>
      </c>
      <c r="T865" s="197" t="str">
        <f ca="1">IF(B865="","",IF(ISERROR(MATCH($J865,[3]SorP!$B$1:$B$6226,0)),"",INDIRECT("'SorP'!$A$"&amp;MATCH($S865&amp;$J865,[3]SorP!C:C,0))))</f>
        <v/>
      </c>
      <c r="U865" s="139"/>
      <c r="V865" s="140" t="e">
        <f>IF(C865="",NA(),IF(OR(C865="Smelter not listed",C865="Smelter not yet identified"),MATCH($B865&amp;$D865,'[3]Smelter Look-up'!$J:$J,0),MATCH($B865&amp;$C865,'[3]Smelter Look-up'!$J:$J,0)))</f>
        <v>#N/A</v>
      </c>
      <c r="X865" s="67">
        <f t="shared" si="66"/>
        <v>0</v>
      </c>
      <c r="AB865" s="68" t="str">
        <f t="shared" si="67"/>
        <v/>
      </c>
    </row>
    <row r="866" spans="1:28" s="67" customFormat="1" ht="20.25">
      <c r="A866" s="197"/>
      <c r="B866" s="137" t="s">
        <v>235</v>
      </c>
      <c r="C866" s="191" t="s">
        <v>235</v>
      </c>
      <c r="D866" s="138"/>
      <c r="E866" s="137" t="s">
        <v>235</v>
      </c>
      <c r="F866" s="137" t="s">
        <v>235</v>
      </c>
      <c r="G866" s="137" t="s">
        <v>235</v>
      </c>
      <c r="H866" s="192" t="s">
        <v>235</v>
      </c>
      <c r="I866" s="193" t="s">
        <v>235</v>
      </c>
      <c r="J866" s="193" t="s">
        <v>235</v>
      </c>
      <c r="K866" s="194"/>
      <c r="L866" s="194"/>
      <c r="M866" s="194"/>
      <c r="N866" s="194"/>
      <c r="O866" s="194"/>
      <c r="P866" s="195"/>
      <c r="Q866" s="196"/>
      <c r="R866" s="137" t="s">
        <v>235</v>
      </c>
      <c r="S866" s="197" t="str">
        <f t="shared" ca="1" si="68"/>
        <v/>
      </c>
      <c r="T866" s="197" t="str">
        <f ca="1">IF(B866="","",IF(ISERROR(MATCH($J866,[3]SorP!$B$1:$B$6226,0)),"",INDIRECT("'SorP'!$A$"&amp;MATCH($S866&amp;$J866,[3]SorP!C:C,0))))</f>
        <v/>
      </c>
      <c r="U866" s="139"/>
      <c r="V866" s="140" t="e">
        <f>IF(C866="",NA(),IF(OR(C866="Smelter not listed",C866="Smelter not yet identified"),MATCH($B866&amp;$D866,'[3]Smelter Look-up'!$J:$J,0),MATCH($B866&amp;$C866,'[3]Smelter Look-up'!$J:$J,0)))</f>
        <v>#N/A</v>
      </c>
      <c r="X866" s="67">
        <f t="shared" si="66"/>
        <v>0</v>
      </c>
      <c r="AB866" s="68" t="str">
        <f t="shared" si="67"/>
        <v/>
      </c>
    </row>
    <row r="867" spans="1:28" s="67" customFormat="1" ht="20.25">
      <c r="A867" s="197"/>
      <c r="B867" s="137" t="s">
        <v>235</v>
      </c>
      <c r="C867" s="191" t="s">
        <v>235</v>
      </c>
      <c r="D867" s="138"/>
      <c r="E867" s="137" t="s">
        <v>235</v>
      </c>
      <c r="F867" s="137" t="s">
        <v>235</v>
      </c>
      <c r="G867" s="137" t="s">
        <v>235</v>
      </c>
      <c r="H867" s="192" t="s">
        <v>235</v>
      </c>
      <c r="I867" s="193" t="s">
        <v>235</v>
      </c>
      <c r="J867" s="193" t="s">
        <v>235</v>
      </c>
      <c r="K867" s="194"/>
      <c r="L867" s="194"/>
      <c r="M867" s="194"/>
      <c r="N867" s="194"/>
      <c r="O867" s="194"/>
      <c r="P867" s="195"/>
      <c r="Q867" s="196"/>
      <c r="R867" s="137" t="s">
        <v>235</v>
      </c>
      <c r="S867" s="197" t="str">
        <f t="shared" ca="1" si="68"/>
        <v/>
      </c>
      <c r="T867" s="197" t="str">
        <f ca="1">IF(B867="","",IF(ISERROR(MATCH($J867,[3]SorP!$B$1:$B$6226,0)),"",INDIRECT("'SorP'!$A$"&amp;MATCH($S867&amp;$J867,[3]SorP!C:C,0))))</f>
        <v/>
      </c>
      <c r="U867" s="139"/>
      <c r="V867" s="140" t="e">
        <f>IF(C867="",NA(),IF(OR(C867="Smelter not listed",C867="Smelter not yet identified"),MATCH($B867&amp;$D867,'[3]Smelter Look-up'!$J:$J,0),MATCH($B867&amp;$C867,'[3]Smelter Look-up'!$J:$J,0)))</f>
        <v>#N/A</v>
      </c>
      <c r="X867" s="67">
        <f t="shared" si="66"/>
        <v>0</v>
      </c>
      <c r="AB867" s="68" t="str">
        <f t="shared" si="67"/>
        <v/>
      </c>
    </row>
    <row r="868" spans="1:28" s="67" customFormat="1" ht="20.25">
      <c r="A868" s="197"/>
      <c r="B868" s="137" t="s">
        <v>235</v>
      </c>
      <c r="C868" s="191" t="s">
        <v>235</v>
      </c>
      <c r="D868" s="138"/>
      <c r="E868" s="137" t="s">
        <v>235</v>
      </c>
      <c r="F868" s="137" t="s">
        <v>235</v>
      </c>
      <c r="G868" s="137" t="s">
        <v>235</v>
      </c>
      <c r="H868" s="192" t="s">
        <v>235</v>
      </c>
      <c r="I868" s="193" t="s">
        <v>235</v>
      </c>
      <c r="J868" s="193" t="s">
        <v>235</v>
      </c>
      <c r="K868" s="194"/>
      <c r="L868" s="194"/>
      <c r="M868" s="194"/>
      <c r="N868" s="194"/>
      <c r="O868" s="194"/>
      <c r="P868" s="195"/>
      <c r="Q868" s="196"/>
      <c r="R868" s="137" t="s">
        <v>235</v>
      </c>
      <c r="S868" s="197" t="str">
        <f t="shared" ca="1" si="68"/>
        <v/>
      </c>
      <c r="T868" s="197" t="str">
        <f ca="1">IF(B868="","",IF(ISERROR(MATCH($J868,[3]SorP!$B$1:$B$6226,0)),"",INDIRECT("'SorP'!$A$"&amp;MATCH($S868&amp;$J868,[3]SorP!C:C,0))))</f>
        <v/>
      </c>
      <c r="U868" s="139"/>
      <c r="V868" s="140" t="e">
        <f>IF(C868="",NA(),IF(OR(C868="Smelter not listed",C868="Smelter not yet identified"),MATCH($B868&amp;$D868,'[3]Smelter Look-up'!$J:$J,0),MATCH($B868&amp;$C868,'[3]Smelter Look-up'!$J:$J,0)))</f>
        <v>#N/A</v>
      </c>
      <c r="X868" s="67">
        <f t="shared" si="66"/>
        <v>0</v>
      </c>
      <c r="AB868" s="68" t="str">
        <f t="shared" si="67"/>
        <v/>
      </c>
    </row>
    <row r="869" spans="1:28" s="67" customFormat="1" ht="20.25">
      <c r="A869" s="197"/>
      <c r="B869" s="137" t="s">
        <v>235</v>
      </c>
      <c r="C869" s="191" t="s">
        <v>235</v>
      </c>
      <c r="D869" s="138"/>
      <c r="E869" s="137" t="s">
        <v>235</v>
      </c>
      <c r="F869" s="137" t="s">
        <v>235</v>
      </c>
      <c r="G869" s="137" t="s">
        <v>235</v>
      </c>
      <c r="H869" s="192" t="s">
        <v>235</v>
      </c>
      <c r="I869" s="193" t="s">
        <v>235</v>
      </c>
      <c r="J869" s="193" t="s">
        <v>235</v>
      </c>
      <c r="K869" s="194"/>
      <c r="L869" s="194"/>
      <c r="M869" s="194"/>
      <c r="N869" s="194"/>
      <c r="O869" s="194"/>
      <c r="P869" s="195"/>
      <c r="Q869" s="196"/>
      <c r="R869" s="137" t="s">
        <v>235</v>
      </c>
      <c r="S869" s="197" t="str">
        <f t="shared" ca="1" si="68"/>
        <v/>
      </c>
      <c r="T869" s="197" t="str">
        <f ca="1">IF(B869="","",IF(ISERROR(MATCH($J869,[3]SorP!$B$1:$B$6226,0)),"",INDIRECT("'SorP'!$A$"&amp;MATCH($S869&amp;$J869,[3]SorP!C:C,0))))</f>
        <v/>
      </c>
      <c r="U869" s="139"/>
      <c r="V869" s="140" t="e">
        <f>IF(C869="",NA(),IF(OR(C869="Smelter not listed",C869="Smelter not yet identified"),MATCH($B869&amp;$D869,'[3]Smelter Look-up'!$J:$J,0),MATCH($B869&amp;$C869,'[3]Smelter Look-up'!$J:$J,0)))</f>
        <v>#N/A</v>
      </c>
      <c r="X869" s="67">
        <f t="shared" si="66"/>
        <v>0</v>
      </c>
      <c r="AB869" s="68" t="str">
        <f t="shared" si="67"/>
        <v/>
      </c>
    </row>
    <row r="870" spans="1:28" s="67" customFormat="1" ht="20.25">
      <c r="A870" s="197"/>
      <c r="B870" s="137" t="s">
        <v>235</v>
      </c>
      <c r="C870" s="191" t="s">
        <v>235</v>
      </c>
      <c r="D870" s="138"/>
      <c r="E870" s="137" t="s">
        <v>235</v>
      </c>
      <c r="F870" s="137" t="s">
        <v>235</v>
      </c>
      <c r="G870" s="137" t="s">
        <v>235</v>
      </c>
      <c r="H870" s="192" t="s">
        <v>235</v>
      </c>
      <c r="I870" s="193" t="s">
        <v>235</v>
      </c>
      <c r="J870" s="193" t="s">
        <v>235</v>
      </c>
      <c r="K870" s="194"/>
      <c r="L870" s="194"/>
      <c r="M870" s="194"/>
      <c r="N870" s="194"/>
      <c r="O870" s="194"/>
      <c r="P870" s="195"/>
      <c r="Q870" s="196"/>
      <c r="R870" s="137" t="s">
        <v>235</v>
      </c>
      <c r="S870" s="197" t="str">
        <f t="shared" ca="1" si="68"/>
        <v/>
      </c>
      <c r="T870" s="197" t="str">
        <f ca="1">IF(B870="","",IF(ISERROR(MATCH($J870,[3]SorP!$B$1:$B$6226,0)),"",INDIRECT("'SorP'!$A$"&amp;MATCH($S870&amp;$J870,[3]SorP!C:C,0))))</f>
        <v/>
      </c>
      <c r="U870" s="139"/>
      <c r="V870" s="140" t="e">
        <f>IF(C870="",NA(),IF(OR(C870="Smelter not listed",C870="Smelter not yet identified"),MATCH($B870&amp;$D870,'[3]Smelter Look-up'!$J:$J,0),MATCH($B870&amp;$C870,'[3]Smelter Look-up'!$J:$J,0)))</f>
        <v>#N/A</v>
      </c>
      <c r="X870" s="67">
        <f t="shared" si="66"/>
        <v>0</v>
      </c>
      <c r="AB870" s="68" t="str">
        <f t="shared" si="67"/>
        <v/>
      </c>
    </row>
    <row r="871" spans="1:28" s="67" customFormat="1" ht="20.25">
      <c r="A871" s="197"/>
      <c r="B871" s="137" t="s">
        <v>235</v>
      </c>
      <c r="C871" s="191" t="s">
        <v>235</v>
      </c>
      <c r="D871" s="138"/>
      <c r="E871" s="137" t="s">
        <v>235</v>
      </c>
      <c r="F871" s="137" t="s">
        <v>235</v>
      </c>
      <c r="G871" s="137" t="s">
        <v>235</v>
      </c>
      <c r="H871" s="192" t="s">
        <v>235</v>
      </c>
      <c r="I871" s="193" t="s">
        <v>235</v>
      </c>
      <c r="J871" s="193" t="s">
        <v>235</v>
      </c>
      <c r="K871" s="194"/>
      <c r="L871" s="194"/>
      <c r="M871" s="194"/>
      <c r="N871" s="194"/>
      <c r="O871" s="194"/>
      <c r="P871" s="195"/>
      <c r="Q871" s="196"/>
      <c r="R871" s="137" t="s">
        <v>235</v>
      </c>
      <c r="S871" s="197" t="str">
        <f t="shared" ca="1" si="68"/>
        <v/>
      </c>
      <c r="T871" s="197" t="str">
        <f ca="1">IF(B871="","",IF(ISERROR(MATCH($J871,[3]SorP!$B$1:$B$6226,0)),"",INDIRECT("'SorP'!$A$"&amp;MATCH($S871&amp;$J871,[3]SorP!C:C,0))))</f>
        <v/>
      </c>
      <c r="U871" s="139"/>
      <c r="V871" s="140" t="e">
        <f>IF(C871="",NA(),IF(OR(C871="Smelter not listed",C871="Smelter not yet identified"),MATCH($B871&amp;$D871,'[3]Smelter Look-up'!$J:$J,0),MATCH($B871&amp;$C871,'[3]Smelter Look-up'!$J:$J,0)))</f>
        <v>#N/A</v>
      </c>
      <c r="X871" s="67">
        <f t="shared" si="66"/>
        <v>0</v>
      </c>
      <c r="AB871" s="68" t="str">
        <f t="shared" si="67"/>
        <v/>
      </c>
    </row>
    <row r="872" spans="1:28" s="67" customFormat="1" ht="20.25">
      <c r="A872" s="197"/>
      <c r="B872" s="137" t="s">
        <v>235</v>
      </c>
      <c r="C872" s="191" t="s">
        <v>235</v>
      </c>
      <c r="D872" s="138"/>
      <c r="E872" s="137" t="s">
        <v>235</v>
      </c>
      <c r="F872" s="137" t="s">
        <v>235</v>
      </c>
      <c r="G872" s="137" t="s">
        <v>235</v>
      </c>
      <c r="H872" s="192" t="s">
        <v>235</v>
      </c>
      <c r="I872" s="193" t="s">
        <v>235</v>
      </c>
      <c r="J872" s="193" t="s">
        <v>235</v>
      </c>
      <c r="K872" s="194"/>
      <c r="L872" s="194"/>
      <c r="M872" s="194"/>
      <c r="N872" s="194"/>
      <c r="O872" s="194"/>
      <c r="P872" s="195"/>
      <c r="Q872" s="196"/>
      <c r="R872" s="137" t="s">
        <v>235</v>
      </c>
      <c r="S872" s="197" t="str">
        <f t="shared" ca="1" si="68"/>
        <v/>
      </c>
      <c r="T872" s="197" t="str">
        <f ca="1">IF(B872="","",IF(ISERROR(MATCH($J872,[3]SorP!$B$1:$B$6226,0)),"",INDIRECT("'SorP'!$A$"&amp;MATCH($S872&amp;$J872,[3]SorP!C:C,0))))</f>
        <v/>
      </c>
      <c r="U872" s="139"/>
      <c r="V872" s="140" t="e">
        <f>IF(C872="",NA(),IF(OR(C872="Smelter not listed",C872="Smelter not yet identified"),MATCH($B872&amp;$D872,'[3]Smelter Look-up'!$J:$J,0),MATCH($B872&amp;$C872,'[3]Smelter Look-up'!$J:$J,0)))</f>
        <v>#N/A</v>
      </c>
      <c r="X872" s="67">
        <f t="shared" si="66"/>
        <v>0</v>
      </c>
      <c r="AB872" s="68" t="str">
        <f t="shared" si="67"/>
        <v/>
      </c>
    </row>
    <row r="873" spans="1:28" s="67" customFormat="1" ht="20.25">
      <c r="A873" s="197"/>
      <c r="B873" s="137" t="s">
        <v>235</v>
      </c>
      <c r="C873" s="191" t="s">
        <v>235</v>
      </c>
      <c r="D873" s="138"/>
      <c r="E873" s="137" t="s">
        <v>235</v>
      </c>
      <c r="F873" s="137" t="s">
        <v>235</v>
      </c>
      <c r="G873" s="137" t="s">
        <v>235</v>
      </c>
      <c r="H873" s="192" t="s">
        <v>235</v>
      </c>
      <c r="I873" s="193" t="s">
        <v>235</v>
      </c>
      <c r="J873" s="193" t="s">
        <v>235</v>
      </c>
      <c r="K873" s="194"/>
      <c r="L873" s="194"/>
      <c r="M873" s="194"/>
      <c r="N873" s="194"/>
      <c r="O873" s="194"/>
      <c r="P873" s="195"/>
      <c r="Q873" s="196"/>
      <c r="R873" s="137" t="s">
        <v>235</v>
      </c>
      <c r="S873" s="197" t="str">
        <f t="shared" ca="1" si="68"/>
        <v/>
      </c>
      <c r="T873" s="197" t="str">
        <f ca="1">IF(B873="","",IF(ISERROR(MATCH($J873,[3]SorP!$B$1:$B$6226,0)),"",INDIRECT("'SorP'!$A$"&amp;MATCH($S873&amp;$J873,[3]SorP!C:C,0))))</f>
        <v/>
      </c>
      <c r="U873" s="139"/>
      <c r="V873" s="140" t="e">
        <f>IF(C873="",NA(),IF(OR(C873="Smelter not listed",C873="Smelter not yet identified"),MATCH($B873&amp;$D873,'[3]Smelter Look-up'!$J:$J,0),MATCH($B873&amp;$C873,'[3]Smelter Look-up'!$J:$J,0)))</f>
        <v>#N/A</v>
      </c>
      <c r="X873" s="67">
        <f t="shared" si="66"/>
        <v>0</v>
      </c>
      <c r="AB873" s="68" t="str">
        <f t="shared" si="67"/>
        <v/>
      </c>
    </row>
    <row r="874" spans="1:28" s="67" customFormat="1" ht="20.25">
      <c r="A874" s="197"/>
      <c r="B874" s="137" t="s">
        <v>235</v>
      </c>
      <c r="C874" s="191" t="s">
        <v>235</v>
      </c>
      <c r="D874" s="138"/>
      <c r="E874" s="137" t="s">
        <v>235</v>
      </c>
      <c r="F874" s="137" t="s">
        <v>235</v>
      </c>
      <c r="G874" s="137" t="s">
        <v>235</v>
      </c>
      <c r="H874" s="192" t="s">
        <v>235</v>
      </c>
      <c r="I874" s="193" t="s">
        <v>235</v>
      </c>
      <c r="J874" s="193" t="s">
        <v>235</v>
      </c>
      <c r="K874" s="194"/>
      <c r="L874" s="194"/>
      <c r="M874" s="194"/>
      <c r="N874" s="194"/>
      <c r="O874" s="194"/>
      <c r="P874" s="195"/>
      <c r="Q874" s="196"/>
      <c r="R874" s="137" t="s">
        <v>235</v>
      </c>
      <c r="S874" s="197" t="str">
        <f t="shared" ca="1" si="68"/>
        <v/>
      </c>
      <c r="T874" s="197" t="str">
        <f ca="1">IF(B874="","",IF(ISERROR(MATCH($J874,[3]SorP!$B$1:$B$6226,0)),"",INDIRECT("'SorP'!$A$"&amp;MATCH($S874&amp;$J874,[3]SorP!C:C,0))))</f>
        <v/>
      </c>
      <c r="U874" s="139"/>
      <c r="V874" s="140" t="e">
        <f>IF(C874="",NA(),IF(OR(C874="Smelter not listed",C874="Smelter not yet identified"),MATCH($B874&amp;$D874,'[3]Smelter Look-up'!$J:$J,0),MATCH($B874&amp;$C874,'[3]Smelter Look-up'!$J:$J,0)))</f>
        <v>#N/A</v>
      </c>
      <c r="X874" s="67">
        <f t="shared" si="66"/>
        <v>0</v>
      </c>
      <c r="AB874" s="68" t="str">
        <f t="shared" si="67"/>
        <v/>
      </c>
    </row>
    <row r="875" spans="1:28" s="67" customFormat="1" ht="20.25">
      <c r="A875" s="197"/>
      <c r="B875" s="137" t="s">
        <v>235</v>
      </c>
      <c r="C875" s="191" t="s">
        <v>235</v>
      </c>
      <c r="D875" s="138"/>
      <c r="E875" s="137" t="s">
        <v>235</v>
      </c>
      <c r="F875" s="137" t="s">
        <v>235</v>
      </c>
      <c r="G875" s="137" t="s">
        <v>235</v>
      </c>
      <c r="H875" s="192" t="s">
        <v>235</v>
      </c>
      <c r="I875" s="193" t="s">
        <v>235</v>
      </c>
      <c r="J875" s="193" t="s">
        <v>235</v>
      </c>
      <c r="K875" s="194"/>
      <c r="L875" s="194"/>
      <c r="M875" s="194"/>
      <c r="N875" s="194"/>
      <c r="O875" s="194"/>
      <c r="P875" s="195"/>
      <c r="Q875" s="196"/>
      <c r="R875" s="137" t="s">
        <v>235</v>
      </c>
      <c r="S875" s="197" t="str">
        <f t="shared" ca="1" si="68"/>
        <v/>
      </c>
      <c r="T875" s="197" t="str">
        <f ca="1">IF(B875="","",IF(ISERROR(MATCH($J875,[3]SorP!$B$1:$B$6226,0)),"",INDIRECT("'SorP'!$A$"&amp;MATCH($S875&amp;$J875,[3]SorP!C:C,0))))</f>
        <v/>
      </c>
      <c r="U875" s="139"/>
      <c r="V875" s="140" t="e">
        <f>IF(C875="",NA(),IF(OR(C875="Smelter not listed",C875="Smelter not yet identified"),MATCH($B875&amp;$D875,'[3]Smelter Look-up'!$J:$J,0),MATCH($B875&amp;$C875,'[3]Smelter Look-up'!$J:$J,0)))</f>
        <v>#N/A</v>
      </c>
      <c r="X875" s="67">
        <f t="shared" si="66"/>
        <v>0</v>
      </c>
      <c r="AB875" s="68" t="str">
        <f t="shared" si="67"/>
        <v/>
      </c>
    </row>
    <row r="876" spans="1:28" s="67" customFormat="1" ht="20.25">
      <c r="A876" s="197"/>
      <c r="B876" s="137" t="s">
        <v>235</v>
      </c>
      <c r="C876" s="191" t="s">
        <v>235</v>
      </c>
      <c r="D876" s="138"/>
      <c r="E876" s="137" t="s">
        <v>235</v>
      </c>
      <c r="F876" s="137" t="s">
        <v>235</v>
      </c>
      <c r="G876" s="137" t="s">
        <v>235</v>
      </c>
      <c r="H876" s="192" t="s">
        <v>235</v>
      </c>
      <c r="I876" s="193" t="s">
        <v>235</v>
      </c>
      <c r="J876" s="193" t="s">
        <v>235</v>
      </c>
      <c r="K876" s="194"/>
      <c r="L876" s="194"/>
      <c r="M876" s="194"/>
      <c r="N876" s="194"/>
      <c r="O876" s="194"/>
      <c r="P876" s="195"/>
      <c r="Q876" s="196"/>
      <c r="R876" s="137" t="s">
        <v>235</v>
      </c>
      <c r="S876" s="197" t="str">
        <f t="shared" ca="1" si="68"/>
        <v/>
      </c>
      <c r="T876" s="197" t="str">
        <f ca="1">IF(B876="","",IF(ISERROR(MATCH($J876,[3]SorP!$B$1:$B$6226,0)),"",INDIRECT("'SorP'!$A$"&amp;MATCH($S876&amp;$J876,[3]SorP!C:C,0))))</f>
        <v/>
      </c>
      <c r="U876" s="139"/>
      <c r="V876" s="140" t="e">
        <f>IF(C876="",NA(),IF(OR(C876="Smelter not listed",C876="Smelter not yet identified"),MATCH($B876&amp;$D876,'[3]Smelter Look-up'!$J:$J,0),MATCH($B876&amp;$C876,'[3]Smelter Look-up'!$J:$J,0)))</f>
        <v>#N/A</v>
      </c>
      <c r="X876" s="67">
        <f t="shared" si="66"/>
        <v>0</v>
      </c>
      <c r="AB876" s="68" t="str">
        <f t="shared" si="67"/>
        <v/>
      </c>
    </row>
    <row r="877" spans="1:28" s="67" customFormat="1" ht="20.25">
      <c r="A877" s="197"/>
      <c r="B877" s="137" t="s">
        <v>235</v>
      </c>
      <c r="C877" s="191" t="s">
        <v>235</v>
      </c>
      <c r="D877" s="138"/>
      <c r="E877" s="137" t="s">
        <v>235</v>
      </c>
      <c r="F877" s="137" t="s">
        <v>235</v>
      </c>
      <c r="G877" s="137" t="s">
        <v>235</v>
      </c>
      <c r="H877" s="192" t="s">
        <v>235</v>
      </c>
      <c r="I877" s="193" t="s">
        <v>235</v>
      </c>
      <c r="J877" s="193" t="s">
        <v>235</v>
      </c>
      <c r="K877" s="194"/>
      <c r="L877" s="194"/>
      <c r="M877" s="194"/>
      <c r="N877" s="194"/>
      <c r="O877" s="194"/>
      <c r="P877" s="195"/>
      <c r="Q877" s="196"/>
      <c r="R877" s="137" t="s">
        <v>235</v>
      </c>
      <c r="S877" s="197" t="str">
        <f t="shared" ca="1" si="68"/>
        <v/>
      </c>
      <c r="T877" s="197" t="str">
        <f ca="1">IF(B877="","",IF(ISERROR(MATCH($J877,[3]SorP!$B$1:$B$6226,0)),"",INDIRECT("'SorP'!$A$"&amp;MATCH($S877&amp;$J877,[3]SorP!C:C,0))))</f>
        <v/>
      </c>
      <c r="U877" s="139"/>
      <c r="V877" s="140" t="e">
        <f>IF(C877="",NA(),IF(OR(C877="Smelter not listed",C877="Smelter not yet identified"),MATCH($B877&amp;$D877,'[3]Smelter Look-up'!$J:$J,0),MATCH($B877&amp;$C877,'[3]Smelter Look-up'!$J:$J,0)))</f>
        <v>#N/A</v>
      </c>
      <c r="X877" s="67">
        <f t="shared" si="66"/>
        <v>0</v>
      </c>
      <c r="AB877" s="68" t="str">
        <f t="shared" si="67"/>
        <v/>
      </c>
    </row>
    <row r="878" spans="1:28" s="67" customFormat="1" ht="20.25">
      <c r="A878" s="197"/>
      <c r="B878" s="137" t="s">
        <v>235</v>
      </c>
      <c r="C878" s="191" t="s">
        <v>235</v>
      </c>
      <c r="D878" s="138"/>
      <c r="E878" s="137" t="s">
        <v>235</v>
      </c>
      <c r="F878" s="137" t="s">
        <v>235</v>
      </c>
      <c r="G878" s="137" t="s">
        <v>235</v>
      </c>
      <c r="H878" s="192" t="s">
        <v>235</v>
      </c>
      <c r="I878" s="193" t="s">
        <v>235</v>
      </c>
      <c r="J878" s="193" t="s">
        <v>235</v>
      </c>
      <c r="K878" s="194"/>
      <c r="L878" s="194"/>
      <c r="M878" s="194"/>
      <c r="N878" s="194"/>
      <c r="O878" s="194"/>
      <c r="P878" s="195"/>
      <c r="Q878" s="196"/>
      <c r="R878" s="137" t="s">
        <v>235</v>
      </c>
      <c r="S878" s="197" t="str">
        <f t="shared" ca="1" si="68"/>
        <v/>
      </c>
      <c r="T878" s="197" t="str">
        <f ca="1">IF(B878="","",IF(ISERROR(MATCH($J878,[3]SorP!$B$1:$B$6226,0)),"",INDIRECT("'SorP'!$A$"&amp;MATCH($S878&amp;$J878,[3]SorP!C:C,0))))</f>
        <v/>
      </c>
      <c r="U878" s="139"/>
      <c r="V878" s="140" t="e">
        <f>IF(C878="",NA(),IF(OR(C878="Smelter not listed",C878="Smelter not yet identified"),MATCH($B878&amp;$D878,'[3]Smelter Look-up'!$J:$J,0),MATCH($B878&amp;$C878,'[3]Smelter Look-up'!$J:$J,0)))</f>
        <v>#N/A</v>
      </c>
      <c r="X878" s="67">
        <f t="shared" si="66"/>
        <v>0</v>
      </c>
      <c r="AB878" s="68" t="str">
        <f t="shared" si="67"/>
        <v/>
      </c>
    </row>
    <row r="879" spans="1:28" s="67" customFormat="1" ht="20.25">
      <c r="A879" s="197"/>
      <c r="B879" s="137" t="s">
        <v>235</v>
      </c>
      <c r="C879" s="191" t="s">
        <v>235</v>
      </c>
      <c r="D879" s="138"/>
      <c r="E879" s="137" t="s">
        <v>235</v>
      </c>
      <c r="F879" s="137" t="s">
        <v>235</v>
      </c>
      <c r="G879" s="137" t="s">
        <v>235</v>
      </c>
      <c r="H879" s="192" t="s">
        <v>235</v>
      </c>
      <c r="I879" s="193" t="s">
        <v>235</v>
      </c>
      <c r="J879" s="193" t="s">
        <v>235</v>
      </c>
      <c r="K879" s="194"/>
      <c r="L879" s="194"/>
      <c r="M879" s="194"/>
      <c r="N879" s="194"/>
      <c r="O879" s="194"/>
      <c r="P879" s="195"/>
      <c r="Q879" s="196"/>
      <c r="R879" s="137" t="s">
        <v>235</v>
      </c>
      <c r="S879" s="197" t="str">
        <f t="shared" ca="1" si="68"/>
        <v/>
      </c>
      <c r="T879" s="197" t="str">
        <f ca="1">IF(B879="","",IF(ISERROR(MATCH($J879,[3]SorP!$B$1:$B$6226,0)),"",INDIRECT("'SorP'!$A$"&amp;MATCH($S879&amp;$J879,[3]SorP!C:C,0))))</f>
        <v/>
      </c>
      <c r="U879" s="139"/>
      <c r="V879" s="140" t="e">
        <f>IF(C879="",NA(),IF(OR(C879="Smelter not listed",C879="Smelter not yet identified"),MATCH($B879&amp;$D879,'[3]Smelter Look-up'!$J:$J,0),MATCH($B879&amp;$C879,'[3]Smelter Look-up'!$J:$J,0)))</f>
        <v>#N/A</v>
      </c>
      <c r="X879" s="67">
        <f t="shared" si="66"/>
        <v>0</v>
      </c>
      <c r="AB879" s="68" t="str">
        <f t="shared" si="67"/>
        <v/>
      </c>
    </row>
    <row r="880" spans="1:28" s="67" customFormat="1" ht="20.25">
      <c r="A880" s="197"/>
      <c r="B880" s="137" t="s">
        <v>235</v>
      </c>
      <c r="C880" s="191" t="s">
        <v>235</v>
      </c>
      <c r="D880" s="138"/>
      <c r="E880" s="137" t="s">
        <v>235</v>
      </c>
      <c r="F880" s="137" t="s">
        <v>235</v>
      </c>
      <c r="G880" s="137" t="s">
        <v>235</v>
      </c>
      <c r="H880" s="192" t="s">
        <v>235</v>
      </c>
      <c r="I880" s="193" t="s">
        <v>235</v>
      </c>
      <c r="J880" s="193" t="s">
        <v>235</v>
      </c>
      <c r="K880" s="194"/>
      <c r="L880" s="194"/>
      <c r="M880" s="194"/>
      <c r="N880" s="194"/>
      <c r="O880" s="194"/>
      <c r="P880" s="195"/>
      <c r="Q880" s="196"/>
      <c r="R880" s="137" t="s">
        <v>235</v>
      </c>
      <c r="S880" s="197" t="str">
        <f t="shared" ca="1" si="68"/>
        <v/>
      </c>
      <c r="T880" s="197" t="str">
        <f ca="1">IF(B880="","",IF(ISERROR(MATCH($J880,[3]SorP!$B$1:$B$6226,0)),"",INDIRECT("'SorP'!$A$"&amp;MATCH($S880&amp;$J880,[3]SorP!C:C,0))))</f>
        <v/>
      </c>
      <c r="U880" s="139"/>
      <c r="V880" s="140" t="e">
        <f>IF(C880="",NA(),IF(OR(C880="Smelter not listed",C880="Smelter not yet identified"),MATCH($B880&amp;$D880,'[3]Smelter Look-up'!$J:$J,0),MATCH($B880&amp;$C880,'[3]Smelter Look-up'!$J:$J,0)))</f>
        <v>#N/A</v>
      </c>
      <c r="X880" s="67">
        <f t="shared" si="66"/>
        <v>0</v>
      </c>
      <c r="AB880" s="68" t="str">
        <f t="shared" si="67"/>
        <v/>
      </c>
    </row>
    <row r="881" spans="1:28" s="67" customFormat="1" ht="20.25">
      <c r="A881" s="197"/>
      <c r="B881" s="137" t="s">
        <v>235</v>
      </c>
      <c r="C881" s="191" t="s">
        <v>235</v>
      </c>
      <c r="D881" s="138"/>
      <c r="E881" s="137" t="s">
        <v>235</v>
      </c>
      <c r="F881" s="137" t="s">
        <v>235</v>
      </c>
      <c r="G881" s="137" t="s">
        <v>235</v>
      </c>
      <c r="H881" s="192" t="s">
        <v>235</v>
      </c>
      <c r="I881" s="193" t="s">
        <v>235</v>
      </c>
      <c r="J881" s="193" t="s">
        <v>235</v>
      </c>
      <c r="K881" s="194"/>
      <c r="L881" s="194"/>
      <c r="M881" s="194"/>
      <c r="N881" s="194"/>
      <c r="O881" s="194"/>
      <c r="P881" s="195"/>
      <c r="Q881" s="196"/>
      <c r="R881" s="137" t="s">
        <v>235</v>
      </c>
      <c r="S881" s="197" t="str">
        <f t="shared" ca="1" si="68"/>
        <v/>
      </c>
      <c r="T881" s="197" t="str">
        <f ca="1">IF(B881="","",IF(ISERROR(MATCH($J881,[3]SorP!$B$1:$B$6226,0)),"",INDIRECT("'SorP'!$A$"&amp;MATCH($S881&amp;$J881,[3]SorP!C:C,0))))</f>
        <v/>
      </c>
      <c r="U881" s="139"/>
      <c r="V881" s="140" t="e">
        <f>IF(C881="",NA(),IF(OR(C881="Smelter not listed",C881="Smelter not yet identified"),MATCH($B881&amp;$D881,'[3]Smelter Look-up'!$J:$J,0),MATCH($B881&amp;$C881,'[3]Smelter Look-up'!$J:$J,0)))</f>
        <v>#N/A</v>
      </c>
      <c r="X881" s="67">
        <f t="shared" si="66"/>
        <v>0</v>
      </c>
      <c r="AB881" s="68" t="str">
        <f t="shared" si="67"/>
        <v/>
      </c>
    </row>
    <row r="882" spans="1:28" s="67" customFormat="1" ht="20.25">
      <c r="A882" s="197"/>
      <c r="B882" s="137" t="s">
        <v>235</v>
      </c>
      <c r="C882" s="191" t="s">
        <v>235</v>
      </c>
      <c r="D882" s="138"/>
      <c r="E882" s="137" t="s">
        <v>235</v>
      </c>
      <c r="F882" s="137" t="s">
        <v>235</v>
      </c>
      <c r="G882" s="137" t="s">
        <v>235</v>
      </c>
      <c r="H882" s="192" t="s">
        <v>235</v>
      </c>
      <c r="I882" s="193" t="s">
        <v>235</v>
      </c>
      <c r="J882" s="193" t="s">
        <v>235</v>
      </c>
      <c r="K882" s="194"/>
      <c r="L882" s="194"/>
      <c r="M882" s="194"/>
      <c r="N882" s="194"/>
      <c r="O882" s="194"/>
      <c r="P882" s="195"/>
      <c r="Q882" s="196"/>
      <c r="R882" s="137" t="s">
        <v>235</v>
      </c>
      <c r="S882" s="197" t="str">
        <f t="shared" ca="1" si="68"/>
        <v/>
      </c>
      <c r="T882" s="197" t="str">
        <f ca="1">IF(B882="","",IF(ISERROR(MATCH($J882,[3]SorP!$B$1:$B$6226,0)),"",INDIRECT("'SorP'!$A$"&amp;MATCH($S882&amp;$J882,[3]SorP!C:C,0))))</f>
        <v/>
      </c>
      <c r="U882" s="139"/>
      <c r="V882" s="140" t="e">
        <f>IF(C882="",NA(),IF(OR(C882="Smelter not listed",C882="Smelter not yet identified"),MATCH($B882&amp;$D882,'[3]Smelter Look-up'!$J:$J,0),MATCH($B882&amp;$C882,'[3]Smelter Look-up'!$J:$J,0)))</f>
        <v>#N/A</v>
      </c>
      <c r="X882" s="67">
        <f t="shared" si="66"/>
        <v>0</v>
      </c>
      <c r="AB882" s="68" t="str">
        <f t="shared" si="67"/>
        <v/>
      </c>
    </row>
    <row r="883" spans="1:28" s="67" customFormat="1" ht="20.25">
      <c r="A883" s="197"/>
      <c r="B883" s="137" t="s">
        <v>235</v>
      </c>
      <c r="C883" s="191" t="s">
        <v>235</v>
      </c>
      <c r="D883" s="138"/>
      <c r="E883" s="137" t="s">
        <v>235</v>
      </c>
      <c r="F883" s="137" t="s">
        <v>235</v>
      </c>
      <c r="G883" s="137" t="s">
        <v>235</v>
      </c>
      <c r="H883" s="192" t="s">
        <v>235</v>
      </c>
      <c r="I883" s="193" t="s">
        <v>235</v>
      </c>
      <c r="J883" s="193" t="s">
        <v>235</v>
      </c>
      <c r="K883" s="194"/>
      <c r="L883" s="194"/>
      <c r="M883" s="194"/>
      <c r="N883" s="194"/>
      <c r="O883" s="194"/>
      <c r="P883" s="195"/>
      <c r="Q883" s="196"/>
      <c r="R883" s="137" t="s">
        <v>235</v>
      </c>
      <c r="S883" s="197" t="str">
        <f t="shared" ca="1" si="68"/>
        <v/>
      </c>
      <c r="T883" s="197" t="str">
        <f ca="1">IF(B883="","",IF(ISERROR(MATCH($J883,[3]SorP!$B$1:$B$6226,0)),"",INDIRECT("'SorP'!$A$"&amp;MATCH($S883&amp;$J883,[3]SorP!C:C,0))))</f>
        <v/>
      </c>
      <c r="U883" s="139"/>
      <c r="V883" s="140" t="e">
        <f>IF(C883="",NA(),IF(OR(C883="Smelter not listed",C883="Smelter not yet identified"),MATCH($B883&amp;$D883,'[3]Smelter Look-up'!$J:$J,0),MATCH($B883&amp;$C883,'[3]Smelter Look-up'!$J:$J,0)))</f>
        <v>#N/A</v>
      </c>
      <c r="X883" s="67">
        <f t="shared" si="66"/>
        <v>0</v>
      </c>
      <c r="AB883" s="68" t="str">
        <f t="shared" si="67"/>
        <v/>
      </c>
    </row>
    <row r="884" spans="1:28" s="67" customFormat="1" ht="20.25">
      <c r="A884" s="197"/>
      <c r="B884" s="137" t="s">
        <v>235</v>
      </c>
      <c r="C884" s="191" t="s">
        <v>235</v>
      </c>
      <c r="D884" s="138"/>
      <c r="E884" s="137" t="s">
        <v>235</v>
      </c>
      <c r="F884" s="137" t="s">
        <v>235</v>
      </c>
      <c r="G884" s="137" t="s">
        <v>235</v>
      </c>
      <c r="H884" s="192" t="s">
        <v>235</v>
      </c>
      <c r="I884" s="193" t="s">
        <v>235</v>
      </c>
      <c r="J884" s="193" t="s">
        <v>235</v>
      </c>
      <c r="K884" s="194"/>
      <c r="L884" s="194"/>
      <c r="M884" s="194"/>
      <c r="N884" s="194"/>
      <c r="O884" s="194"/>
      <c r="P884" s="195"/>
      <c r="Q884" s="196"/>
      <c r="R884" s="137" t="s">
        <v>235</v>
      </c>
      <c r="S884" s="197" t="str">
        <f t="shared" ca="1" si="68"/>
        <v/>
      </c>
      <c r="T884" s="197" t="str">
        <f ca="1">IF(B884="","",IF(ISERROR(MATCH($J884,[3]SorP!$B$1:$B$6226,0)),"",INDIRECT("'SorP'!$A$"&amp;MATCH($S884&amp;$J884,[3]SorP!C:C,0))))</f>
        <v/>
      </c>
      <c r="U884" s="139"/>
      <c r="V884" s="140" t="e">
        <f>IF(C884="",NA(),IF(OR(C884="Smelter not listed",C884="Smelter not yet identified"),MATCH($B884&amp;$D884,'[3]Smelter Look-up'!$J:$J,0),MATCH($B884&amp;$C884,'[3]Smelter Look-up'!$J:$J,0)))</f>
        <v>#N/A</v>
      </c>
      <c r="X884" s="67">
        <f t="shared" si="66"/>
        <v>0</v>
      </c>
      <c r="AB884" s="68" t="str">
        <f t="shared" si="67"/>
        <v/>
      </c>
    </row>
    <row r="885" spans="1:28" s="67" customFormat="1" ht="20.25">
      <c r="A885" s="197"/>
      <c r="B885" s="137" t="s">
        <v>235</v>
      </c>
      <c r="C885" s="191" t="s">
        <v>235</v>
      </c>
      <c r="D885" s="138"/>
      <c r="E885" s="137" t="s">
        <v>235</v>
      </c>
      <c r="F885" s="137" t="s">
        <v>235</v>
      </c>
      <c r="G885" s="137" t="s">
        <v>235</v>
      </c>
      <c r="H885" s="192" t="s">
        <v>235</v>
      </c>
      <c r="I885" s="193" t="s">
        <v>235</v>
      </c>
      <c r="J885" s="193" t="s">
        <v>235</v>
      </c>
      <c r="K885" s="194"/>
      <c r="L885" s="194"/>
      <c r="M885" s="194"/>
      <c r="N885" s="194"/>
      <c r="O885" s="194"/>
      <c r="P885" s="195"/>
      <c r="Q885" s="196"/>
      <c r="R885" s="137" t="s">
        <v>235</v>
      </c>
      <c r="S885" s="197" t="str">
        <f t="shared" ca="1" si="68"/>
        <v/>
      </c>
      <c r="T885" s="197" t="str">
        <f ca="1">IF(B885="","",IF(ISERROR(MATCH($J885,[3]SorP!$B$1:$B$6226,0)),"",INDIRECT("'SorP'!$A$"&amp;MATCH($S885&amp;$J885,[3]SorP!C:C,0))))</f>
        <v/>
      </c>
      <c r="U885" s="139"/>
      <c r="V885" s="140" t="e">
        <f>IF(C885="",NA(),IF(OR(C885="Smelter not listed",C885="Smelter not yet identified"),MATCH($B885&amp;$D885,'[3]Smelter Look-up'!$J:$J,0),MATCH($B885&amp;$C885,'[3]Smelter Look-up'!$J:$J,0)))</f>
        <v>#N/A</v>
      </c>
      <c r="X885" s="67">
        <f t="shared" si="66"/>
        <v>0</v>
      </c>
      <c r="AB885" s="68" t="str">
        <f t="shared" si="67"/>
        <v/>
      </c>
    </row>
    <row r="886" spans="1:28" s="67" customFormat="1" ht="20.25">
      <c r="A886" s="197"/>
      <c r="B886" s="137" t="s">
        <v>235</v>
      </c>
      <c r="C886" s="191" t="s">
        <v>235</v>
      </c>
      <c r="D886" s="138"/>
      <c r="E886" s="137" t="s">
        <v>235</v>
      </c>
      <c r="F886" s="137" t="s">
        <v>235</v>
      </c>
      <c r="G886" s="137" t="s">
        <v>235</v>
      </c>
      <c r="H886" s="192" t="s">
        <v>235</v>
      </c>
      <c r="I886" s="193" t="s">
        <v>235</v>
      </c>
      <c r="J886" s="193" t="s">
        <v>235</v>
      </c>
      <c r="K886" s="194"/>
      <c r="L886" s="194"/>
      <c r="M886" s="194"/>
      <c r="N886" s="194"/>
      <c r="O886" s="194"/>
      <c r="P886" s="195"/>
      <c r="Q886" s="196"/>
      <c r="R886" s="137" t="s">
        <v>235</v>
      </c>
      <c r="S886" s="197" t="str">
        <f t="shared" ca="1" si="68"/>
        <v/>
      </c>
      <c r="T886" s="197" t="str">
        <f ca="1">IF(B886="","",IF(ISERROR(MATCH($J886,[3]SorP!$B$1:$B$6226,0)),"",INDIRECT("'SorP'!$A$"&amp;MATCH($S886&amp;$J886,[3]SorP!C:C,0))))</f>
        <v/>
      </c>
      <c r="U886" s="139"/>
      <c r="V886" s="140" t="e">
        <f>IF(C886="",NA(),IF(OR(C886="Smelter not listed",C886="Smelter not yet identified"),MATCH($B886&amp;$D886,'[3]Smelter Look-up'!$J:$J,0),MATCH($B886&amp;$C886,'[3]Smelter Look-up'!$J:$J,0)))</f>
        <v>#N/A</v>
      </c>
      <c r="X886" s="67">
        <f t="shared" si="66"/>
        <v>0</v>
      </c>
      <c r="AB886" s="68" t="str">
        <f t="shared" si="67"/>
        <v/>
      </c>
    </row>
    <row r="887" spans="1:28" s="67" customFormat="1" ht="20.25">
      <c r="A887" s="197"/>
      <c r="B887" s="137" t="s">
        <v>235</v>
      </c>
      <c r="C887" s="191" t="s">
        <v>235</v>
      </c>
      <c r="D887" s="138"/>
      <c r="E887" s="137" t="s">
        <v>235</v>
      </c>
      <c r="F887" s="137" t="s">
        <v>235</v>
      </c>
      <c r="G887" s="137" t="s">
        <v>235</v>
      </c>
      <c r="H887" s="192" t="s">
        <v>235</v>
      </c>
      <c r="I887" s="193" t="s">
        <v>235</v>
      </c>
      <c r="J887" s="193" t="s">
        <v>235</v>
      </c>
      <c r="K887" s="194"/>
      <c r="L887" s="194"/>
      <c r="M887" s="194"/>
      <c r="N887" s="194"/>
      <c r="O887" s="194"/>
      <c r="P887" s="195"/>
      <c r="Q887" s="196"/>
      <c r="R887" s="137" t="s">
        <v>235</v>
      </c>
      <c r="S887" s="197" t="str">
        <f t="shared" ca="1" si="68"/>
        <v/>
      </c>
      <c r="T887" s="197" t="str">
        <f ca="1">IF(B887="","",IF(ISERROR(MATCH($J887,[3]SorP!$B$1:$B$6226,0)),"",INDIRECT("'SorP'!$A$"&amp;MATCH($S887&amp;$J887,[3]SorP!C:C,0))))</f>
        <v/>
      </c>
      <c r="U887" s="139"/>
      <c r="V887" s="140" t="e">
        <f>IF(C887="",NA(),IF(OR(C887="Smelter not listed",C887="Smelter not yet identified"),MATCH($B887&amp;$D887,'[3]Smelter Look-up'!$J:$J,0),MATCH($B887&amp;$C887,'[3]Smelter Look-up'!$J:$J,0)))</f>
        <v>#N/A</v>
      </c>
      <c r="X887" s="67">
        <f t="shared" si="66"/>
        <v>0</v>
      </c>
      <c r="AB887" s="68" t="str">
        <f t="shared" si="67"/>
        <v/>
      </c>
    </row>
    <row r="888" spans="1:28" s="67" customFormat="1" ht="20.25">
      <c r="A888" s="197"/>
      <c r="B888" s="137" t="s">
        <v>235</v>
      </c>
      <c r="C888" s="191" t="s">
        <v>235</v>
      </c>
      <c r="D888" s="138"/>
      <c r="E888" s="137" t="s">
        <v>235</v>
      </c>
      <c r="F888" s="137" t="s">
        <v>235</v>
      </c>
      <c r="G888" s="137" t="s">
        <v>235</v>
      </c>
      <c r="H888" s="192" t="s">
        <v>235</v>
      </c>
      <c r="I888" s="193" t="s">
        <v>235</v>
      </c>
      <c r="J888" s="193" t="s">
        <v>235</v>
      </c>
      <c r="K888" s="194"/>
      <c r="L888" s="194"/>
      <c r="M888" s="194"/>
      <c r="N888" s="194"/>
      <c r="O888" s="194"/>
      <c r="P888" s="195"/>
      <c r="Q888" s="196"/>
      <c r="R888" s="137" t="s">
        <v>235</v>
      </c>
      <c r="S888" s="197" t="str">
        <f t="shared" ca="1" si="68"/>
        <v/>
      </c>
      <c r="T888" s="197" t="str">
        <f ca="1">IF(B888="","",IF(ISERROR(MATCH($J888,[3]SorP!$B$1:$B$6226,0)),"",INDIRECT("'SorP'!$A$"&amp;MATCH($S888&amp;$J888,[3]SorP!C:C,0))))</f>
        <v/>
      </c>
      <c r="U888" s="139"/>
      <c r="V888" s="140" t="e">
        <f>IF(C888="",NA(),IF(OR(C888="Smelter not listed",C888="Smelter not yet identified"),MATCH($B888&amp;$D888,'[3]Smelter Look-up'!$J:$J,0),MATCH($B888&amp;$C888,'[3]Smelter Look-up'!$J:$J,0)))</f>
        <v>#N/A</v>
      </c>
      <c r="X888" s="67">
        <f t="shared" si="66"/>
        <v>0</v>
      </c>
      <c r="AB888" s="68" t="str">
        <f t="shared" si="67"/>
        <v/>
      </c>
    </row>
    <row r="889" spans="1:28" s="67" customFormat="1" ht="20.25">
      <c r="A889" s="197"/>
      <c r="B889" s="137" t="s">
        <v>235</v>
      </c>
      <c r="C889" s="191" t="s">
        <v>235</v>
      </c>
      <c r="D889" s="138"/>
      <c r="E889" s="137" t="s">
        <v>235</v>
      </c>
      <c r="F889" s="137" t="s">
        <v>235</v>
      </c>
      <c r="G889" s="137" t="s">
        <v>235</v>
      </c>
      <c r="H889" s="192" t="s">
        <v>235</v>
      </c>
      <c r="I889" s="193" t="s">
        <v>235</v>
      </c>
      <c r="J889" s="193" t="s">
        <v>235</v>
      </c>
      <c r="K889" s="194"/>
      <c r="L889" s="194"/>
      <c r="M889" s="194"/>
      <c r="N889" s="194"/>
      <c r="O889" s="194"/>
      <c r="P889" s="195"/>
      <c r="Q889" s="196"/>
      <c r="R889" s="137" t="s">
        <v>235</v>
      </c>
      <c r="S889" s="197" t="str">
        <f t="shared" ca="1" si="68"/>
        <v/>
      </c>
      <c r="T889" s="197" t="str">
        <f ca="1">IF(B889="","",IF(ISERROR(MATCH($J889,[3]SorP!$B$1:$B$6226,0)),"",INDIRECT("'SorP'!$A$"&amp;MATCH($S889&amp;$J889,[3]SorP!C:C,0))))</f>
        <v/>
      </c>
      <c r="U889" s="139"/>
      <c r="V889" s="140" t="e">
        <f>IF(C889="",NA(),IF(OR(C889="Smelter not listed",C889="Smelter not yet identified"),MATCH($B889&amp;$D889,'[3]Smelter Look-up'!$J:$J,0),MATCH($B889&amp;$C889,'[3]Smelter Look-up'!$J:$J,0)))</f>
        <v>#N/A</v>
      </c>
      <c r="X889" s="67">
        <f t="shared" si="66"/>
        <v>0</v>
      </c>
      <c r="AB889" s="68" t="str">
        <f t="shared" si="67"/>
        <v/>
      </c>
    </row>
    <row r="890" spans="1:28" s="67" customFormat="1" ht="20.25">
      <c r="A890" s="197"/>
      <c r="B890" s="137" t="s">
        <v>235</v>
      </c>
      <c r="C890" s="191" t="s">
        <v>235</v>
      </c>
      <c r="D890" s="138"/>
      <c r="E890" s="137" t="s">
        <v>235</v>
      </c>
      <c r="F890" s="137" t="s">
        <v>235</v>
      </c>
      <c r="G890" s="137" t="s">
        <v>235</v>
      </c>
      <c r="H890" s="192" t="s">
        <v>235</v>
      </c>
      <c r="I890" s="193" t="s">
        <v>235</v>
      </c>
      <c r="J890" s="193" t="s">
        <v>235</v>
      </c>
      <c r="K890" s="194"/>
      <c r="L890" s="194"/>
      <c r="M890" s="194"/>
      <c r="N890" s="194"/>
      <c r="O890" s="194"/>
      <c r="P890" s="195"/>
      <c r="Q890" s="196"/>
      <c r="R890" s="137" t="s">
        <v>235</v>
      </c>
      <c r="S890" s="197" t="str">
        <f t="shared" ref="S890" ca="1" si="69">IF(B890="","",IF(ISERROR(MATCH($E890,CL,0)),"Unknown",INDIRECT("'C'!$A$"&amp;MATCH($E890,CL,0)+1)))</f>
        <v/>
      </c>
      <c r="T890" s="197" t="str">
        <f ca="1">IF(B890="","",IF(ISERROR(MATCH($J890,[3]SorP!$B$1:$B$6226,0)),"",INDIRECT("'SorP'!$A$"&amp;MATCH($S890&amp;$J890,[3]SorP!C:C,0))))</f>
        <v/>
      </c>
      <c r="U890" s="139"/>
      <c r="V890" s="140" t="e">
        <f>IF(C890="",NA(),IF(OR(C890="Smelter not listed",C890="Smelter not yet identified"),MATCH($B890&amp;$D890,'[3]Smelter Look-up'!$J:$J,0),MATCH($B890&amp;$C890,'[3]Smelter Look-up'!$J:$J,0)))</f>
        <v>#N/A</v>
      </c>
      <c r="X890" s="67">
        <f t="shared" si="66"/>
        <v>0</v>
      </c>
      <c r="AB890" s="68" t="str">
        <f t="shared" si="67"/>
        <v/>
      </c>
    </row>
    <row r="891" spans="1:28" s="67" customFormat="1" ht="20.25">
      <c r="A891" s="197"/>
      <c r="B891" s="137" t="s">
        <v>235</v>
      </c>
      <c r="C891" s="191" t="s">
        <v>235</v>
      </c>
      <c r="D891" s="138"/>
      <c r="E891" s="137" t="s">
        <v>235</v>
      </c>
      <c r="F891" s="137" t="s">
        <v>235</v>
      </c>
      <c r="G891" s="137" t="s">
        <v>235</v>
      </c>
      <c r="H891" s="192" t="s">
        <v>235</v>
      </c>
      <c r="I891" s="193" t="s">
        <v>235</v>
      </c>
      <c r="J891" s="193" t="s">
        <v>235</v>
      </c>
      <c r="K891" s="194"/>
      <c r="L891" s="194"/>
      <c r="M891" s="194"/>
      <c r="N891" s="194"/>
      <c r="O891" s="194"/>
      <c r="P891" s="195"/>
      <c r="Q891" s="196"/>
      <c r="R891" s="137" t="s">
        <v>235</v>
      </c>
      <c r="S891" s="197" t="str">
        <f t="shared" ref="S891:S922" ca="1" si="70">IF(B891="","",IF(ISERROR(MATCH($E891,CL,0)),"Unknown",INDIRECT("'C'!$A$"&amp;MATCH($E891,CL,0)+1)))</f>
        <v/>
      </c>
      <c r="T891" s="197" t="str">
        <f ca="1">IF(B891="","",IF(ISERROR(MATCH($J891,[3]SorP!$B$1:$B$6226,0)),"",INDIRECT("'SorP'!$A$"&amp;MATCH($S891&amp;$J891,[3]SorP!C:C,0))))</f>
        <v/>
      </c>
      <c r="U891" s="139"/>
      <c r="V891" s="140" t="e">
        <f>IF(C891="",NA(),IF(OR(C891="Smelter not listed",C891="Smelter not yet identified"),MATCH($B891&amp;$D891,'[3]Smelter Look-up'!$J:$J,0),MATCH($B891&amp;$C891,'[3]Smelter Look-up'!$J:$J,0)))</f>
        <v>#N/A</v>
      </c>
      <c r="X891" s="67">
        <f t="shared" si="66"/>
        <v>0</v>
      </c>
      <c r="AB891" s="68" t="str">
        <f t="shared" si="67"/>
        <v/>
      </c>
    </row>
    <row r="892" spans="1:28" s="67" customFormat="1" ht="20.25">
      <c r="A892" s="197"/>
      <c r="B892" s="137" t="s">
        <v>235</v>
      </c>
      <c r="C892" s="191" t="s">
        <v>235</v>
      </c>
      <c r="D892" s="138"/>
      <c r="E892" s="137" t="s">
        <v>235</v>
      </c>
      <c r="F892" s="137" t="s">
        <v>235</v>
      </c>
      <c r="G892" s="137" t="s">
        <v>235</v>
      </c>
      <c r="H892" s="192" t="s">
        <v>235</v>
      </c>
      <c r="I892" s="193" t="s">
        <v>235</v>
      </c>
      <c r="J892" s="193" t="s">
        <v>235</v>
      </c>
      <c r="K892" s="194"/>
      <c r="L892" s="194"/>
      <c r="M892" s="194"/>
      <c r="N892" s="194"/>
      <c r="O892" s="194"/>
      <c r="P892" s="195"/>
      <c r="Q892" s="196"/>
      <c r="R892" s="137" t="s">
        <v>235</v>
      </c>
      <c r="S892" s="197" t="str">
        <f t="shared" ca="1" si="70"/>
        <v/>
      </c>
      <c r="T892" s="197" t="str">
        <f ca="1">IF(B892="","",IF(ISERROR(MATCH($J892,[3]SorP!$B$1:$B$6226,0)),"",INDIRECT("'SorP'!$A$"&amp;MATCH($S892&amp;$J892,[3]SorP!C:C,0))))</f>
        <v/>
      </c>
      <c r="U892" s="139"/>
      <c r="V892" s="140" t="e">
        <f>IF(C892="",NA(),IF(OR(C892="Smelter not listed",C892="Smelter not yet identified"),MATCH($B892&amp;$D892,'[3]Smelter Look-up'!$J:$J,0),MATCH($B892&amp;$C892,'[3]Smelter Look-up'!$J:$J,0)))</f>
        <v>#N/A</v>
      </c>
      <c r="X892" s="67">
        <f t="shared" si="66"/>
        <v>0</v>
      </c>
      <c r="AB892" s="68" t="str">
        <f t="shared" si="67"/>
        <v/>
      </c>
    </row>
    <row r="893" spans="1:28" s="67" customFormat="1" ht="20.25">
      <c r="A893" s="197"/>
      <c r="B893" s="137" t="s">
        <v>235</v>
      </c>
      <c r="C893" s="191" t="s">
        <v>235</v>
      </c>
      <c r="D893" s="138"/>
      <c r="E893" s="137" t="s">
        <v>235</v>
      </c>
      <c r="F893" s="137" t="s">
        <v>235</v>
      </c>
      <c r="G893" s="137" t="s">
        <v>235</v>
      </c>
      <c r="H893" s="192" t="s">
        <v>235</v>
      </c>
      <c r="I893" s="193" t="s">
        <v>235</v>
      </c>
      <c r="J893" s="193" t="s">
        <v>235</v>
      </c>
      <c r="K893" s="194"/>
      <c r="L893" s="194"/>
      <c r="M893" s="194"/>
      <c r="N893" s="194"/>
      <c r="O893" s="194"/>
      <c r="P893" s="195"/>
      <c r="Q893" s="196"/>
      <c r="R893" s="137" t="s">
        <v>235</v>
      </c>
      <c r="S893" s="197" t="str">
        <f t="shared" ca="1" si="70"/>
        <v/>
      </c>
      <c r="T893" s="197" t="str">
        <f ca="1">IF(B893="","",IF(ISERROR(MATCH($J893,[3]SorP!$B$1:$B$6226,0)),"",INDIRECT("'SorP'!$A$"&amp;MATCH($S893&amp;$J893,[3]SorP!C:C,0))))</f>
        <v/>
      </c>
      <c r="U893" s="139"/>
      <c r="V893" s="140" t="e">
        <f>IF(C893="",NA(),IF(OR(C893="Smelter not listed",C893="Smelter not yet identified"),MATCH($B893&amp;$D893,'[3]Smelter Look-up'!$J:$J,0),MATCH($B893&amp;$C893,'[3]Smelter Look-up'!$J:$J,0)))</f>
        <v>#N/A</v>
      </c>
      <c r="X893" s="67">
        <f t="shared" si="66"/>
        <v>0</v>
      </c>
      <c r="AB893" s="68" t="str">
        <f t="shared" si="67"/>
        <v/>
      </c>
    </row>
    <row r="894" spans="1:28" s="67" customFormat="1" ht="20.25">
      <c r="A894" s="197"/>
      <c r="B894" s="137" t="s">
        <v>235</v>
      </c>
      <c r="C894" s="191" t="s">
        <v>235</v>
      </c>
      <c r="D894" s="138"/>
      <c r="E894" s="137" t="s">
        <v>235</v>
      </c>
      <c r="F894" s="137" t="s">
        <v>235</v>
      </c>
      <c r="G894" s="137" t="s">
        <v>235</v>
      </c>
      <c r="H894" s="192" t="s">
        <v>235</v>
      </c>
      <c r="I894" s="193" t="s">
        <v>235</v>
      </c>
      <c r="J894" s="193" t="s">
        <v>235</v>
      </c>
      <c r="K894" s="194"/>
      <c r="L894" s="194"/>
      <c r="M894" s="194"/>
      <c r="N894" s="194"/>
      <c r="O894" s="194"/>
      <c r="P894" s="195"/>
      <c r="Q894" s="196"/>
      <c r="R894" s="137" t="s">
        <v>235</v>
      </c>
      <c r="S894" s="197" t="str">
        <f t="shared" ca="1" si="70"/>
        <v/>
      </c>
      <c r="T894" s="197" t="str">
        <f ca="1">IF(B894="","",IF(ISERROR(MATCH($J894,[3]SorP!$B$1:$B$6226,0)),"",INDIRECT("'SorP'!$A$"&amp;MATCH($S894&amp;$J894,[3]SorP!C:C,0))))</f>
        <v/>
      </c>
      <c r="U894" s="139"/>
      <c r="V894" s="140" t="e">
        <f>IF(C894="",NA(),IF(OR(C894="Smelter not listed",C894="Smelter not yet identified"),MATCH($B894&amp;$D894,'[3]Smelter Look-up'!$J:$J,0),MATCH($B894&amp;$C894,'[3]Smelter Look-up'!$J:$J,0)))</f>
        <v>#N/A</v>
      </c>
      <c r="X894" s="67">
        <f t="shared" si="66"/>
        <v>0</v>
      </c>
      <c r="AB894" s="68" t="str">
        <f t="shared" si="67"/>
        <v/>
      </c>
    </row>
    <row r="895" spans="1:28" s="67" customFormat="1" ht="20.25">
      <c r="A895" s="197"/>
      <c r="B895" s="137" t="s">
        <v>235</v>
      </c>
      <c r="C895" s="191" t="s">
        <v>235</v>
      </c>
      <c r="D895" s="138"/>
      <c r="E895" s="137" t="s">
        <v>235</v>
      </c>
      <c r="F895" s="137" t="s">
        <v>235</v>
      </c>
      <c r="G895" s="137" t="s">
        <v>235</v>
      </c>
      <c r="H895" s="192" t="s">
        <v>235</v>
      </c>
      <c r="I895" s="193" t="s">
        <v>235</v>
      </c>
      <c r="J895" s="193" t="s">
        <v>235</v>
      </c>
      <c r="K895" s="194"/>
      <c r="L895" s="194"/>
      <c r="M895" s="194"/>
      <c r="N895" s="194"/>
      <c r="O895" s="194"/>
      <c r="P895" s="195"/>
      <c r="Q895" s="196"/>
      <c r="R895" s="137" t="s">
        <v>235</v>
      </c>
      <c r="S895" s="197" t="str">
        <f t="shared" ca="1" si="70"/>
        <v/>
      </c>
      <c r="T895" s="197" t="str">
        <f ca="1">IF(B895="","",IF(ISERROR(MATCH($J895,[3]SorP!$B$1:$B$6226,0)),"",INDIRECT("'SorP'!$A$"&amp;MATCH($S895&amp;$J895,[3]SorP!C:C,0))))</f>
        <v/>
      </c>
      <c r="U895" s="139"/>
      <c r="V895" s="140" t="e">
        <f>IF(C895="",NA(),IF(OR(C895="Smelter not listed",C895="Smelter not yet identified"),MATCH($B895&amp;$D895,'[3]Smelter Look-up'!$J:$J,0),MATCH($B895&amp;$C895,'[3]Smelter Look-up'!$J:$J,0)))</f>
        <v>#N/A</v>
      </c>
      <c r="X895" s="67">
        <f t="shared" si="66"/>
        <v>0</v>
      </c>
      <c r="AB895" s="68" t="str">
        <f t="shared" si="67"/>
        <v/>
      </c>
    </row>
    <row r="896" spans="1:28" s="67" customFormat="1" ht="20.25">
      <c r="A896" s="197"/>
      <c r="B896" s="137" t="s">
        <v>235</v>
      </c>
      <c r="C896" s="191" t="s">
        <v>235</v>
      </c>
      <c r="D896" s="138"/>
      <c r="E896" s="137" t="s">
        <v>235</v>
      </c>
      <c r="F896" s="137" t="s">
        <v>235</v>
      </c>
      <c r="G896" s="137" t="s">
        <v>235</v>
      </c>
      <c r="H896" s="192" t="s">
        <v>235</v>
      </c>
      <c r="I896" s="193" t="s">
        <v>235</v>
      </c>
      <c r="J896" s="193" t="s">
        <v>235</v>
      </c>
      <c r="K896" s="194"/>
      <c r="L896" s="194"/>
      <c r="M896" s="194"/>
      <c r="N896" s="194"/>
      <c r="O896" s="194"/>
      <c r="P896" s="195"/>
      <c r="Q896" s="196"/>
      <c r="R896" s="137" t="s">
        <v>235</v>
      </c>
      <c r="S896" s="197" t="str">
        <f t="shared" ca="1" si="70"/>
        <v/>
      </c>
      <c r="T896" s="197" t="str">
        <f ca="1">IF(B896="","",IF(ISERROR(MATCH($J896,[3]SorP!$B$1:$B$6226,0)),"",INDIRECT("'SorP'!$A$"&amp;MATCH($S896&amp;$J896,[3]SorP!C:C,0))))</f>
        <v/>
      </c>
      <c r="U896" s="139"/>
      <c r="V896" s="140" t="e">
        <f>IF(C896="",NA(),IF(OR(C896="Smelter not listed",C896="Smelter not yet identified"),MATCH($B896&amp;$D896,'[3]Smelter Look-up'!$J:$J,0),MATCH($B896&amp;$C896,'[3]Smelter Look-up'!$J:$J,0)))</f>
        <v>#N/A</v>
      </c>
      <c r="X896" s="67">
        <f t="shared" si="66"/>
        <v>0</v>
      </c>
      <c r="AB896" s="68" t="str">
        <f t="shared" si="67"/>
        <v/>
      </c>
    </row>
    <row r="897" spans="1:28" s="67" customFormat="1" ht="20.25">
      <c r="A897" s="197"/>
      <c r="B897" s="137" t="s">
        <v>235</v>
      </c>
      <c r="C897" s="191" t="s">
        <v>235</v>
      </c>
      <c r="D897" s="138"/>
      <c r="E897" s="137" t="s">
        <v>235</v>
      </c>
      <c r="F897" s="137" t="s">
        <v>235</v>
      </c>
      <c r="G897" s="137" t="s">
        <v>235</v>
      </c>
      <c r="H897" s="192" t="s">
        <v>235</v>
      </c>
      <c r="I897" s="193" t="s">
        <v>235</v>
      </c>
      <c r="J897" s="193" t="s">
        <v>235</v>
      </c>
      <c r="K897" s="194"/>
      <c r="L897" s="194"/>
      <c r="M897" s="194"/>
      <c r="N897" s="194"/>
      <c r="O897" s="194"/>
      <c r="P897" s="195"/>
      <c r="Q897" s="196"/>
      <c r="R897" s="137" t="s">
        <v>235</v>
      </c>
      <c r="S897" s="197" t="str">
        <f t="shared" ca="1" si="70"/>
        <v/>
      </c>
      <c r="T897" s="197" t="str">
        <f ca="1">IF(B897="","",IF(ISERROR(MATCH($J897,[3]SorP!$B$1:$B$6226,0)),"",INDIRECT("'SorP'!$A$"&amp;MATCH($S897&amp;$J897,[3]SorP!C:C,0))))</f>
        <v/>
      </c>
      <c r="U897" s="139"/>
      <c r="V897" s="140" t="e">
        <f>IF(C897="",NA(),IF(OR(C897="Smelter not listed",C897="Smelter not yet identified"),MATCH($B897&amp;$D897,'[3]Smelter Look-up'!$J:$J,0),MATCH($B897&amp;$C897,'[3]Smelter Look-up'!$J:$J,0)))</f>
        <v>#N/A</v>
      </c>
      <c r="X897" s="67">
        <f t="shared" si="66"/>
        <v>0</v>
      </c>
      <c r="AB897" s="68" t="str">
        <f t="shared" si="67"/>
        <v/>
      </c>
    </row>
    <row r="898" spans="1:28" s="67" customFormat="1" ht="20.25">
      <c r="A898" s="197"/>
      <c r="B898" s="137" t="s">
        <v>235</v>
      </c>
      <c r="C898" s="191" t="s">
        <v>235</v>
      </c>
      <c r="D898" s="138"/>
      <c r="E898" s="137" t="s">
        <v>235</v>
      </c>
      <c r="F898" s="137" t="s">
        <v>235</v>
      </c>
      <c r="G898" s="137" t="s">
        <v>235</v>
      </c>
      <c r="H898" s="192" t="s">
        <v>235</v>
      </c>
      <c r="I898" s="193" t="s">
        <v>235</v>
      </c>
      <c r="J898" s="193" t="s">
        <v>235</v>
      </c>
      <c r="K898" s="194"/>
      <c r="L898" s="194"/>
      <c r="M898" s="194"/>
      <c r="N898" s="194"/>
      <c r="O898" s="194"/>
      <c r="P898" s="195"/>
      <c r="Q898" s="196"/>
      <c r="R898" s="137" t="s">
        <v>235</v>
      </c>
      <c r="S898" s="197" t="str">
        <f t="shared" ca="1" si="70"/>
        <v/>
      </c>
      <c r="T898" s="197" t="str">
        <f ca="1">IF(B898="","",IF(ISERROR(MATCH($J898,[3]SorP!$B$1:$B$6226,0)),"",INDIRECT("'SorP'!$A$"&amp;MATCH($S898&amp;$J898,[3]SorP!C:C,0))))</f>
        <v/>
      </c>
      <c r="U898" s="139"/>
      <c r="V898" s="140" t="e">
        <f>IF(C898="",NA(),IF(OR(C898="Smelter not listed",C898="Smelter not yet identified"),MATCH($B898&amp;$D898,'[3]Smelter Look-up'!$J:$J,0),MATCH($B898&amp;$C898,'[3]Smelter Look-up'!$J:$J,0)))</f>
        <v>#N/A</v>
      </c>
      <c r="X898" s="67">
        <f t="shared" si="66"/>
        <v>0</v>
      </c>
      <c r="AB898" s="68" t="str">
        <f t="shared" si="67"/>
        <v/>
      </c>
    </row>
    <row r="899" spans="1:28" s="67" customFormat="1" ht="20.25">
      <c r="A899" s="197"/>
      <c r="B899" s="137" t="s">
        <v>235</v>
      </c>
      <c r="C899" s="191" t="s">
        <v>235</v>
      </c>
      <c r="D899" s="138"/>
      <c r="E899" s="137" t="s">
        <v>235</v>
      </c>
      <c r="F899" s="137" t="s">
        <v>235</v>
      </c>
      <c r="G899" s="137" t="s">
        <v>235</v>
      </c>
      <c r="H899" s="192" t="s">
        <v>235</v>
      </c>
      <c r="I899" s="193" t="s">
        <v>235</v>
      </c>
      <c r="J899" s="193" t="s">
        <v>235</v>
      </c>
      <c r="K899" s="194"/>
      <c r="L899" s="194"/>
      <c r="M899" s="194"/>
      <c r="N899" s="194"/>
      <c r="O899" s="194"/>
      <c r="P899" s="195"/>
      <c r="Q899" s="196"/>
      <c r="R899" s="137" t="s">
        <v>235</v>
      </c>
      <c r="S899" s="197" t="str">
        <f t="shared" ca="1" si="70"/>
        <v/>
      </c>
      <c r="T899" s="197" t="str">
        <f ca="1">IF(B899="","",IF(ISERROR(MATCH($J899,[3]SorP!$B$1:$B$6226,0)),"",INDIRECT("'SorP'!$A$"&amp;MATCH($S899&amp;$J899,[3]SorP!C:C,0))))</f>
        <v/>
      </c>
      <c r="U899" s="139"/>
      <c r="V899" s="140" t="e">
        <f>IF(C899="",NA(),IF(OR(C899="Smelter not listed",C899="Smelter not yet identified"),MATCH($B899&amp;$D899,'[3]Smelter Look-up'!$J:$J,0),MATCH($B899&amp;$C899,'[3]Smelter Look-up'!$J:$J,0)))</f>
        <v>#N/A</v>
      </c>
      <c r="X899" s="67">
        <f t="shared" si="66"/>
        <v>0</v>
      </c>
      <c r="AB899" s="68" t="str">
        <f t="shared" si="67"/>
        <v/>
      </c>
    </row>
    <row r="900" spans="1:28" s="67" customFormat="1" ht="20.25">
      <c r="A900" s="197"/>
      <c r="B900" s="137" t="s">
        <v>235</v>
      </c>
      <c r="C900" s="191" t="s">
        <v>235</v>
      </c>
      <c r="D900" s="138"/>
      <c r="E900" s="137" t="s">
        <v>235</v>
      </c>
      <c r="F900" s="137" t="s">
        <v>235</v>
      </c>
      <c r="G900" s="137" t="s">
        <v>235</v>
      </c>
      <c r="H900" s="192" t="s">
        <v>235</v>
      </c>
      <c r="I900" s="193" t="s">
        <v>235</v>
      </c>
      <c r="J900" s="193" t="s">
        <v>235</v>
      </c>
      <c r="K900" s="194"/>
      <c r="L900" s="194"/>
      <c r="M900" s="194"/>
      <c r="N900" s="194"/>
      <c r="O900" s="194"/>
      <c r="P900" s="195"/>
      <c r="Q900" s="196"/>
      <c r="R900" s="137" t="s">
        <v>235</v>
      </c>
      <c r="S900" s="197" t="str">
        <f t="shared" ca="1" si="70"/>
        <v/>
      </c>
      <c r="T900" s="197" t="str">
        <f ca="1">IF(B900="","",IF(ISERROR(MATCH($J900,[3]SorP!$B$1:$B$6226,0)),"",INDIRECT("'SorP'!$A$"&amp;MATCH($S900&amp;$J900,[3]SorP!C:C,0))))</f>
        <v/>
      </c>
      <c r="U900" s="139"/>
      <c r="V900" s="140" t="e">
        <f>IF(C900="",NA(),IF(OR(C900="Smelter not listed",C900="Smelter not yet identified"),MATCH($B900&amp;$D900,'[3]Smelter Look-up'!$J:$J,0),MATCH($B900&amp;$C900,'[3]Smelter Look-up'!$J:$J,0)))</f>
        <v>#N/A</v>
      </c>
      <c r="X900" s="67">
        <f t="shared" si="66"/>
        <v>0</v>
      </c>
      <c r="AB900" s="68" t="str">
        <f t="shared" si="67"/>
        <v/>
      </c>
    </row>
    <row r="901" spans="1:28" s="67" customFormat="1" ht="20.25">
      <c r="A901" s="197"/>
      <c r="B901" s="137" t="s">
        <v>235</v>
      </c>
      <c r="C901" s="191" t="s">
        <v>235</v>
      </c>
      <c r="D901" s="138"/>
      <c r="E901" s="137" t="s">
        <v>235</v>
      </c>
      <c r="F901" s="137" t="s">
        <v>235</v>
      </c>
      <c r="G901" s="137" t="s">
        <v>235</v>
      </c>
      <c r="H901" s="192" t="s">
        <v>235</v>
      </c>
      <c r="I901" s="193" t="s">
        <v>235</v>
      </c>
      <c r="J901" s="193" t="s">
        <v>235</v>
      </c>
      <c r="K901" s="194"/>
      <c r="L901" s="194"/>
      <c r="M901" s="194"/>
      <c r="N901" s="194"/>
      <c r="O901" s="194"/>
      <c r="P901" s="195"/>
      <c r="Q901" s="196"/>
      <c r="R901" s="137" t="s">
        <v>235</v>
      </c>
      <c r="S901" s="197" t="str">
        <f t="shared" ca="1" si="70"/>
        <v/>
      </c>
      <c r="T901" s="197" t="str">
        <f ca="1">IF(B901="","",IF(ISERROR(MATCH($J901,[3]SorP!$B$1:$B$6226,0)),"",INDIRECT("'SorP'!$A$"&amp;MATCH($S901&amp;$J901,[3]SorP!C:C,0))))</f>
        <v/>
      </c>
      <c r="U901" s="139"/>
      <c r="V901" s="140" t="e">
        <f>IF(C901="",NA(),IF(OR(C901="Smelter not listed",C901="Smelter not yet identified"),MATCH($B901&amp;$D901,'[3]Smelter Look-up'!$J:$J,0),MATCH($B901&amp;$C901,'[3]Smelter Look-up'!$J:$J,0)))</f>
        <v>#N/A</v>
      </c>
      <c r="X901" s="67">
        <f t="shared" si="66"/>
        <v>0</v>
      </c>
      <c r="AB901" s="68" t="str">
        <f t="shared" si="67"/>
        <v/>
      </c>
    </row>
    <row r="902" spans="1:28" s="67" customFormat="1" ht="20.25">
      <c r="A902" s="197"/>
      <c r="B902" s="137" t="s">
        <v>235</v>
      </c>
      <c r="C902" s="191" t="s">
        <v>235</v>
      </c>
      <c r="D902" s="138"/>
      <c r="E902" s="137" t="s">
        <v>235</v>
      </c>
      <c r="F902" s="137" t="s">
        <v>235</v>
      </c>
      <c r="G902" s="137" t="s">
        <v>235</v>
      </c>
      <c r="H902" s="192" t="s">
        <v>235</v>
      </c>
      <c r="I902" s="193" t="s">
        <v>235</v>
      </c>
      <c r="J902" s="193" t="s">
        <v>235</v>
      </c>
      <c r="K902" s="194"/>
      <c r="L902" s="194"/>
      <c r="M902" s="194"/>
      <c r="N902" s="194"/>
      <c r="O902" s="194"/>
      <c r="P902" s="195"/>
      <c r="Q902" s="196"/>
      <c r="R902" s="137" t="s">
        <v>235</v>
      </c>
      <c r="S902" s="197" t="str">
        <f t="shared" ca="1" si="70"/>
        <v/>
      </c>
      <c r="T902" s="197" t="str">
        <f ca="1">IF(B902="","",IF(ISERROR(MATCH($J902,[3]SorP!$B$1:$B$6226,0)),"",INDIRECT("'SorP'!$A$"&amp;MATCH($S902&amp;$J902,[3]SorP!C:C,0))))</f>
        <v/>
      </c>
      <c r="U902" s="139"/>
      <c r="V902" s="140" t="e">
        <f>IF(C902="",NA(),IF(OR(C902="Smelter not listed",C902="Smelter not yet identified"),MATCH($B902&amp;$D902,'[3]Smelter Look-up'!$J:$J,0),MATCH($B902&amp;$C902,'[3]Smelter Look-up'!$J:$J,0)))</f>
        <v>#N/A</v>
      </c>
      <c r="X902" s="67">
        <f t="shared" si="66"/>
        <v>0</v>
      </c>
      <c r="AB902" s="68" t="str">
        <f t="shared" si="67"/>
        <v/>
      </c>
    </row>
    <row r="903" spans="1:28" s="67" customFormat="1" ht="20.25">
      <c r="A903" s="197"/>
      <c r="B903" s="137" t="s">
        <v>235</v>
      </c>
      <c r="C903" s="191" t="s">
        <v>235</v>
      </c>
      <c r="D903" s="138"/>
      <c r="E903" s="137" t="s">
        <v>235</v>
      </c>
      <c r="F903" s="137" t="s">
        <v>235</v>
      </c>
      <c r="G903" s="137" t="s">
        <v>235</v>
      </c>
      <c r="H903" s="192" t="s">
        <v>235</v>
      </c>
      <c r="I903" s="193" t="s">
        <v>235</v>
      </c>
      <c r="J903" s="193" t="s">
        <v>235</v>
      </c>
      <c r="K903" s="194"/>
      <c r="L903" s="194"/>
      <c r="M903" s="194"/>
      <c r="N903" s="194"/>
      <c r="O903" s="194"/>
      <c r="P903" s="195"/>
      <c r="Q903" s="196"/>
      <c r="R903" s="137" t="s">
        <v>235</v>
      </c>
      <c r="S903" s="197" t="str">
        <f t="shared" ca="1" si="70"/>
        <v/>
      </c>
      <c r="T903" s="197" t="str">
        <f ca="1">IF(B903="","",IF(ISERROR(MATCH($J903,[3]SorP!$B$1:$B$6226,0)),"",INDIRECT("'SorP'!$A$"&amp;MATCH($S903&amp;$J903,[3]SorP!C:C,0))))</f>
        <v/>
      </c>
      <c r="U903" s="139"/>
      <c r="V903" s="140" t="e">
        <f>IF(C903="",NA(),IF(OR(C903="Smelter not listed",C903="Smelter not yet identified"),MATCH($B903&amp;$D903,'[3]Smelter Look-up'!$J:$J,0),MATCH($B903&amp;$C903,'[3]Smelter Look-up'!$J:$J,0)))</f>
        <v>#N/A</v>
      </c>
      <c r="X903" s="67">
        <f t="shared" si="66"/>
        <v>0</v>
      </c>
      <c r="AB903" s="68" t="str">
        <f t="shared" si="67"/>
        <v/>
      </c>
    </row>
    <row r="904" spans="1:28" s="67" customFormat="1" ht="20.25">
      <c r="A904" s="197"/>
      <c r="B904" s="137" t="s">
        <v>235</v>
      </c>
      <c r="C904" s="191" t="s">
        <v>235</v>
      </c>
      <c r="D904" s="138"/>
      <c r="E904" s="137" t="s">
        <v>235</v>
      </c>
      <c r="F904" s="137" t="s">
        <v>235</v>
      </c>
      <c r="G904" s="137" t="s">
        <v>235</v>
      </c>
      <c r="H904" s="192" t="s">
        <v>235</v>
      </c>
      <c r="I904" s="193" t="s">
        <v>235</v>
      </c>
      <c r="J904" s="193" t="s">
        <v>235</v>
      </c>
      <c r="K904" s="194"/>
      <c r="L904" s="194"/>
      <c r="M904" s="194"/>
      <c r="N904" s="194"/>
      <c r="O904" s="194"/>
      <c r="P904" s="195"/>
      <c r="Q904" s="196"/>
      <c r="R904" s="137" t="s">
        <v>235</v>
      </c>
      <c r="S904" s="197" t="str">
        <f t="shared" ca="1" si="70"/>
        <v/>
      </c>
      <c r="T904" s="197" t="str">
        <f ca="1">IF(B904="","",IF(ISERROR(MATCH($J904,[3]SorP!$B$1:$B$6226,0)),"",INDIRECT("'SorP'!$A$"&amp;MATCH($S904&amp;$J904,[3]SorP!C:C,0))))</f>
        <v/>
      </c>
      <c r="U904" s="139"/>
      <c r="V904" s="140" t="e">
        <f>IF(C904="",NA(),IF(OR(C904="Smelter not listed",C904="Smelter not yet identified"),MATCH($B904&amp;$D904,'[3]Smelter Look-up'!$J:$J,0),MATCH($B904&amp;$C904,'[3]Smelter Look-up'!$J:$J,0)))</f>
        <v>#N/A</v>
      </c>
      <c r="X904" s="67">
        <f t="shared" si="66"/>
        <v>0</v>
      </c>
      <c r="AB904" s="68" t="str">
        <f t="shared" si="67"/>
        <v/>
      </c>
    </row>
    <row r="905" spans="1:28" s="67" customFormat="1" ht="20.25">
      <c r="A905" s="197"/>
      <c r="B905" s="137" t="s">
        <v>235</v>
      </c>
      <c r="C905" s="191" t="s">
        <v>235</v>
      </c>
      <c r="D905" s="138"/>
      <c r="E905" s="137" t="s">
        <v>235</v>
      </c>
      <c r="F905" s="137" t="s">
        <v>235</v>
      </c>
      <c r="G905" s="137" t="s">
        <v>235</v>
      </c>
      <c r="H905" s="192" t="s">
        <v>235</v>
      </c>
      <c r="I905" s="193" t="s">
        <v>235</v>
      </c>
      <c r="J905" s="193" t="s">
        <v>235</v>
      </c>
      <c r="K905" s="194"/>
      <c r="L905" s="194"/>
      <c r="M905" s="194"/>
      <c r="N905" s="194"/>
      <c r="O905" s="194"/>
      <c r="P905" s="195"/>
      <c r="Q905" s="196"/>
      <c r="R905" s="137" t="s">
        <v>235</v>
      </c>
      <c r="S905" s="197" t="str">
        <f t="shared" ca="1" si="70"/>
        <v/>
      </c>
      <c r="T905" s="197" t="str">
        <f ca="1">IF(B905="","",IF(ISERROR(MATCH($J905,[3]SorP!$B$1:$B$6226,0)),"",INDIRECT("'SorP'!$A$"&amp;MATCH($S905&amp;$J905,[3]SorP!C:C,0))))</f>
        <v/>
      </c>
      <c r="U905" s="139"/>
      <c r="V905" s="140" t="e">
        <f>IF(C905="",NA(),IF(OR(C905="Smelter not listed",C905="Smelter not yet identified"),MATCH($B905&amp;$D905,'[3]Smelter Look-up'!$J:$J,0),MATCH($B905&amp;$C905,'[3]Smelter Look-up'!$J:$J,0)))</f>
        <v>#N/A</v>
      </c>
      <c r="X905" s="67">
        <f t="shared" ref="X905:X968" si="71">IF(AND(C905="Smelter not listed",OR(LEN(D905)=0,LEN(E905)=0)),1,0)</f>
        <v>0</v>
      </c>
      <c r="AB905" s="68" t="str">
        <f t="shared" ref="AB905:AB968" si="72">B905&amp;C905</f>
        <v/>
      </c>
    </row>
    <row r="906" spans="1:28" s="67" customFormat="1" ht="20.25">
      <c r="A906" s="197"/>
      <c r="B906" s="137" t="s">
        <v>235</v>
      </c>
      <c r="C906" s="191" t="s">
        <v>235</v>
      </c>
      <c r="D906" s="138"/>
      <c r="E906" s="137" t="s">
        <v>235</v>
      </c>
      <c r="F906" s="137" t="s">
        <v>235</v>
      </c>
      <c r="G906" s="137" t="s">
        <v>235</v>
      </c>
      <c r="H906" s="192" t="s">
        <v>235</v>
      </c>
      <c r="I906" s="193" t="s">
        <v>235</v>
      </c>
      <c r="J906" s="193" t="s">
        <v>235</v>
      </c>
      <c r="K906" s="194"/>
      <c r="L906" s="194"/>
      <c r="M906" s="194"/>
      <c r="N906" s="194"/>
      <c r="O906" s="194"/>
      <c r="P906" s="195"/>
      <c r="Q906" s="196"/>
      <c r="R906" s="137" t="s">
        <v>235</v>
      </c>
      <c r="S906" s="197" t="str">
        <f t="shared" ca="1" si="70"/>
        <v/>
      </c>
      <c r="T906" s="197" t="str">
        <f ca="1">IF(B906="","",IF(ISERROR(MATCH($J906,[3]SorP!$B$1:$B$6226,0)),"",INDIRECT("'SorP'!$A$"&amp;MATCH($S906&amp;$J906,[3]SorP!C:C,0))))</f>
        <v/>
      </c>
      <c r="U906" s="139"/>
      <c r="V906" s="140" t="e">
        <f>IF(C906="",NA(),IF(OR(C906="Smelter not listed",C906="Smelter not yet identified"),MATCH($B906&amp;$D906,'[3]Smelter Look-up'!$J:$J,0),MATCH($B906&amp;$C906,'[3]Smelter Look-up'!$J:$J,0)))</f>
        <v>#N/A</v>
      </c>
      <c r="X906" s="67">
        <f t="shared" si="71"/>
        <v>0</v>
      </c>
      <c r="AB906" s="68" t="str">
        <f t="shared" si="72"/>
        <v/>
      </c>
    </row>
    <row r="907" spans="1:28" s="67" customFormat="1" ht="20.25">
      <c r="A907" s="197"/>
      <c r="B907" s="137" t="s">
        <v>235</v>
      </c>
      <c r="C907" s="191" t="s">
        <v>235</v>
      </c>
      <c r="D907" s="138"/>
      <c r="E907" s="137" t="s">
        <v>235</v>
      </c>
      <c r="F907" s="137" t="s">
        <v>235</v>
      </c>
      <c r="G907" s="137" t="s">
        <v>235</v>
      </c>
      <c r="H907" s="192" t="s">
        <v>235</v>
      </c>
      <c r="I907" s="193" t="s">
        <v>235</v>
      </c>
      <c r="J907" s="193" t="s">
        <v>235</v>
      </c>
      <c r="K907" s="194"/>
      <c r="L907" s="194"/>
      <c r="M907" s="194"/>
      <c r="N907" s="194"/>
      <c r="O907" s="194"/>
      <c r="P907" s="195"/>
      <c r="Q907" s="196"/>
      <c r="R907" s="137" t="s">
        <v>235</v>
      </c>
      <c r="S907" s="197" t="str">
        <f t="shared" ca="1" si="70"/>
        <v/>
      </c>
      <c r="T907" s="197" t="str">
        <f ca="1">IF(B907="","",IF(ISERROR(MATCH($J907,[3]SorP!$B$1:$B$6226,0)),"",INDIRECT("'SorP'!$A$"&amp;MATCH($S907&amp;$J907,[3]SorP!C:C,0))))</f>
        <v/>
      </c>
      <c r="U907" s="139"/>
      <c r="V907" s="140" t="e">
        <f>IF(C907="",NA(),IF(OR(C907="Smelter not listed",C907="Smelter not yet identified"),MATCH($B907&amp;$D907,'[3]Smelter Look-up'!$J:$J,0),MATCH($B907&amp;$C907,'[3]Smelter Look-up'!$J:$J,0)))</f>
        <v>#N/A</v>
      </c>
      <c r="X907" s="67">
        <f t="shared" si="71"/>
        <v>0</v>
      </c>
      <c r="AB907" s="68" t="str">
        <f t="shared" si="72"/>
        <v/>
      </c>
    </row>
    <row r="908" spans="1:28" s="67" customFormat="1" ht="20.25">
      <c r="A908" s="197"/>
      <c r="B908" s="137" t="s">
        <v>235</v>
      </c>
      <c r="C908" s="191" t="s">
        <v>235</v>
      </c>
      <c r="D908" s="138"/>
      <c r="E908" s="137" t="s">
        <v>235</v>
      </c>
      <c r="F908" s="137" t="s">
        <v>235</v>
      </c>
      <c r="G908" s="137" t="s">
        <v>235</v>
      </c>
      <c r="H908" s="192" t="s">
        <v>235</v>
      </c>
      <c r="I908" s="193" t="s">
        <v>235</v>
      </c>
      <c r="J908" s="193" t="s">
        <v>235</v>
      </c>
      <c r="K908" s="194"/>
      <c r="L908" s="194"/>
      <c r="M908" s="194"/>
      <c r="N908" s="194"/>
      <c r="O908" s="194"/>
      <c r="P908" s="195"/>
      <c r="Q908" s="196"/>
      <c r="R908" s="137" t="s">
        <v>235</v>
      </c>
      <c r="S908" s="197" t="str">
        <f t="shared" ca="1" si="70"/>
        <v/>
      </c>
      <c r="T908" s="197" t="str">
        <f ca="1">IF(B908="","",IF(ISERROR(MATCH($J908,[3]SorP!$B$1:$B$6226,0)),"",INDIRECT("'SorP'!$A$"&amp;MATCH($S908&amp;$J908,[3]SorP!C:C,0))))</f>
        <v/>
      </c>
      <c r="U908" s="139"/>
      <c r="V908" s="140" t="e">
        <f>IF(C908="",NA(),IF(OR(C908="Smelter not listed",C908="Smelter not yet identified"),MATCH($B908&amp;$D908,'[3]Smelter Look-up'!$J:$J,0),MATCH($B908&amp;$C908,'[3]Smelter Look-up'!$J:$J,0)))</f>
        <v>#N/A</v>
      </c>
      <c r="X908" s="67">
        <f t="shared" si="71"/>
        <v>0</v>
      </c>
      <c r="AB908" s="68" t="str">
        <f t="shared" si="72"/>
        <v/>
      </c>
    </row>
    <row r="909" spans="1:28" s="67" customFormat="1" ht="20.25">
      <c r="A909" s="197"/>
      <c r="B909" s="137" t="s">
        <v>235</v>
      </c>
      <c r="C909" s="191" t="s">
        <v>235</v>
      </c>
      <c r="D909" s="138"/>
      <c r="E909" s="137" t="s">
        <v>235</v>
      </c>
      <c r="F909" s="137" t="s">
        <v>235</v>
      </c>
      <c r="G909" s="137" t="s">
        <v>235</v>
      </c>
      <c r="H909" s="192" t="s">
        <v>235</v>
      </c>
      <c r="I909" s="193" t="s">
        <v>235</v>
      </c>
      <c r="J909" s="193" t="s">
        <v>235</v>
      </c>
      <c r="K909" s="194"/>
      <c r="L909" s="194"/>
      <c r="M909" s="194"/>
      <c r="N909" s="194"/>
      <c r="O909" s="194"/>
      <c r="P909" s="195"/>
      <c r="Q909" s="196"/>
      <c r="R909" s="137" t="s">
        <v>235</v>
      </c>
      <c r="S909" s="197" t="str">
        <f t="shared" ca="1" si="70"/>
        <v/>
      </c>
      <c r="T909" s="197" t="str">
        <f ca="1">IF(B909="","",IF(ISERROR(MATCH($J909,[3]SorP!$B$1:$B$6226,0)),"",INDIRECT("'SorP'!$A$"&amp;MATCH($S909&amp;$J909,[3]SorP!C:C,0))))</f>
        <v/>
      </c>
      <c r="U909" s="139"/>
      <c r="V909" s="140" t="e">
        <f>IF(C909="",NA(),IF(OR(C909="Smelter not listed",C909="Smelter not yet identified"),MATCH($B909&amp;$D909,'[3]Smelter Look-up'!$J:$J,0),MATCH($B909&amp;$C909,'[3]Smelter Look-up'!$J:$J,0)))</f>
        <v>#N/A</v>
      </c>
      <c r="X909" s="67">
        <f t="shared" si="71"/>
        <v>0</v>
      </c>
      <c r="AB909" s="68" t="str">
        <f t="shared" si="72"/>
        <v/>
      </c>
    </row>
    <row r="910" spans="1:28" s="67" customFormat="1" ht="20.25">
      <c r="A910" s="197"/>
      <c r="B910" s="137" t="s">
        <v>235</v>
      </c>
      <c r="C910" s="191" t="s">
        <v>235</v>
      </c>
      <c r="D910" s="138"/>
      <c r="E910" s="137" t="s">
        <v>235</v>
      </c>
      <c r="F910" s="137" t="s">
        <v>235</v>
      </c>
      <c r="G910" s="137" t="s">
        <v>235</v>
      </c>
      <c r="H910" s="192" t="s">
        <v>235</v>
      </c>
      <c r="I910" s="193" t="s">
        <v>235</v>
      </c>
      <c r="J910" s="193" t="s">
        <v>235</v>
      </c>
      <c r="K910" s="194"/>
      <c r="L910" s="194"/>
      <c r="M910" s="194"/>
      <c r="N910" s="194"/>
      <c r="O910" s="194"/>
      <c r="P910" s="195"/>
      <c r="Q910" s="196"/>
      <c r="R910" s="137" t="s">
        <v>235</v>
      </c>
      <c r="S910" s="197" t="str">
        <f t="shared" ca="1" si="70"/>
        <v/>
      </c>
      <c r="T910" s="197" t="str">
        <f ca="1">IF(B910="","",IF(ISERROR(MATCH($J910,[3]SorP!$B$1:$B$6226,0)),"",INDIRECT("'SorP'!$A$"&amp;MATCH($S910&amp;$J910,[3]SorP!C:C,0))))</f>
        <v/>
      </c>
      <c r="U910" s="139"/>
      <c r="V910" s="140" t="e">
        <f>IF(C910="",NA(),IF(OR(C910="Smelter not listed",C910="Smelter not yet identified"),MATCH($B910&amp;$D910,'[3]Smelter Look-up'!$J:$J,0),MATCH($B910&amp;$C910,'[3]Smelter Look-up'!$J:$J,0)))</f>
        <v>#N/A</v>
      </c>
      <c r="X910" s="67">
        <f t="shared" si="71"/>
        <v>0</v>
      </c>
      <c r="AB910" s="68" t="str">
        <f t="shared" si="72"/>
        <v/>
      </c>
    </row>
    <row r="911" spans="1:28" s="67" customFormat="1" ht="20.25">
      <c r="A911" s="197"/>
      <c r="B911" s="137" t="s">
        <v>235</v>
      </c>
      <c r="C911" s="191" t="s">
        <v>235</v>
      </c>
      <c r="D911" s="138"/>
      <c r="E911" s="137" t="s">
        <v>235</v>
      </c>
      <c r="F911" s="137" t="s">
        <v>235</v>
      </c>
      <c r="G911" s="137" t="s">
        <v>235</v>
      </c>
      <c r="H911" s="192" t="s">
        <v>235</v>
      </c>
      <c r="I911" s="193" t="s">
        <v>235</v>
      </c>
      <c r="J911" s="193" t="s">
        <v>235</v>
      </c>
      <c r="K911" s="194"/>
      <c r="L911" s="194"/>
      <c r="M911" s="194"/>
      <c r="N911" s="194"/>
      <c r="O911" s="194"/>
      <c r="P911" s="195"/>
      <c r="Q911" s="196"/>
      <c r="R911" s="137" t="s">
        <v>235</v>
      </c>
      <c r="S911" s="197" t="str">
        <f t="shared" ca="1" si="70"/>
        <v/>
      </c>
      <c r="T911" s="197" t="str">
        <f ca="1">IF(B911="","",IF(ISERROR(MATCH($J911,[3]SorP!$B$1:$B$6226,0)),"",INDIRECT("'SorP'!$A$"&amp;MATCH($S911&amp;$J911,[3]SorP!C:C,0))))</f>
        <v/>
      </c>
      <c r="U911" s="139"/>
      <c r="V911" s="140" t="e">
        <f>IF(C911="",NA(),IF(OR(C911="Smelter not listed",C911="Smelter not yet identified"),MATCH($B911&amp;$D911,'[3]Smelter Look-up'!$J:$J,0),MATCH($B911&amp;$C911,'[3]Smelter Look-up'!$J:$J,0)))</f>
        <v>#N/A</v>
      </c>
      <c r="X911" s="67">
        <f t="shared" si="71"/>
        <v>0</v>
      </c>
      <c r="AB911" s="68" t="str">
        <f t="shared" si="72"/>
        <v/>
      </c>
    </row>
    <row r="912" spans="1:28" s="67" customFormat="1" ht="20.25">
      <c r="A912" s="197"/>
      <c r="B912" s="137" t="s">
        <v>235</v>
      </c>
      <c r="C912" s="191" t="s">
        <v>235</v>
      </c>
      <c r="D912" s="138"/>
      <c r="E912" s="137" t="s">
        <v>235</v>
      </c>
      <c r="F912" s="137" t="s">
        <v>235</v>
      </c>
      <c r="G912" s="137" t="s">
        <v>235</v>
      </c>
      <c r="H912" s="192" t="s">
        <v>235</v>
      </c>
      <c r="I912" s="193" t="s">
        <v>235</v>
      </c>
      <c r="J912" s="193" t="s">
        <v>235</v>
      </c>
      <c r="K912" s="194"/>
      <c r="L912" s="194"/>
      <c r="M912" s="194"/>
      <c r="N912" s="194"/>
      <c r="O912" s="194"/>
      <c r="P912" s="195"/>
      <c r="Q912" s="196"/>
      <c r="R912" s="137" t="s">
        <v>235</v>
      </c>
      <c r="S912" s="197" t="str">
        <f t="shared" ca="1" si="70"/>
        <v/>
      </c>
      <c r="T912" s="197" t="str">
        <f ca="1">IF(B912="","",IF(ISERROR(MATCH($J912,[3]SorP!$B$1:$B$6226,0)),"",INDIRECT("'SorP'!$A$"&amp;MATCH($S912&amp;$J912,[3]SorP!C:C,0))))</f>
        <v/>
      </c>
      <c r="U912" s="139"/>
      <c r="V912" s="140" t="e">
        <f>IF(C912="",NA(),IF(OR(C912="Smelter not listed",C912="Smelter not yet identified"),MATCH($B912&amp;$D912,'[3]Smelter Look-up'!$J:$J,0),MATCH($B912&amp;$C912,'[3]Smelter Look-up'!$J:$J,0)))</f>
        <v>#N/A</v>
      </c>
      <c r="X912" s="67">
        <f t="shared" si="71"/>
        <v>0</v>
      </c>
      <c r="AB912" s="68" t="str">
        <f t="shared" si="72"/>
        <v/>
      </c>
    </row>
    <row r="913" spans="1:28" s="67" customFormat="1" ht="20.25">
      <c r="A913" s="197"/>
      <c r="B913" s="137" t="s">
        <v>235</v>
      </c>
      <c r="C913" s="191" t="s">
        <v>235</v>
      </c>
      <c r="D913" s="138"/>
      <c r="E913" s="137" t="s">
        <v>235</v>
      </c>
      <c r="F913" s="137" t="s">
        <v>235</v>
      </c>
      <c r="G913" s="137" t="s">
        <v>235</v>
      </c>
      <c r="H913" s="192" t="s">
        <v>235</v>
      </c>
      <c r="I913" s="193" t="s">
        <v>235</v>
      </c>
      <c r="J913" s="193" t="s">
        <v>235</v>
      </c>
      <c r="K913" s="194"/>
      <c r="L913" s="194"/>
      <c r="M913" s="194"/>
      <c r="N913" s="194"/>
      <c r="O913" s="194"/>
      <c r="P913" s="195"/>
      <c r="Q913" s="196"/>
      <c r="R913" s="137" t="s">
        <v>235</v>
      </c>
      <c r="S913" s="197" t="str">
        <f t="shared" ca="1" si="70"/>
        <v/>
      </c>
      <c r="T913" s="197" t="str">
        <f ca="1">IF(B913="","",IF(ISERROR(MATCH($J913,[3]SorP!$B$1:$B$6226,0)),"",INDIRECT("'SorP'!$A$"&amp;MATCH($S913&amp;$J913,[3]SorP!C:C,0))))</f>
        <v/>
      </c>
      <c r="U913" s="139"/>
      <c r="V913" s="140" t="e">
        <f>IF(C913="",NA(),IF(OR(C913="Smelter not listed",C913="Smelter not yet identified"),MATCH($B913&amp;$D913,'[3]Smelter Look-up'!$J:$J,0),MATCH($B913&amp;$C913,'[3]Smelter Look-up'!$J:$J,0)))</f>
        <v>#N/A</v>
      </c>
      <c r="X913" s="67">
        <f t="shared" si="71"/>
        <v>0</v>
      </c>
      <c r="AB913" s="68" t="str">
        <f t="shared" si="72"/>
        <v/>
      </c>
    </row>
    <row r="914" spans="1:28" s="67" customFormat="1" ht="20.25">
      <c r="A914" s="197"/>
      <c r="B914" s="137" t="s">
        <v>235</v>
      </c>
      <c r="C914" s="191" t="s">
        <v>235</v>
      </c>
      <c r="D914" s="138"/>
      <c r="E914" s="137" t="s">
        <v>235</v>
      </c>
      <c r="F914" s="137" t="s">
        <v>235</v>
      </c>
      <c r="G914" s="137" t="s">
        <v>235</v>
      </c>
      <c r="H914" s="192" t="s">
        <v>235</v>
      </c>
      <c r="I914" s="193" t="s">
        <v>235</v>
      </c>
      <c r="J914" s="193" t="s">
        <v>235</v>
      </c>
      <c r="K914" s="194"/>
      <c r="L914" s="194"/>
      <c r="M914" s="194"/>
      <c r="N914" s="194"/>
      <c r="O914" s="194"/>
      <c r="P914" s="195"/>
      <c r="Q914" s="196"/>
      <c r="R914" s="137" t="s">
        <v>235</v>
      </c>
      <c r="S914" s="197" t="str">
        <f t="shared" ca="1" si="70"/>
        <v/>
      </c>
      <c r="T914" s="197" t="str">
        <f ca="1">IF(B914="","",IF(ISERROR(MATCH($J914,[3]SorP!$B$1:$B$6226,0)),"",INDIRECT("'SorP'!$A$"&amp;MATCH($S914&amp;$J914,[3]SorP!C:C,0))))</f>
        <v/>
      </c>
      <c r="U914" s="139"/>
      <c r="V914" s="140" t="e">
        <f>IF(C914="",NA(),IF(OR(C914="Smelter not listed",C914="Smelter not yet identified"),MATCH($B914&amp;$D914,'[3]Smelter Look-up'!$J:$J,0),MATCH($B914&amp;$C914,'[3]Smelter Look-up'!$J:$J,0)))</f>
        <v>#N/A</v>
      </c>
      <c r="X914" s="67">
        <f t="shared" si="71"/>
        <v>0</v>
      </c>
      <c r="AB914" s="68" t="str">
        <f t="shared" si="72"/>
        <v/>
      </c>
    </row>
    <row r="915" spans="1:28" s="67" customFormat="1" ht="20.25">
      <c r="A915" s="197"/>
      <c r="B915" s="137" t="s">
        <v>235</v>
      </c>
      <c r="C915" s="191" t="s">
        <v>235</v>
      </c>
      <c r="D915" s="138"/>
      <c r="E915" s="137" t="s">
        <v>235</v>
      </c>
      <c r="F915" s="137" t="s">
        <v>235</v>
      </c>
      <c r="G915" s="137" t="s">
        <v>235</v>
      </c>
      <c r="H915" s="192" t="s">
        <v>235</v>
      </c>
      <c r="I915" s="193" t="s">
        <v>235</v>
      </c>
      <c r="J915" s="193" t="s">
        <v>235</v>
      </c>
      <c r="K915" s="194"/>
      <c r="L915" s="194"/>
      <c r="M915" s="194"/>
      <c r="N915" s="194"/>
      <c r="O915" s="194"/>
      <c r="P915" s="195"/>
      <c r="Q915" s="196"/>
      <c r="R915" s="137" t="s">
        <v>235</v>
      </c>
      <c r="S915" s="197" t="str">
        <f t="shared" ca="1" si="70"/>
        <v/>
      </c>
      <c r="T915" s="197" t="str">
        <f ca="1">IF(B915="","",IF(ISERROR(MATCH($J915,[3]SorP!$B$1:$B$6226,0)),"",INDIRECT("'SorP'!$A$"&amp;MATCH($S915&amp;$J915,[3]SorP!C:C,0))))</f>
        <v/>
      </c>
      <c r="U915" s="139"/>
      <c r="V915" s="140" t="e">
        <f>IF(C915="",NA(),IF(OR(C915="Smelter not listed",C915="Smelter not yet identified"),MATCH($B915&amp;$D915,'[3]Smelter Look-up'!$J:$J,0),MATCH($B915&amp;$C915,'[3]Smelter Look-up'!$J:$J,0)))</f>
        <v>#N/A</v>
      </c>
      <c r="X915" s="67">
        <f t="shared" si="71"/>
        <v>0</v>
      </c>
      <c r="AB915" s="68" t="str">
        <f t="shared" si="72"/>
        <v/>
      </c>
    </row>
    <row r="916" spans="1:28" s="67" customFormat="1" ht="20.25">
      <c r="A916" s="197"/>
      <c r="B916" s="137" t="s">
        <v>235</v>
      </c>
      <c r="C916" s="191" t="s">
        <v>235</v>
      </c>
      <c r="D916" s="138"/>
      <c r="E916" s="137" t="s">
        <v>235</v>
      </c>
      <c r="F916" s="137" t="s">
        <v>235</v>
      </c>
      <c r="G916" s="137" t="s">
        <v>235</v>
      </c>
      <c r="H916" s="192" t="s">
        <v>235</v>
      </c>
      <c r="I916" s="193" t="s">
        <v>235</v>
      </c>
      <c r="J916" s="193" t="s">
        <v>235</v>
      </c>
      <c r="K916" s="194"/>
      <c r="L916" s="194"/>
      <c r="M916" s="194"/>
      <c r="N916" s="194"/>
      <c r="O916" s="194"/>
      <c r="P916" s="195"/>
      <c r="Q916" s="196"/>
      <c r="R916" s="137" t="s">
        <v>235</v>
      </c>
      <c r="S916" s="197" t="str">
        <f t="shared" ca="1" si="70"/>
        <v/>
      </c>
      <c r="T916" s="197" t="str">
        <f ca="1">IF(B916="","",IF(ISERROR(MATCH($J916,[3]SorP!$B$1:$B$6226,0)),"",INDIRECT("'SorP'!$A$"&amp;MATCH($S916&amp;$J916,[3]SorP!C:C,0))))</f>
        <v/>
      </c>
      <c r="U916" s="139"/>
      <c r="V916" s="140" t="e">
        <f>IF(C916="",NA(),IF(OR(C916="Smelter not listed",C916="Smelter not yet identified"),MATCH($B916&amp;$D916,'[3]Smelter Look-up'!$J:$J,0),MATCH($B916&amp;$C916,'[3]Smelter Look-up'!$J:$J,0)))</f>
        <v>#N/A</v>
      </c>
      <c r="X916" s="67">
        <f t="shared" si="71"/>
        <v>0</v>
      </c>
      <c r="AB916" s="68" t="str">
        <f t="shared" si="72"/>
        <v/>
      </c>
    </row>
    <row r="917" spans="1:28" s="67" customFormat="1" ht="20.25">
      <c r="A917" s="197"/>
      <c r="B917" s="137" t="s">
        <v>235</v>
      </c>
      <c r="C917" s="191" t="s">
        <v>235</v>
      </c>
      <c r="D917" s="138"/>
      <c r="E917" s="137" t="s">
        <v>235</v>
      </c>
      <c r="F917" s="137" t="s">
        <v>235</v>
      </c>
      <c r="G917" s="137" t="s">
        <v>235</v>
      </c>
      <c r="H917" s="192" t="s">
        <v>235</v>
      </c>
      <c r="I917" s="193" t="s">
        <v>235</v>
      </c>
      <c r="J917" s="193" t="s">
        <v>235</v>
      </c>
      <c r="K917" s="194"/>
      <c r="L917" s="194"/>
      <c r="M917" s="194"/>
      <c r="N917" s="194"/>
      <c r="O917" s="194"/>
      <c r="P917" s="195"/>
      <c r="Q917" s="196"/>
      <c r="R917" s="137" t="s">
        <v>235</v>
      </c>
      <c r="S917" s="197" t="str">
        <f t="shared" ca="1" si="70"/>
        <v/>
      </c>
      <c r="T917" s="197" t="str">
        <f ca="1">IF(B917="","",IF(ISERROR(MATCH($J917,[3]SorP!$B$1:$B$6226,0)),"",INDIRECT("'SorP'!$A$"&amp;MATCH($S917&amp;$J917,[3]SorP!C:C,0))))</f>
        <v/>
      </c>
      <c r="U917" s="139"/>
      <c r="V917" s="140" t="e">
        <f>IF(C917="",NA(),IF(OR(C917="Smelter not listed",C917="Smelter not yet identified"),MATCH($B917&amp;$D917,'[3]Smelter Look-up'!$J:$J,0),MATCH($B917&amp;$C917,'[3]Smelter Look-up'!$J:$J,0)))</f>
        <v>#N/A</v>
      </c>
      <c r="X917" s="67">
        <f t="shared" si="71"/>
        <v>0</v>
      </c>
      <c r="AB917" s="68" t="str">
        <f t="shared" si="72"/>
        <v/>
      </c>
    </row>
    <row r="918" spans="1:28" s="67" customFormat="1" ht="20.25">
      <c r="A918" s="197"/>
      <c r="B918" s="137" t="s">
        <v>235</v>
      </c>
      <c r="C918" s="191" t="s">
        <v>235</v>
      </c>
      <c r="D918" s="138"/>
      <c r="E918" s="137" t="s">
        <v>235</v>
      </c>
      <c r="F918" s="137" t="s">
        <v>235</v>
      </c>
      <c r="G918" s="137" t="s">
        <v>235</v>
      </c>
      <c r="H918" s="192" t="s">
        <v>235</v>
      </c>
      <c r="I918" s="193" t="s">
        <v>235</v>
      </c>
      <c r="J918" s="193" t="s">
        <v>235</v>
      </c>
      <c r="K918" s="194"/>
      <c r="L918" s="194"/>
      <c r="M918" s="194"/>
      <c r="N918" s="194"/>
      <c r="O918" s="194"/>
      <c r="P918" s="195"/>
      <c r="Q918" s="196"/>
      <c r="R918" s="137" t="s">
        <v>235</v>
      </c>
      <c r="S918" s="197" t="str">
        <f t="shared" ca="1" si="70"/>
        <v/>
      </c>
      <c r="T918" s="197" t="str">
        <f ca="1">IF(B918="","",IF(ISERROR(MATCH($J918,[3]SorP!$B$1:$B$6226,0)),"",INDIRECT("'SorP'!$A$"&amp;MATCH($S918&amp;$J918,[3]SorP!C:C,0))))</f>
        <v/>
      </c>
      <c r="U918" s="139"/>
      <c r="V918" s="140" t="e">
        <f>IF(C918="",NA(),IF(OR(C918="Smelter not listed",C918="Smelter not yet identified"),MATCH($B918&amp;$D918,'[3]Smelter Look-up'!$J:$J,0),MATCH($B918&amp;$C918,'[3]Smelter Look-up'!$J:$J,0)))</f>
        <v>#N/A</v>
      </c>
      <c r="X918" s="67">
        <f t="shared" si="71"/>
        <v>0</v>
      </c>
      <c r="AB918" s="68" t="str">
        <f t="shared" si="72"/>
        <v/>
      </c>
    </row>
    <row r="919" spans="1:28" s="67" customFormat="1" ht="20.25">
      <c r="A919" s="197"/>
      <c r="B919" s="137" t="s">
        <v>235</v>
      </c>
      <c r="C919" s="191" t="s">
        <v>235</v>
      </c>
      <c r="D919" s="138"/>
      <c r="E919" s="137" t="s">
        <v>235</v>
      </c>
      <c r="F919" s="137" t="s">
        <v>235</v>
      </c>
      <c r="G919" s="137" t="s">
        <v>235</v>
      </c>
      <c r="H919" s="192" t="s">
        <v>235</v>
      </c>
      <c r="I919" s="193" t="s">
        <v>235</v>
      </c>
      <c r="J919" s="193" t="s">
        <v>235</v>
      </c>
      <c r="K919" s="194"/>
      <c r="L919" s="194"/>
      <c r="M919" s="194"/>
      <c r="N919" s="194"/>
      <c r="O919" s="194"/>
      <c r="P919" s="195"/>
      <c r="Q919" s="196"/>
      <c r="R919" s="137" t="s">
        <v>235</v>
      </c>
      <c r="S919" s="197" t="str">
        <f t="shared" ca="1" si="70"/>
        <v/>
      </c>
      <c r="T919" s="197" t="str">
        <f ca="1">IF(B919="","",IF(ISERROR(MATCH($J919,[3]SorP!$B$1:$B$6226,0)),"",INDIRECT("'SorP'!$A$"&amp;MATCH($S919&amp;$J919,[3]SorP!C:C,0))))</f>
        <v/>
      </c>
      <c r="U919" s="139"/>
      <c r="V919" s="140" t="e">
        <f>IF(C919="",NA(),IF(OR(C919="Smelter not listed",C919="Smelter not yet identified"),MATCH($B919&amp;$D919,'[3]Smelter Look-up'!$J:$J,0),MATCH($B919&amp;$C919,'[3]Smelter Look-up'!$J:$J,0)))</f>
        <v>#N/A</v>
      </c>
      <c r="X919" s="67">
        <f t="shared" si="71"/>
        <v>0</v>
      </c>
      <c r="AB919" s="68" t="str">
        <f t="shared" si="72"/>
        <v/>
      </c>
    </row>
    <row r="920" spans="1:28" s="67" customFormat="1" ht="20.25">
      <c r="A920" s="197"/>
      <c r="B920" s="137" t="s">
        <v>235</v>
      </c>
      <c r="C920" s="191" t="s">
        <v>235</v>
      </c>
      <c r="D920" s="138"/>
      <c r="E920" s="137" t="s">
        <v>235</v>
      </c>
      <c r="F920" s="137" t="s">
        <v>235</v>
      </c>
      <c r="G920" s="137" t="s">
        <v>235</v>
      </c>
      <c r="H920" s="192" t="s">
        <v>235</v>
      </c>
      <c r="I920" s="193" t="s">
        <v>235</v>
      </c>
      <c r="J920" s="193" t="s">
        <v>235</v>
      </c>
      <c r="K920" s="194"/>
      <c r="L920" s="194"/>
      <c r="M920" s="194"/>
      <c r="N920" s="194"/>
      <c r="O920" s="194"/>
      <c r="P920" s="195"/>
      <c r="Q920" s="196"/>
      <c r="R920" s="137" t="s">
        <v>235</v>
      </c>
      <c r="S920" s="197" t="str">
        <f t="shared" ca="1" si="70"/>
        <v/>
      </c>
      <c r="T920" s="197" t="str">
        <f ca="1">IF(B920="","",IF(ISERROR(MATCH($J920,[3]SorP!$B$1:$B$6226,0)),"",INDIRECT("'SorP'!$A$"&amp;MATCH($S920&amp;$J920,[3]SorP!C:C,0))))</f>
        <v/>
      </c>
      <c r="U920" s="139"/>
      <c r="V920" s="140" t="e">
        <f>IF(C920="",NA(),IF(OR(C920="Smelter not listed",C920="Smelter not yet identified"),MATCH($B920&amp;$D920,'[3]Smelter Look-up'!$J:$J,0),MATCH($B920&amp;$C920,'[3]Smelter Look-up'!$J:$J,0)))</f>
        <v>#N/A</v>
      </c>
      <c r="X920" s="67">
        <f t="shared" si="71"/>
        <v>0</v>
      </c>
      <c r="AB920" s="68" t="str">
        <f t="shared" si="72"/>
        <v/>
      </c>
    </row>
    <row r="921" spans="1:28" s="67" customFormat="1" ht="20.25">
      <c r="A921" s="197"/>
      <c r="B921" s="137" t="s">
        <v>235</v>
      </c>
      <c r="C921" s="191" t="s">
        <v>235</v>
      </c>
      <c r="D921" s="138"/>
      <c r="E921" s="137" t="s">
        <v>235</v>
      </c>
      <c r="F921" s="137" t="s">
        <v>235</v>
      </c>
      <c r="G921" s="137" t="s">
        <v>235</v>
      </c>
      <c r="H921" s="192" t="s">
        <v>235</v>
      </c>
      <c r="I921" s="193" t="s">
        <v>235</v>
      </c>
      <c r="J921" s="193" t="s">
        <v>235</v>
      </c>
      <c r="K921" s="194"/>
      <c r="L921" s="194"/>
      <c r="M921" s="194"/>
      <c r="N921" s="194"/>
      <c r="O921" s="194"/>
      <c r="P921" s="195"/>
      <c r="Q921" s="196"/>
      <c r="R921" s="137" t="s">
        <v>235</v>
      </c>
      <c r="S921" s="197" t="str">
        <f t="shared" ca="1" si="70"/>
        <v/>
      </c>
      <c r="T921" s="197" t="str">
        <f ca="1">IF(B921="","",IF(ISERROR(MATCH($J921,[3]SorP!$B$1:$B$6226,0)),"",INDIRECT("'SorP'!$A$"&amp;MATCH($S921&amp;$J921,[3]SorP!C:C,0))))</f>
        <v/>
      </c>
      <c r="U921" s="139"/>
      <c r="V921" s="140" t="e">
        <f>IF(C921="",NA(),IF(OR(C921="Smelter not listed",C921="Smelter not yet identified"),MATCH($B921&amp;$D921,'[3]Smelter Look-up'!$J:$J,0),MATCH($B921&amp;$C921,'[3]Smelter Look-up'!$J:$J,0)))</f>
        <v>#N/A</v>
      </c>
      <c r="X921" s="67">
        <f t="shared" si="71"/>
        <v>0</v>
      </c>
      <c r="AB921" s="68" t="str">
        <f t="shared" si="72"/>
        <v/>
      </c>
    </row>
    <row r="922" spans="1:28" s="67" customFormat="1" ht="20.25">
      <c r="A922" s="197"/>
      <c r="B922" s="137" t="s">
        <v>235</v>
      </c>
      <c r="C922" s="191" t="s">
        <v>235</v>
      </c>
      <c r="D922" s="138"/>
      <c r="E922" s="137" t="s">
        <v>235</v>
      </c>
      <c r="F922" s="137" t="s">
        <v>235</v>
      </c>
      <c r="G922" s="137" t="s">
        <v>235</v>
      </c>
      <c r="H922" s="192" t="s">
        <v>235</v>
      </c>
      <c r="I922" s="193" t="s">
        <v>235</v>
      </c>
      <c r="J922" s="193" t="s">
        <v>235</v>
      </c>
      <c r="K922" s="194"/>
      <c r="L922" s="194"/>
      <c r="M922" s="194"/>
      <c r="N922" s="194"/>
      <c r="O922" s="194"/>
      <c r="P922" s="195"/>
      <c r="Q922" s="196"/>
      <c r="R922" s="137" t="s">
        <v>235</v>
      </c>
      <c r="S922" s="197" t="str">
        <f t="shared" ca="1" si="70"/>
        <v/>
      </c>
      <c r="T922" s="197" t="str">
        <f ca="1">IF(B922="","",IF(ISERROR(MATCH($J922,[3]SorP!$B$1:$B$6226,0)),"",INDIRECT("'SorP'!$A$"&amp;MATCH($S922&amp;$J922,[3]SorP!C:C,0))))</f>
        <v/>
      </c>
      <c r="U922" s="139"/>
      <c r="V922" s="140" t="e">
        <f>IF(C922="",NA(),IF(OR(C922="Smelter not listed",C922="Smelter not yet identified"),MATCH($B922&amp;$D922,'[3]Smelter Look-up'!$J:$J,0),MATCH($B922&amp;$C922,'[3]Smelter Look-up'!$J:$J,0)))</f>
        <v>#N/A</v>
      </c>
      <c r="X922" s="67">
        <f t="shared" si="71"/>
        <v>0</v>
      </c>
      <c r="AB922" s="68" t="str">
        <f t="shared" si="72"/>
        <v/>
      </c>
    </row>
    <row r="923" spans="1:28" s="67" customFormat="1" ht="20.25">
      <c r="A923" s="197"/>
      <c r="B923" s="137" t="s">
        <v>235</v>
      </c>
      <c r="C923" s="191" t="s">
        <v>235</v>
      </c>
      <c r="D923" s="138"/>
      <c r="E923" s="137" t="s">
        <v>235</v>
      </c>
      <c r="F923" s="137" t="s">
        <v>235</v>
      </c>
      <c r="G923" s="137" t="s">
        <v>235</v>
      </c>
      <c r="H923" s="192" t="s">
        <v>235</v>
      </c>
      <c r="I923" s="193" t="s">
        <v>235</v>
      </c>
      <c r="J923" s="193" t="s">
        <v>235</v>
      </c>
      <c r="K923" s="194"/>
      <c r="L923" s="194"/>
      <c r="M923" s="194"/>
      <c r="N923" s="194"/>
      <c r="O923" s="194"/>
      <c r="P923" s="195"/>
      <c r="Q923" s="196"/>
      <c r="R923" s="137" t="s">
        <v>235</v>
      </c>
      <c r="S923" s="197" t="str">
        <f t="shared" ref="S923:S953" ca="1" si="73">IF(B923="","",IF(ISERROR(MATCH($E923,CL,0)),"Unknown",INDIRECT("'C'!$A$"&amp;MATCH($E923,CL,0)+1)))</f>
        <v/>
      </c>
      <c r="T923" s="197" t="str">
        <f ca="1">IF(B923="","",IF(ISERROR(MATCH($J923,[3]SorP!$B$1:$B$6226,0)),"",INDIRECT("'SorP'!$A$"&amp;MATCH($S923&amp;$J923,[3]SorP!C:C,0))))</f>
        <v/>
      </c>
      <c r="U923" s="139"/>
      <c r="V923" s="140" t="e">
        <f>IF(C923="",NA(),IF(OR(C923="Smelter not listed",C923="Smelter not yet identified"),MATCH($B923&amp;$D923,'[3]Smelter Look-up'!$J:$J,0),MATCH($B923&amp;$C923,'[3]Smelter Look-up'!$J:$J,0)))</f>
        <v>#N/A</v>
      </c>
      <c r="X923" s="67">
        <f t="shared" si="71"/>
        <v>0</v>
      </c>
      <c r="AB923" s="68" t="str">
        <f t="shared" si="72"/>
        <v/>
      </c>
    </row>
    <row r="924" spans="1:28" s="67" customFormat="1" ht="20.25">
      <c r="A924" s="197"/>
      <c r="B924" s="137" t="s">
        <v>235</v>
      </c>
      <c r="C924" s="191" t="s">
        <v>235</v>
      </c>
      <c r="D924" s="138"/>
      <c r="E924" s="137" t="s">
        <v>235</v>
      </c>
      <c r="F924" s="137" t="s">
        <v>235</v>
      </c>
      <c r="G924" s="137" t="s">
        <v>235</v>
      </c>
      <c r="H924" s="192" t="s">
        <v>235</v>
      </c>
      <c r="I924" s="193" t="s">
        <v>235</v>
      </c>
      <c r="J924" s="193" t="s">
        <v>235</v>
      </c>
      <c r="K924" s="194"/>
      <c r="L924" s="194"/>
      <c r="M924" s="194"/>
      <c r="N924" s="194"/>
      <c r="O924" s="194"/>
      <c r="P924" s="195"/>
      <c r="Q924" s="196"/>
      <c r="R924" s="137" t="s">
        <v>235</v>
      </c>
      <c r="S924" s="197" t="str">
        <f t="shared" ca="1" si="73"/>
        <v/>
      </c>
      <c r="T924" s="197" t="str">
        <f ca="1">IF(B924="","",IF(ISERROR(MATCH($J924,[3]SorP!$B$1:$B$6226,0)),"",INDIRECT("'SorP'!$A$"&amp;MATCH($S924&amp;$J924,[3]SorP!C:C,0))))</f>
        <v/>
      </c>
      <c r="U924" s="139"/>
      <c r="V924" s="140" t="e">
        <f>IF(C924="",NA(),IF(OR(C924="Smelter not listed",C924="Smelter not yet identified"),MATCH($B924&amp;$D924,'[3]Smelter Look-up'!$J:$J,0),MATCH($B924&amp;$C924,'[3]Smelter Look-up'!$J:$J,0)))</f>
        <v>#N/A</v>
      </c>
      <c r="X924" s="67">
        <f t="shared" si="71"/>
        <v>0</v>
      </c>
      <c r="AB924" s="68" t="str">
        <f t="shared" si="72"/>
        <v/>
      </c>
    </row>
    <row r="925" spans="1:28" s="67" customFormat="1" ht="20.25">
      <c r="A925" s="197"/>
      <c r="B925" s="137" t="s">
        <v>235</v>
      </c>
      <c r="C925" s="191" t="s">
        <v>235</v>
      </c>
      <c r="D925" s="138"/>
      <c r="E925" s="137" t="s">
        <v>235</v>
      </c>
      <c r="F925" s="137" t="s">
        <v>235</v>
      </c>
      <c r="G925" s="137" t="s">
        <v>235</v>
      </c>
      <c r="H925" s="192" t="s">
        <v>235</v>
      </c>
      <c r="I925" s="193" t="s">
        <v>235</v>
      </c>
      <c r="J925" s="193" t="s">
        <v>235</v>
      </c>
      <c r="K925" s="194"/>
      <c r="L925" s="194"/>
      <c r="M925" s="194"/>
      <c r="N925" s="194"/>
      <c r="O925" s="194"/>
      <c r="P925" s="195"/>
      <c r="Q925" s="196"/>
      <c r="R925" s="137" t="s">
        <v>235</v>
      </c>
      <c r="S925" s="197" t="str">
        <f t="shared" ca="1" si="73"/>
        <v/>
      </c>
      <c r="T925" s="197" t="str">
        <f ca="1">IF(B925="","",IF(ISERROR(MATCH($J925,[3]SorP!$B$1:$B$6226,0)),"",INDIRECT("'SorP'!$A$"&amp;MATCH($S925&amp;$J925,[3]SorP!C:C,0))))</f>
        <v/>
      </c>
      <c r="U925" s="139"/>
      <c r="V925" s="140" t="e">
        <f>IF(C925="",NA(),IF(OR(C925="Smelter not listed",C925="Smelter not yet identified"),MATCH($B925&amp;$D925,'[3]Smelter Look-up'!$J:$J,0),MATCH($B925&amp;$C925,'[3]Smelter Look-up'!$J:$J,0)))</f>
        <v>#N/A</v>
      </c>
      <c r="X925" s="67">
        <f t="shared" si="71"/>
        <v>0</v>
      </c>
      <c r="AB925" s="68" t="str">
        <f t="shared" si="72"/>
        <v/>
      </c>
    </row>
    <row r="926" spans="1:28" s="67" customFormat="1" ht="20.25">
      <c r="A926" s="197"/>
      <c r="B926" s="137" t="s">
        <v>235</v>
      </c>
      <c r="C926" s="191" t="s">
        <v>235</v>
      </c>
      <c r="D926" s="138"/>
      <c r="E926" s="137" t="s">
        <v>235</v>
      </c>
      <c r="F926" s="137" t="s">
        <v>235</v>
      </c>
      <c r="G926" s="137" t="s">
        <v>235</v>
      </c>
      <c r="H926" s="192" t="s">
        <v>235</v>
      </c>
      <c r="I926" s="193" t="s">
        <v>235</v>
      </c>
      <c r="J926" s="193" t="s">
        <v>235</v>
      </c>
      <c r="K926" s="194"/>
      <c r="L926" s="194"/>
      <c r="M926" s="194"/>
      <c r="N926" s="194"/>
      <c r="O926" s="194"/>
      <c r="P926" s="195"/>
      <c r="Q926" s="196"/>
      <c r="R926" s="137" t="s">
        <v>235</v>
      </c>
      <c r="S926" s="197" t="str">
        <f t="shared" ca="1" si="73"/>
        <v/>
      </c>
      <c r="T926" s="197" t="str">
        <f ca="1">IF(B926="","",IF(ISERROR(MATCH($J926,[3]SorP!$B$1:$B$6226,0)),"",INDIRECT("'SorP'!$A$"&amp;MATCH($S926&amp;$J926,[3]SorP!C:C,0))))</f>
        <v/>
      </c>
      <c r="U926" s="139"/>
      <c r="V926" s="140" t="e">
        <f>IF(C926="",NA(),IF(OR(C926="Smelter not listed",C926="Smelter not yet identified"),MATCH($B926&amp;$D926,'[3]Smelter Look-up'!$J:$J,0),MATCH($B926&amp;$C926,'[3]Smelter Look-up'!$J:$J,0)))</f>
        <v>#N/A</v>
      </c>
      <c r="X926" s="67">
        <f t="shared" si="71"/>
        <v>0</v>
      </c>
      <c r="AB926" s="68" t="str">
        <f t="shared" si="72"/>
        <v/>
      </c>
    </row>
    <row r="927" spans="1:28" s="67" customFormat="1" ht="20.25">
      <c r="A927" s="197"/>
      <c r="B927" s="137" t="s">
        <v>235</v>
      </c>
      <c r="C927" s="191" t="s">
        <v>235</v>
      </c>
      <c r="D927" s="138"/>
      <c r="E927" s="137" t="s">
        <v>235</v>
      </c>
      <c r="F927" s="137" t="s">
        <v>235</v>
      </c>
      <c r="G927" s="137" t="s">
        <v>235</v>
      </c>
      <c r="H927" s="192" t="s">
        <v>235</v>
      </c>
      <c r="I927" s="193" t="s">
        <v>235</v>
      </c>
      <c r="J927" s="193" t="s">
        <v>235</v>
      </c>
      <c r="K927" s="194"/>
      <c r="L927" s="194"/>
      <c r="M927" s="194"/>
      <c r="N927" s="194"/>
      <c r="O927" s="194"/>
      <c r="P927" s="195"/>
      <c r="Q927" s="196"/>
      <c r="R927" s="137" t="s">
        <v>235</v>
      </c>
      <c r="S927" s="197" t="str">
        <f t="shared" ca="1" si="73"/>
        <v/>
      </c>
      <c r="T927" s="197" t="str">
        <f ca="1">IF(B927="","",IF(ISERROR(MATCH($J927,[3]SorP!$B$1:$B$6226,0)),"",INDIRECT("'SorP'!$A$"&amp;MATCH($S927&amp;$J927,[3]SorP!C:C,0))))</f>
        <v/>
      </c>
      <c r="U927" s="139"/>
      <c r="V927" s="140" t="e">
        <f>IF(C927="",NA(),IF(OR(C927="Smelter not listed",C927="Smelter not yet identified"),MATCH($B927&amp;$D927,'[3]Smelter Look-up'!$J:$J,0),MATCH($B927&amp;$C927,'[3]Smelter Look-up'!$J:$J,0)))</f>
        <v>#N/A</v>
      </c>
      <c r="X927" s="67">
        <f t="shared" si="71"/>
        <v>0</v>
      </c>
      <c r="AB927" s="68" t="str">
        <f t="shared" si="72"/>
        <v/>
      </c>
    </row>
    <row r="928" spans="1:28" s="67" customFormat="1" ht="20.25">
      <c r="A928" s="197"/>
      <c r="B928" s="137" t="s">
        <v>235</v>
      </c>
      <c r="C928" s="191" t="s">
        <v>235</v>
      </c>
      <c r="D928" s="138"/>
      <c r="E928" s="137" t="s">
        <v>235</v>
      </c>
      <c r="F928" s="137" t="s">
        <v>235</v>
      </c>
      <c r="G928" s="137" t="s">
        <v>235</v>
      </c>
      <c r="H928" s="192" t="s">
        <v>235</v>
      </c>
      <c r="I928" s="193" t="s">
        <v>235</v>
      </c>
      <c r="J928" s="193" t="s">
        <v>235</v>
      </c>
      <c r="K928" s="194"/>
      <c r="L928" s="194"/>
      <c r="M928" s="194"/>
      <c r="N928" s="194"/>
      <c r="O928" s="194"/>
      <c r="P928" s="195"/>
      <c r="Q928" s="196"/>
      <c r="R928" s="137" t="s">
        <v>235</v>
      </c>
      <c r="S928" s="197" t="str">
        <f t="shared" ca="1" si="73"/>
        <v/>
      </c>
      <c r="T928" s="197" t="str">
        <f ca="1">IF(B928="","",IF(ISERROR(MATCH($J928,[3]SorP!$B$1:$B$6226,0)),"",INDIRECT("'SorP'!$A$"&amp;MATCH($S928&amp;$J928,[3]SorP!C:C,0))))</f>
        <v/>
      </c>
      <c r="U928" s="139"/>
      <c r="V928" s="140" t="e">
        <f>IF(C928="",NA(),IF(OR(C928="Smelter not listed",C928="Smelter not yet identified"),MATCH($B928&amp;$D928,'[3]Smelter Look-up'!$J:$J,0),MATCH($B928&amp;$C928,'[3]Smelter Look-up'!$J:$J,0)))</f>
        <v>#N/A</v>
      </c>
      <c r="X928" s="67">
        <f t="shared" si="71"/>
        <v>0</v>
      </c>
      <c r="AB928" s="68" t="str">
        <f t="shared" si="72"/>
        <v/>
      </c>
    </row>
    <row r="929" spans="1:28" s="67" customFormat="1" ht="20.25">
      <c r="A929" s="197"/>
      <c r="B929" s="137" t="s">
        <v>235</v>
      </c>
      <c r="C929" s="191" t="s">
        <v>235</v>
      </c>
      <c r="D929" s="138"/>
      <c r="E929" s="137" t="s">
        <v>235</v>
      </c>
      <c r="F929" s="137" t="s">
        <v>235</v>
      </c>
      <c r="G929" s="137" t="s">
        <v>235</v>
      </c>
      <c r="H929" s="192" t="s">
        <v>235</v>
      </c>
      <c r="I929" s="193" t="s">
        <v>235</v>
      </c>
      <c r="J929" s="193" t="s">
        <v>235</v>
      </c>
      <c r="K929" s="194"/>
      <c r="L929" s="194"/>
      <c r="M929" s="194"/>
      <c r="N929" s="194"/>
      <c r="O929" s="194"/>
      <c r="P929" s="195"/>
      <c r="Q929" s="196"/>
      <c r="R929" s="137" t="s">
        <v>235</v>
      </c>
      <c r="S929" s="197" t="str">
        <f t="shared" ca="1" si="73"/>
        <v/>
      </c>
      <c r="T929" s="197" t="str">
        <f ca="1">IF(B929="","",IF(ISERROR(MATCH($J929,[3]SorP!$B$1:$B$6226,0)),"",INDIRECT("'SorP'!$A$"&amp;MATCH($S929&amp;$J929,[3]SorP!C:C,0))))</f>
        <v/>
      </c>
      <c r="U929" s="139"/>
      <c r="V929" s="140" t="e">
        <f>IF(C929="",NA(),IF(OR(C929="Smelter not listed",C929="Smelter not yet identified"),MATCH($B929&amp;$D929,'[3]Smelter Look-up'!$J:$J,0),MATCH($B929&amp;$C929,'[3]Smelter Look-up'!$J:$J,0)))</f>
        <v>#N/A</v>
      </c>
      <c r="X929" s="67">
        <f t="shared" si="71"/>
        <v>0</v>
      </c>
      <c r="AB929" s="68" t="str">
        <f t="shared" si="72"/>
        <v/>
      </c>
    </row>
    <row r="930" spans="1:28" s="67" customFormat="1" ht="20.25">
      <c r="A930" s="197"/>
      <c r="B930" s="137" t="s">
        <v>235</v>
      </c>
      <c r="C930" s="191" t="s">
        <v>235</v>
      </c>
      <c r="D930" s="138"/>
      <c r="E930" s="137" t="s">
        <v>235</v>
      </c>
      <c r="F930" s="137" t="s">
        <v>235</v>
      </c>
      <c r="G930" s="137" t="s">
        <v>235</v>
      </c>
      <c r="H930" s="192" t="s">
        <v>235</v>
      </c>
      <c r="I930" s="193" t="s">
        <v>235</v>
      </c>
      <c r="J930" s="193" t="s">
        <v>235</v>
      </c>
      <c r="K930" s="194"/>
      <c r="L930" s="194"/>
      <c r="M930" s="194"/>
      <c r="N930" s="194"/>
      <c r="O930" s="194"/>
      <c r="P930" s="195"/>
      <c r="Q930" s="196"/>
      <c r="R930" s="137" t="s">
        <v>235</v>
      </c>
      <c r="S930" s="197" t="str">
        <f t="shared" ca="1" si="73"/>
        <v/>
      </c>
      <c r="T930" s="197" t="str">
        <f ca="1">IF(B930="","",IF(ISERROR(MATCH($J930,[3]SorP!$B$1:$B$6226,0)),"",INDIRECT("'SorP'!$A$"&amp;MATCH($S930&amp;$J930,[3]SorP!C:C,0))))</f>
        <v/>
      </c>
      <c r="U930" s="139"/>
      <c r="V930" s="140" t="e">
        <f>IF(C930="",NA(),IF(OR(C930="Smelter not listed",C930="Smelter not yet identified"),MATCH($B930&amp;$D930,'[3]Smelter Look-up'!$J:$J,0),MATCH($B930&amp;$C930,'[3]Smelter Look-up'!$J:$J,0)))</f>
        <v>#N/A</v>
      </c>
      <c r="X930" s="67">
        <f t="shared" si="71"/>
        <v>0</v>
      </c>
      <c r="AB930" s="68" t="str">
        <f t="shared" si="72"/>
        <v/>
      </c>
    </row>
    <row r="931" spans="1:28" s="67" customFormat="1" ht="20.25">
      <c r="A931" s="197"/>
      <c r="B931" s="137" t="s">
        <v>235</v>
      </c>
      <c r="C931" s="191" t="s">
        <v>235</v>
      </c>
      <c r="D931" s="138"/>
      <c r="E931" s="137" t="s">
        <v>235</v>
      </c>
      <c r="F931" s="137" t="s">
        <v>235</v>
      </c>
      <c r="G931" s="137" t="s">
        <v>235</v>
      </c>
      <c r="H931" s="192" t="s">
        <v>235</v>
      </c>
      <c r="I931" s="193" t="s">
        <v>235</v>
      </c>
      <c r="J931" s="193" t="s">
        <v>235</v>
      </c>
      <c r="K931" s="194"/>
      <c r="L931" s="194"/>
      <c r="M931" s="194"/>
      <c r="N931" s="194"/>
      <c r="O931" s="194"/>
      <c r="P931" s="195"/>
      <c r="Q931" s="196"/>
      <c r="R931" s="137" t="s">
        <v>235</v>
      </c>
      <c r="S931" s="197" t="str">
        <f t="shared" ca="1" si="73"/>
        <v/>
      </c>
      <c r="T931" s="197" t="str">
        <f ca="1">IF(B931="","",IF(ISERROR(MATCH($J931,[3]SorP!$B$1:$B$6226,0)),"",INDIRECT("'SorP'!$A$"&amp;MATCH($S931&amp;$J931,[3]SorP!C:C,0))))</f>
        <v/>
      </c>
      <c r="U931" s="139"/>
      <c r="V931" s="140" t="e">
        <f>IF(C931="",NA(),IF(OR(C931="Smelter not listed",C931="Smelter not yet identified"),MATCH($B931&amp;$D931,'[3]Smelter Look-up'!$J:$J,0),MATCH($B931&amp;$C931,'[3]Smelter Look-up'!$J:$J,0)))</f>
        <v>#N/A</v>
      </c>
      <c r="X931" s="67">
        <f t="shared" si="71"/>
        <v>0</v>
      </c>
      <c r="AB931" s="68" t="str">
        <f t="shared" si="72"/>
        <v/>
      </c>
    </row>
    <row r="932" spans="1:28" s="67" customFormat="1" ht="20.25">
      <c r="A932" s="197"/>
      <c r="B932" s="137" t="s">
        <v>235</v>
      </c>
      <c r="C932" s="191" t="s">
        <v>235</v>
      </c>
      <c r="D932" s="138"/>
      <c r="E932" s="137" t="s">
        <v>235</v>
      </c>
      <c r="F932" s="137" t="s">
        <v>235</v>
      </c>
      <c r="G932" s="137" t="s">
        <v>235</v>
      </c>
      <c r="H932" s="192" t="s">
        <v>235</v>
      </c>
      <c r="I932" s="193" t="s">
        <v>235</v>
      </c>
      <c r="J932" s="193" t="s">
        <v>235</v>
      </c>
      <c r="K932" s="194"/>
      <c r="L932" s="194"/>
      <c r="M932" s="194"/>
      <c r="N932" s="194"/>
      <c r="O932" s="194"/>
      <c r="P932" s="195"/>
      <c r="Q932" s="196"/>
      <c r="R932" s="137" t="s">
        <v>235</v>
      </c>
      <c r="S932" s="197" t="str">
        <f t="shared" ca="1" si="73"/>
        <v/>
      </c>
      <c r="T932" s="197" t="str">
        <f ca="1">IF(B932="","",IF(ISERROR(MATCH($J932,[3]SorP!$B$1:$B$6226,0)),"",INDIRECT("'SorP'!$A$"&amp;MATCH($S932&amp;$J932,[3]SorP!C:C,0))))</f>
        <v/>
      </c>
      <c r="U932" s="139"/>
      <c r="V932" s="140" t="e">
        <f>IF(C932="",NA(),IF(OR(C932="Smelter not listed",C932="Smelter not yet identified"),MATCH($B932&amp;$D932,'[3]Smelter Look-up'!$J:$J,0),MATCH($B932&amp;$C932,'[3]Smelter Look-up'!$J:$J,0)))</f>
        <v>#N/A</v>
      </c>
      <c r="X932" s="67">
        <f t="shared" si="71"/>
        <v>0</v>
      </c>
      <c r="AB932" s="68" t="str">
        <f t="shared" si="72"/>
        <v/>
      </c>
    </row>
    <row r="933" spans="1:28" s="67" customFormat="1" ht="20.25">
      <c r="A933" s="197"/>
      <c r="B933" s="137" t="s">
        <v>235</v>
      </c>
      <c r="C933" s="191" t="s">
        <v>235</v>
      </c>
      <c r="D933" s="138"/>
      <c r="E933" s="137" t="s">
        <v>235</v>
      </c>
      <c r="F933" s="137" t="s">
        <v>235</v>
      </c>
      <c r="G933" s="137" t="s">
        <v>235</v>
      </c>
      <c r="H933" s="192" t="s">
        <v>235</v>
      </c>
      <c r="I933" s="193" t="s">
        <v>235</v>
      </c>
      <c r="J933" s="193" t="s">
        <v>235</v>
      </c>
      <c r="K933" s="194"/>
      <c r="L933" s="194"/>
      <c r="M933" s="194"/>
      <c r="N933" s="194"/>
      <c r="O933" s="194"/>
      <c r="P933" s="195"/>
      <c r="Q933" s="196"/>
      <c r="R933" s="137" t="s">
        <v>235</v>
      </c>
      <c r="S933" s="197" t="str">
        <f t="shared" ca="1" si="73"/>
        <v/>
      </c>
      <c r="T933" s="197" t="str">
        <f ca="1">IF(B933="","",IF(ISERROR(MATCH($J933,[3]SorP!$B$1:$B$6226,0)),"",INDIRECT("'SorP'!$A$"&amp;MATCH($S933&amp;$J933,[3]SorP!C:C,0))))</f>
        <v/>
      </c>
      <c r="U933" s="139"/>
      <c r="V933" s="140" t="e">
        <f>IF(C933="",NA(),IF(OR(C933="Smelter not listed",C933="Smelter not yet identified"),MATCH($B933&amp;$D933,'[3]Smelter Look-up'!$J:$J,0),MATCH($B933&amp;$C933,'[3]Smelter Look-up'!$J:$J,0)))</f>
        <v>#N/A</v>
      </c>
      <c r="X933" s="67">
        <f t="shared" si="71"/>
        <v>0</v>
      </c>
      <c r="AB933" s="68" t="str">
        <f t="shared" si="72"/>
        <v/>
      </c>
    </row>
    <row r="934" spans="1:28" s="67" customFormat="1" ht="20.25">
      <c r="A934" s="197"/>
      <c r="B934" s="137" t="s">
        <v>235</v>
      </c>
      <c r="C934" s="191" t="s">
        <v>235</v>
      </c>
      <c r="D934" s="138"/>
      <c r="E934" s="137" t="s">
        <v>235</v>
      </c>
      <c r="F934" s="137" t="s">
        <v>235</v>
      </c>
      <c r="G934" s="137" t="s">
        <v>235</v>
      </c>
      <c r="H934" s="192" t="s">
        <v>235</v>
      </c>
      <c r="I934" s="193" t="s">
        <v>235</v>
      </c>
      <c r="J934" s="193" t="s">
        <v>235</v>
      </c>
      <c r="K934" s="194"/>
      <c r="L934" s="194"/>
      <c r="M934" s="194"/>
      <c r="N934" s="194"/>
      <c r="O934" s="194"/>
      <c r="P934" s="195"/>
      <c r="Q934" s="196"/>
      <c r="R934" s="137" t="s">
        <v>235</v>
      </c>
      <c r="S934" s="197" t="str">
        <f t="shared" ca="1" si="73"/>
        <v/>
      </c>
      <c r="T934" s="197" t="str">
        <f ca="1">IF(B934="","",IF(ISERROR(MATCH($J934,[3]SorP!$B$1:$B$6226,0)),"",INDIRECT("'SorP'!$A$"&amp;MATCH($S934&amp;$J934,[3]SorP!C:C,0))))</f>
        <v/>
      </c>
      <c r="U934" s="139"/>
      <c r="V934" s="140" t="e">
        <f>IF(C934="",NA(),IF(OR(C934="Smelter not listed",C934="Smelter not yet identified"),MATCH($B934&amp;$D934,'[3]Smelter Look-up'!$J:$J,0),MATCH($B934&amp;$C934,'[3]Smelter Look-up'!$J:$J,0)))</f>
        <v>#N/A</v>
      </c>
      <c r="X934" s="67">
        <f t="shared" si="71"/>
        <v>0</v>
      </c>
      <c r="AB934" s="68" t="str">
        <f t="shared" si="72"/>
        <v/>
      </c>
    </row>
    <row r="935" spans="1:28" s="67" customFormat="1" ht="20.25">
      <c r="A935" s="197"/>
      <c r="B935" s="137" t="s">
        <v>235</v>
      </c>
      <c r="C935" s="191" t="s">
        <v>235</v>
      </c>
      <c r="D935" s="138"/>
      <c r="E935" s="137" t="s">
        <v>235</v>
      </c>
      <c r="F935" s="137" t="s">
        <v>235</v>
      </c>
      <c r="G935" s="137" t="s">
        <v>235</v>
      </c>
      <c r="H935" s="192" t="s">
        <v>235</v>
      </c>
      <c r="I935" s="193" t="s">
        <v>235</v>
      </c>
      <c r="J935" s="193" t="s">
        <v>235</v>
      </c>
      <c r="K935" s="194"/>
      <c r="L935" s="194"/>
      <c r="M935" s="194"/>
      <c r="N935" s="194"/>
      <c r="O935" s="194"/>
      <c r="P935" s="195"/>
      <c r="Q935" s="196"/>
      <c r="R935" s="137" t="s">
        <v>235</v>
      </c>
      <c r="S935" s="197" t="str">
        <f t="shared" ca="1" si="73"/>
        <v/>
      </c>
      <c r="T935" s="197" t="str">
        <f ca="1">IF(B935="","",IF(ISERROR(MATCH($J935,[3]SorP!$B$1:$B$6226,0)),"",INDIRECT("'SorP'!$A$"&amp;MATCH($S935&amp;$J935,[3]SorP!C:C,0))))</f>
        <v/>
      </c>
      <c r="U935" s="139"/>
      <c r="V935" s="140" t="e">
        <f>IF(C935="",NA(),IF(OR(C935="Smelter not listed",C935="Smelter not yet identified"),MATCH($B935&amp;$D935,'[3]Smelter Look-up'!$J:$J,0),MATCH($B935&amp;$C935,'[3]Smelter Look-up'!$J:$J,0)))</f>
        <v>#N/A</v>
      </c>
      <c r="X935" s="67">
        <f t="shared" si="71"/>
        <v>0</v>
      </c>
      <c r="AB935" s="68" t="str">
        <f t="shared" si="72"/>
        <v/>
      </c>
    </row>
    <row r="936" spans="1:28" s="67" customFormat="1" ht="20.25">
      <c r="A936" s="197"/>
      <c r="B936" s="137" t="s">
        <v>235</v>
      </c>
      <c r="C936" s="191" t="s">
        <v>235</v>
      </c>
      <c r="D936" s="138"/>
      <c r="E936" s="137" t="s">
        <v>235</v>
      </c>
      <c r="F936" s="137" t="s">
        <v>235</v>
      </c>
      <c r="G936" s="137" t="s">
        <v>235</v>
      </c>
      <c r="H936" s="192" t="s">
        <v>235</v>
      </c>
      <c r="I936" s="193" t="s">
        <v>235</v>
      </c>
      <c r="J936" s="193" t="s">
        <v>235</v>
      </c>
      <c r="K936" s="194"/>
      <c r="L936" s="194"/>
      <c r="M936" s="194"/>
      <c r="N936" s="194"/>
      <c r="O936" s="194"/>
      <c r="P936" s="195"/>
      <c r="Q936" s="196"/>
      <c r="R936" s="137" t="s">
        <v>235</v>
      </c>
      <c r="S936" s="197" t="str">
        <f t="shared" ca="1" si="73"/>
        <v/>
      </c>
      <c r="T936" s="197" t="str">
        <f ca="1">IF(B936="","",IF(ISERROR(MATCH($J936,[3]SorP!$B$1:$B$6226,0)),"",INDIRECT("'SorP'!$A$"&amp;MATCH($S936&amp;$J936,[3]SorP!C:C,0))))</f>
        <v/>
      </c>
      <c r="U936" s="139"/>
      <c r="V936" s="140" t="e">
        <f>IF(C936="",NA(),IF(OR(C936="Smelter not listed",C936="Smelter not yet identified"),MATCH($B936&amp;$D936,'[3]Smelter Look-up'!$J:$J,0),MATCH($B936&amp;$C936,'[3]Smelter Look-up'!$J:$J,0)))</f>
        <v>#N/A</v>
      </c>
      <c r="X936" s="67">
        <f t="shared" si="71"/>
        <v>0</v>
      </c>
      <c r="AB936" s="68" t="str">
        <f t="shared" si="72"/>
        <v/>
      </c>
    </row>
    <row r="937" spans="1:28" s="67" customFormat="1" ht="20.25">
      <c r="A937" s="197"/>
      <c r="B937" s="137" t="s">
        <v>235</v>
      </c>
      <c r="C937" s="191" t="s">
        <v>235</v>
      </c>
      <c r="D937" s="138"/>
      <c r="E937" s="137" t="s">
        <v>235</v>
      </c>
      <c r="F937" s="137" t="s">
        <v>235</v>
      </c>
      <c r="G937" s="137" t="s">
        <v>235</v>
      </c>
      <c r="H937" s="192" t="s">
        <v>235</v>
      </c>
      <c r="I937" s="193" t="s">
        <v>235</v>
      </c>
      <c r="J937" s="193" t="s">
        <v>235</v>
      </c>
      <c r="K937" s="194"/>
      <c r="L937" s="194"/>
      <c r="M937" s="194"/>
      <c r="N937" s="194"/>
      <c r="O937" s="194"/>
      <c r="P937" s="195"/>
      <c r="Q937" s="196"/>
      <c r="R937" s="137" t="s">
        <v>235</v>
      </c>
      <c r="S937" s="197" t="str">
        <f t="shared" ca="1" si="73"/>
        <v/>
      </c>
      <c r="T937" s="197" t="str">
        <f ca="1">IF(B937="","",IF(ISERROR(MATCH($J937,[3]SorP!$B$1:$B$6226,0)),"",INDIRECT("'SorP'!$A$"&amp;MATCH($S937&amp;$J937,[3]SorP!C:C,0))))</f>
        <v/>
      </c>
      <c r="U937" s="139"/>
      <c r="V937" s="140" t="e">
        <f>IF(C937="",NA(),IF(OR(C937="Smelter not listed",C937="Smelter not yet identified"),MATCH($B937&amp;$D937,'[3]Smelter Look-up'!$J:$J,0),MATCH($B937&amp;$C937,'[3]Smelter Look-up'!$J:$J,0)))</f>
        <v>#N/A</v>
      </c>
      <c r="X937" s="67">
        <f t="shared" si="71"/>
        <v>0</v>
      </c>
      <c r="AB937" s="68" t="str">
        <f t="shared" si="72"/>
        <v/>
      </c>
    </row>
    <row r="938" spans="1:28" s="67" customFormat="1" ht="20.25">
      <c r="A938" s="197"/>
      <c r="B938" s="137" t="s">
        <v>235</v>
      </c>
      <c r="C938" s="191" t="s">
        <v>235</v>
      </c>
      <c r="D938" s="138"/>
      <c r="E938" s="137" t="s">
        <v>235</v>
      </c>
      <c r="F938" s="137" t="s">
        <v>235</v>
      </c>
      <c r="G938" s="137" t="s">
        <v>235</v>
      </c>
      <c r="H938" s="192" t="s">
        <v>235</v>
      </c>
      <c r="I938" s="193" t="s">
        <v>235</v>
      </c>
      <c r="J938" s="193" t="s">
        <v>235</v>
      </c>
      <c r="K938" s="194"/>
      <c r="L938" s="194"/>
      <c r="M938" s="194"/>
      <c r="N938" s="194"/>
      <c r="O938" s="194"/>
      <c r="P938" s="195"/>
      <c r="Q938" s="196"/>
      <c r="R938" s="137" t="s">
        <v>235</v>
      </c>
      <c r="S938" s="197" t="str">
        <f t="shared" ca="1" si="73"/>
        <v/>
      </c>
      <c r="T938" s="197" t="str">
        <f ca="1">IF(B938="","",IF(ISERROR(MATCH($J938,[3]SorP!$B$1:$B$6226,0)),"",INDIRECT("'SorP'!$A$"&amp;MATCH($S938&amp;$J938,[3]SorP!C:C,0))))</f>
        <v/>
      </c>
      <c r="U938" s="139"/>
      <c r="V938" s="140" t="e">
        <f>IF(C938="",NA(),IF(OR(C938="Smelter not listed",C938="Smelter not yet identified"),MATCH($B938&amp;$D938,'[3]Smelter Look-up'!$J:$J,0),MATCH($B938&amp;$C938,'[3]Smelter Look-up'!$J:$J,0)))</f>
        <v>#N/A</v>
      </c>
      <c r="X938" s="67">
        <f t="shared" si="71"/>
        <v>0</v>
      </c>
      <c r="AB938" s="68" t="str">
        <f t="shared" si="72"/>
        <v/>
      </c>
    </row>
    <row r="939" spans="1:28" s="67" customFormat="1" ht="20.25">
      <c r="A939" s="197"/>
      <c r="B939" s="137" t="s">
        <v>235</v>
      </c>
      <c r="C939" s="191" t="s">
        <v>235</v>
      </c>
      <c r="D939" s="138"/>
      <c r="E939" s="137" t="s">
        <v>235</v>
      </c>
      <c r="F939" s="137" t="s">
        <v>235</v>
      </c>
      <c r="G939" s="137" t="s">
        <v>235</v>
      </c>
      <c r="H939" s="192" t="s">
        <v>235</v>
      </c>
      <c r="I939" s="193" t="s">
        <v>235</v>
      </c>
      <c r="J939" s="193" t="s">
        <v>235</v>
      </c>
      <c r="K939" s="194"/>
      <c r="L939" s="194"/>
      <c r="M939" s="194"/>
      <c r="N939" s="194"/>
      <c r="O939" s="194"/>
      <c r="P939" s="195"/>
      <c r="Q939" s="196"/>
      <c r="R939" s="137" t="s">
        <v>235</v>
      </c>
      <c r="S939" s="197" t="str">
        <f t="shared" ca="1" si="73"/>
        <v/>
      </c>
      <c r="T939" s="197" t="str">
        <f ca="1">IF(B939="","",IF(ISERROR(MATCH($J939,[3]SorP!$B$1:$B$6226,0)),"",INDIRECT("'SorP'!$A$"&amp;MATCH($S939&amp;$J939,[3]SorP!C:C,0))))</f>
        <v/>
      </c>
      <c r="U939" s="139"/>
      <c r="V939" s="140" t="e">
        <f>IF(C939="",NA(),IF(OR(C939="Smelter not listed",C939="Smelter not yet identified"),MATCH($B939&amp;$D939,'[3]Smelter Look-up'!$J:$J,0),MATCH($B939&amp;$C939,'[3]Smelter Look-up'!$J:$J,0)))</f>
        <v>#N/A</v>
      </c>
      <c r="X939" s="67">
        <f t="shared" si="71"/>
        <v>0</v>
      </c>
      <c r="AB939" s="68" t="str">
        <f t="shared" si="72"/>
        <v/>
      </c>
    </row>
    <row r="940" spans="1:28" s="67" customFormat="1" ht="20.25">
      <c r="A940" s="197"/>
      <c r="B940" s="137" t="s">
        <v>235</v>
      </c>
      <c r="C940" s="191" t="s">
        <v>235</v>
      </c>
      <c r="D940" s="138"/>
      <c r="E940" s="137" t="s">
        <v>235</v>
      </c>
      <c r="F940" s="137" t="s">
        <v>235</v>
      </c>
      <c r="G940" s="137" t="s">
        <v>235</v>
      </c>
      <c r="H940" s="192" t="s">
        <v>235</v>
      </c>
      <c r="I940" s="193" t="s">
        <v>235</v>
      </c>
      <c r="J940" s="193" t="s">
        <v>235</v>
      </c>
      <c r="K940" s="194"/>
      <c r="L940" s="194"/>
      <c r="M940" s="194"/>
      <c r="N940" s="194"/>
      <c r="O940" s="194"/>
      <c r="P940" s="195"/>
      <c r="Q940" s="196"/>
      <c r="R940" s="137" t="s">
        <v>235</v>
      </c>
      <c r="S940" s="197" t="str">
        <f t="shared" ca="1" si="73"/>
        <v/>
      </c>
      <c r="T940" s="197" t="str">
        <f ca="1">IF(B940="","",IF(ISERROR(MATCH($J940,[3]SorP!$B$1:$B$6226,0)),"",INDIRECT("'SorP'!$A$"&amp;MATCH($S940&amp;$J940,[3]SorP!C:C,0))))</f>
        <v/>
      </c>
      <c r="U940" s="139"/>
      <c r="V940" s="140" t="e">
        <f>IF(C940="",NA(),IF(OR(C940="Smelter not listed",C940="Smelter not yet identified"),MATCH($B940&amp;$D940,'[3]Smelter Look-up'!$J:$J,0),MATCH($B940&amp;$C940,'[3]Smelter Look-up'!$J:$J,0)))</f>
        <v>#N/A</v>
      </c>
      <c r="X940" s="67">
        <f t="shared" si="71"/>
        <v>0</v>
      </c>
      <c r="AB940" s="68" t="str">
        <f t="shared" si="72"/>
        <v/>
      </c>
    </row>
    <row r="941" spans="1:28" s="67" customFormat="1" ht="20.25">
      <c r="A941" s="197"/>
      <c r="B941" s="137" t="s">
        <v>235</v>
      </c>
      <c r="C941" s="191" t="s">
        <v>235</v>
      </c>
      <c r="D941" s="138"/>
      <c r="E941" s="137" t="s">
        <v>235</v>
      </c>
      <c r="F941" s="137" t="s">
        <v>235</v>
      </c>
      <c r="G941" s="137" t="s">
        <v>235</v>
      </c>
      <c r="H941" s="192" t="s">
        <v>235</v>
      </c>
      <c r="I941" s="193" t="s">
        <v>235</v>
      </c>
      <c r="J941" s="193" t="s">
        <v>235</v>
      </c>
      <c r="K941" s="194"/>
      <c r="L941" s="194"/>
      <c r="M941" s="194"/>
      <c r="N941" s="194"/>
      <c r="O941" s="194"/>
      <c r="P941" s="195"/>
      <c r="Q941" s="196"/>
      <c r="R941" s="137" t="s">
        <v>235</v>
      </c>
      <c r="S941" s="197" t="str">
        <f t="shared" ca="1" si="73"/>
        <v/>
      </c>
      <c r="T941" s="197" t="str">
        <f ca="1">IF(B941="","",IF(ISERROR(MATCH($J941,[3]SorP!$B$1:$B$6226,0)),"",INDIRECT("'SorP'!$A$"&amp;MATCH($S941&amp;$J941,[3]SorP!C:C,0))))</f>
        <v/>
      </c>
      <c r="U941" s="139"/>
      <c r="V941" s="140" t="e">
        <f>IF(C941="",NA(),IF(OR(C941="Smelter not listed",C941="Smelter not yet identified"),MATCH($B941&amp;$D941,'[3]Smelter Look-up'!$J:$J,0),MATCH($B941&amp;$C941,'[3]Smelter Look-up'!$J:$J,0)))</f>
        <v>#N/A</v>
      </c>
      <c r="X941" s="67">
        <f t="shared" si="71"/>
        <v>0</v>
      </c>
      <c r="AB941" s="68" t="str">
        <f t="shared" si="72"/>
        <v/>
      </c>
    </row>
    <row r="942" spans="1:28" s="67" customFormat="1" ht="20.25">
      <c r="A942" s="197"/>
      <c r="B942" s="137" t="s">
        <v>235</v>
      </c>
      <c r="C942" s="191" t="s">
        <v>235</v>
      </c>
      <c r="D942" s="138"/>
      <c r="E942" s="137" t="s">
        <v>235</v>
      </c>
      <c r="F942" s="137" t="s">
        <v>235</v>
      </c>
      <c r="G942" s="137" t="s">
        <v>235</v>
      </c>
      <c r="H942" s="192" t="s">
        <v>235</v>
      </c>
      <c r="I942" s="193" t="s">
        <v>235</v>
      </c>
      <c r="J942" s="193" t="s">
        <v>235</v>
      </c>
      <c r="K942" s="194"/>
      <c r="L942" s="194"/>
      <c r="M942" s="194"/>
      <c r="N942" s="194"/>
      <c r="O942" s="194"/>
      <c r="P942" s="195"/>
      <c r="Q942" s="196"/>
      <c r="R942" s="137" t="s">
        <v>235</v>
      </c>
      <c r="S942" s="197" t="str">
        <f t="shared" ca="1" si="73"/>
        <v/>
      </c>
      <c r="T942" s="197" t="str">
        <f ca="1">IF(B942="","",IF(ISERROR(MATCH($J942,[3]SorP!$B$1:$B$6226,0)),"",INDIRECT("'SorP'!$A$"&amp;MATCH($S942&amp;$J942,[3]SorP!C:C,0))))</f>
        <v/>
      </c>
      <c r="U942" s="139"/>
      <c r="V942" s="140" t="e">
        <f>IF(C942="",NA(),IF(OR(C942="Smelter not listed",C942="Smelter not yet identified"),MATCH($B942&amp;$D942,'[3]Smelter Look-up'!$J:$J,0),MATCH($B942&amp;$C942,'[3]Smelter Look-up'!$J:$J,0)))</f>
        <v>#N/A</v>
      </c>
      <c r="X942" s="67">
        <f t="shared" si="71"/>
        <v>0</v>
      </c>
      <c r="AB942" s="68" t="str">
        <f t="shared" si="72"/>
        <v/>
      </c>
    </row>
    <row r="943" spans="1:28" s="67" customFormat="1" ht="20.25">
      <c r="A943" s="197"/>
      <c r="B943" s="137" t="s">
        <v>235</v>
      </c>
      <c r="C943" s="191" t="s">
        <v>235</v>
      </c>
      <c r="D943" s="138"/>
      <c r="E943" s="137" t="s">
        <v>235</v>
      </c>
      <c r="F943" s="137" t="s">
        <v>235</v>
      </c>
      <c r="G943" s="137" t="s">
        <v>235</v>
      </c>
      <c r="H943" s="192" t="s">
        <v>235</v>
      </c>
      <c r="I943" s="193" t="s">
        <v>235</v>
      </c>
      <c r="J943" s="193" t="s">
        <v>235</v>
      </c>
      <c r="K943" s="194"/>
      <c r="L943" s="194"/>
      <c r="M943" s="194"/>
      <c r="N943" s="194"/>
      <c r="O943" s="194"/>
      <c r="P943" s="195"/>
      <c r="Q943" s="196"/>
      <c r="R943" s="137" t="s">
        <v>235</v>
      </c>
      <c r="S943" s="197" t="str">
        <f t="shared" ca="1" si="73"/>
        <v/>
      </c>
      <c r="T943" s="197" t="str">
        <f ca="1">IF(B943="","",IF(ISERROR(MATCH($J943,[3]SorP!$B$1:$B$6226,0)),"",INDIRECT("'SorP'!$A$"&amp;MATCH($S943&amp;$J943,[3]SorP!C:C,0))))</f>
        <v/>
      </c>
      <c r="U943" s="139"/>
      <c r="V943" s="140" t="e">
        <f>IF(C943="",NA(),IF(OR(C943="Smelter not listed",C943="Smelter not yet identified"),MATCH($B943&amp;$D943,'[3]Smelter Look-up'!$J:$J,0),MATCH($B943&amp;$C943,'[3]Smelter Look-up'!$J:$J,0)))</f>
        <v>#N/A</v>
      </c>
      <c r="X943" s="67">
        <f t="shared" si="71"/>
        <v>0</v>
      </c>
      <c r="AB943" s="68" t="str">
        <f t="shared" si="72"/>
        <v/>
      </c>
    </row>
    <row r="944" spans="1:28" s="67" customFormat="1" ht="20.25">
      <c r="A944" s="197"/>
      <c r="B944" s="137" t="s">
        <v>235</v>
      </c>
      <c r="C944" s="191" t="s">
        <v>235</v>
      </c>
      <c r="D944" s="138"/>
      <c r="E944" s="137" t="s">
        <v>235</v>
      </c>
      <c r="F944" s="137" t="s">
        <v>235</v>
      </c>
      <c r="G944" s="137" t="s">
        <v>235</v>
      </c>
      <c r="H944" s="192" t="s">
        <v>235</v>
      </c>
      <c r="I944" s="193" t="s">
        <v>235</v>
      </c>
      <c r="J944" s="193" t="s">
        <v>235</v>
      </c>
      <c r="K944" s="194"/>
      <c r="L944" s="194"/>
      <c r="M944" s="194"/>
      <c r="N944" s="194"/>
      <c r="O944" s="194"/>
      <c r="P944" s="195"/>
      <c r="Q944" s="196"/>
      <c r="R944" s="137" t="s">
        <v>235</v>
      </c>
      <c r="S944" s="197" t="str">
        <f t="shared" ca="1" si="73"/>
        <v/>
      </c>
      <c r="T944" s="197" t="str">
        <f ca="1">IF(B944="","",IF(ISERROR(MATCH($J944,[3]SorP!$B$1:$B$6226,0)),"",INDIRECT("'SorP'!$A$"&amp;MATCH($S944&amp;$J944,[3]SorP!C:C,0))))</f>
        <v/>
      </c>
      <c r="U944" s="139"/>
      <c r="V944" s="140" t="e">
        <f>IF(C944="",NA(),IF(OR(C944="Smelter not listed",C944="Smelter not yet identified"),MATCH($B944&amp;$D944,'[3]Smelter Look-up'!$J:$J,0),MATCH($B944&amp;$C944,'[3]Smelter Look-up'!$J:$J,0)))</f>
        <v>#N/A</v>
      </c>
      <c r="X944" s="67">
        <f t="shared" si="71"/>
        <v>0</v>
      </c>
      <c r="AB944" s="68" t="str">
        <f t="shared" si="72"/>
        <v/>
      </c>
    </row>
    <row r="945" spans="1:28" s="67" customFormat="1" ht="20.25">
      <c r="A945" s="197"/>
      <c r="B945" s="137" t="s">
        <v>235</v>
      </c>
      <c r="C945" s="191" t="s">
        <v>235</v>
      </c>
      <c r="D945" s="138"/>
      <c r="E945" s="137" t="s">
        <v>235</v>
      </c>
      <c r="F945" s="137" t="s">
        <v>235</v>
      </c>
      <c r="G945" s="137" t="s">
        <v>235</v>
      </c>
      <c r="H945" s="192" t="s">
        <v>235</v>
      </c>
      <c r="I945" s="193" t="s">
        <v>235</v>
      </c>
      <c r="J945" s="193" t="s">
        <v>235</v>
      </c>
      <c r="K945" s="194"/>
      <c r="L945" s="194"/>
      <c r="M945" s="194"/>
      <c r="N945" s="194"/>
      <c r="O945" s="194"/>
      <c r="P945" s="195"/>
      <c r="Q945" s="196"/>
      <c r="R945" s="137" t="s">
        <v>235</v>
      </c>
      <c r="S945" s="197" t="str">
        <f t="shared" ca="1" si="73"/>
        <v/>
      </c>
      <c r="T945" s="197" t="str">
        <f ca="1">IF(B945="","",IF(ISERROR(MATCH($J945,[3]SorP!$B$1:$B$6226,0)),"",INDIRECT("'SorP'!$A$"&amp;MATCH($S945&amp;$J945,[3]SorP!C:C,0))))</f>
        <v/>
      </c>
      <c r="U945" s="139"/>
      <c r="V945" s="140" t="e">
        <f>IF(C945="",NA(),IF(OR(C945="Smelter not listed",C945="Smelter not yet identified"),MATCH($B945&amp;$D945,'[3]Smelter Look-up'!$J:$J,0),MATCH($B945&amp;$C945,'[3]Smelter Look-up'!$J:$J,0)))</f>
        <v>#N/A</v>
      </c>
      <c r="X945" s="67">
        <f t="shared" si="71"/>
        <v>0</v>
      </c>
      <c r="AB945" s="68" t="str">
        <f t="shared" si="72"/>
        <v/>
      </c>
    </row>
    <row r="946" spans="1:28" s="67" customFormat="1" ht="20.25">
      <c r="A946" s="197"/>
      <c r="B946" s="137" t="s">
        <v>235</v>
      </c>
      <c r="C946" s="191" t="s">
        <v>235</v>
      </c>
      <c r="D946" s="138"/>
      <c r="E946" s="137" t="s">
        <v>235</v>
      </c>
      <c r="F946" s="137" t="s">
        <v>235</v>
      </c>
      <c r="G946" s="137" t="s">
        <v>235</v>
      </c>
      <c r="H946" s="192" t="s">
        <v>235</v>
      </c>
      <c r="I946" s="193" t="s">
        <v>235</v>
      </c>
      <c r="J946" s="193" t="s">
        <v>235</v>
      </c>
      <c r="K946" s="194"/>
      <c r="L946" s="194"/>
      <c r="M946" s="194"/>
      <c r="N946" s="194"/>
      <c r="O946" s="194"/>
      <c r="P946" s="195"/>
      <c r="Q946" s="196"/>
      <c r="R946" s="137" t="s">
        <v>235</v>
      </c>
      <c r="S946" s="197" t="str">
        <f t="shared" ca="1" si="73"/>
        <v/>
      </c>
      <c r="T946" s="197" t="str">
        <f ca="1">IF(B946="","",IF(ISERROR(MATCH($J946,[3]SorP!$B$1:$B$6226,0)),"",INDIRECT("'SorP'!$A$"&amp;MATCH($S946&amp;$J946,[3]SorP!C:C,0))))</f>
        <v/>
      </c>
      <c r="U946" s="139"/>
      <c r="V946" s="140" t="e">
        <f>IF(C946="",NA(),IF(OR(C946="Smelter not listed",C946="Smelter not yet identified"),MATCH($B946&amp;$D946,'[3]Smelter Look-up'!$J:$J,0),MATCH($B946&amp;$C946,'[3]Smelter Look-up'!$J:$J,0)))</f>
        <v>#N/A</v>
      </c>
      <c r="X946" s="67">
        <f t="shared" si="71"/>
        <v>0</v>
      </c>
      <c r="AB946" s="68" t="str">
        <f t="shared" si="72"/>
        <v/>
      </c>
    </row>
    <row r="947" spans="1:28" s="67" customFormat="1" ht="20.25">
      <c r="A947" s="197"/>
      <c r="B947" s="137" t="s">
        <v>235</v>
      </c>
      <c r="C947" s="191" t="s">
        <v>235</v>
      </c>
      <c r="D947" s="138"/>
      <c r="E947" s="137" t="s">
        <v>235</v>
      </c>
      <c r="F947" s="137" t="s">
        <v>235</v>
      </c>
      <c r="G947" s="137" t="s">
        <v>235</v>
      </c>
      <c r="H947" s="192" t="s">
        <v>235</v>
      </c>
      <c r="I947" s="193" t="s">
        <v>235</v>
      </c>
      <c r="J947" s="193" t="s">
        <v>235</v>
      </c>
      <c r="K947" s="194"/>
      <c r="L947" s="194"/>
      <c r="M947" s="194"/>
      <c r="N947" s="194"/>
      <c r="O947" s="194"/>
      <c r="P947" s="195"/>
      <c r="Q947" s="196"/>
      <c r="R947" s="137" t="s">
        <v>235</v>
      </c>
      <c r="S947" s="197" t="str">
        <f t="shared" ca="1" si="73"/>
        <v/>
      </c>
      <c r="T947" s="197" t="str">
        <f ca="1">IF(B947="","",IF(ISERROR(MATCH($J947,[3]SorP!$B$1:$B$6226,0)),"",INDIRECT("'SorP'!$A$"&amp;MATCH($S947&amp;$J947,[3]SorP!C:C,0))))</f>
        <v/>
      </c>
      <c r="U947" s="139"/>
      <c r="V947" s="140" t="e">
        <f>IF(C947="",NA(),IF(OR(C947="Smelter not listed",C947="Smelter not yet identified"),MATCH($B947&amp;$D947,'[3]Smelter Look-up'!$J:$J,0),MATCH($B947&amp;$C947,'[3]Smelter Look-up'!$J:$J,0)))</f>
        <v>#N/A</v>
      </c>
      <c r="X947" s="67">
        <f t="shared" si="71"/>
        <v>0</v>
      </c>
      <c r="AB947" s="68" t="str">
        <f t="shared" si="72"/>
        <v/>
      </c>
    </row>
    <row r="948" spans="1:28" s="67" customFormat="1" ht="20.25">
      <c r="A948" s="197"/>
      <c r="B948" s="137" t="s">
        <v>235</v>
      </c>
      <c r="C948" s="191" t="s">
        <v>235</v>
      </c>
      <c r="D948" s="138"/>
      <c r="E948" s="137" t="s">
        <v>235</v>
      </c>
      <c r="F948" s="137" t="s">
        <v>235</v>
      </c>
      <c r="G948" s="137" t="s">
        <v>235</v>
      </c>
      <c r="H948" s="192" t="s">
        <v>235</v>
      </c>
      <c r="I948" s="193" t="s">
        <v>235</v>
      </c>
      <c r="J948" s="193" t="s">
        <v>235</v>
      </c>
      <c r="K948" s="194"/>
      <c r="L948" s="194"/>
      <c r="M948" s="194"/>
      <c r="N948" s="194"/>
      <c r="O948" s="194"/>
      <c r="P948" s="195"/>
      <c r="Q948" s="196"/>
      <c r="R948" s="137" t="s">
        <v>235</v>
      </c>
      <c r="S948" s="197" t="str">
        <f t="shared" ca="1" si="73"/>
        <v/>
      </c>
      <c r="T948" s="197" t="str">
        <f ca="1">IF(B948="","",IF(ISERROR(MATCH($J948,[3]SorP!$B$1:$B$6226,0)),"",INDIRECT("'SorP'!$A$"&amp;MATCH($S948&amp;$J948,[3]SorP!C:C,0))))</f>
        <v/>
      </c>
      <c r="U948" s="139"/>
      <c r="V948" s="140" t="e">
        <f>IF(C948="",NA(),IF(OR(C948="Smelter not listed",C948="Smelter not yet identified"),MATCH($B948&amp;$D948,'[3]Smelter Look-up'!$J:$J,0),MATCH($B948&amp;$C948,'[3]Smelter Look-up'!$J:$J,0)))</f>
        <v>#N/A</v>
      </c>
      <c r="X948" s="67">
        <f t="shared" si="71"/>
        <v>0</v>
      </c>
      <c r="AB948" s="68" t="str">
        <f t="shared" si="72"/>
        <v/>
      </c>
    </row>
    <row r="949" spans="1:28" s="67" customFormat="1" ht="20.25">
      <c r="A949" s="197"/>
      <c r="B949" s="137" t="s">
        <v>235</v>
      </c>
      <c r="C949" s="191" t="s">
        <v>235</v>
      </c>
      <c r="D949" s="138"/>
      <c r="E949" s="137" t="s">
        <v>235</v>
      </c>
      <c r="F949" s="137" t="s">
        <v>235</v>
      </c>
      <c r="G949" s="137" t="s">
        <v>235</v>
      </c>
      <c r="H949" s="192" t="s">
        <v>235</v>
      </c>
      <c r="I949" s="193" t="s">
        <v>235</v>
      </c>
      <c r="J949" s="193" t="s">
        <v>235</v>
      </c>
      <c r="K949" s="194"/>
      <c r="L949" s="194"/>
      <c r="M949" s="194"/>
      <c r="N949" s="194"/>
      <c r="O949" s="194"/>
      <c r="P949" s="195"/>
      <c r="Q949" s="196"/>
      <c r="R949" s="137" t="s">
        <v>235</v>
      </c>
      <c r="S949" s="197" t="str">
        <f t="shared" ca="1" si="73"/>
        <v/>
      </c>
      <c r="T949" s="197" t="str">
        <f ca="1">IF(B949="","",IF(ISERROR(MATCH($J949,[3]SorP!$B$1:$B$6226,0)),"",INDIRECT("'SorP'!$A$"&amp;MATCH($S949&amp;$J949,[3]SorP!C:C,0))))</f>
        <v/>
      </c>
      <c r="U949" s="139"/>
      <c r="V949" s="140" t="e">
        <f>IF(C949="",NA(),IF(OR(C949="Smelter not listed",C949="Smelter not yet identified"),MATCH($B949&amp;$D949,'[3]Smelter Look-up'!$J:$J,0),MATCH($B949&amp;$C949,'[3]Smelter Look-up'!$J:$J,0)))</f>
        <v>#N/A</v>
      </c>
      <c r="X949" s="67">
        <f t="shared" si="71"/>
        <v>0</v>
      </c>
      <c r="AB949" s="68" t="str">
        <f t="shared" si="72"/>
        <v/>
      </c>
    </row>
    <row r="950" spans="1:28" s="67" customFormat="1" ht="20.25">
      <c r="A950" s="197"/>
      <c r="B950" s="137" t="s">
        <v>235</v>
      </c>
      <c r="C950" s="191" t="s">
        <v>235</v>
      </c>
      <c r="D950" s="138"/>
      <c r="E950" s="137" t="s">
        <v>235</v>
      </c>
      <c r="F950" s="137" t="s">
        <v>235</v>
      </c>
      <c r="G950" s="137" t="s">
        <v>235</v>
      </c>
      <c r="H950" s="192" t="s">
        <v>235</v>
      </c>
      <c r="I950" s="193" t="s">
        <v>235</v>
      </c>
      <c r="J950" s="193" t="s">
        <v>235</v>
      </c>
      <c r="K950" s="194"/>
      <c r="L950" s="194"/>
      <c r="M950" s="194"/>
      <c r="N950" s="194"/>
      <c r="O950" s="194"/>
      <c r="P950" s="195"/>
      <c r="Q950" s="196"/>
      <c r="R950" s="137" t="s">
        <v>235</v>
      </c>
      <c r="S950" s="197" t="str">
        <f t="shared" ca="1" si="73"/>
        <v/>
      </c>
      <c r="T950" s="197" t="str">
        <f ca="1">IF(B950="","",IF(ISERROR(MATCH($J950,[3]SorP!$B$1:$B$6226,0)),"",INDIRECT("'SorP'!$A$"&amp;MATCH($S950&amp;$J950,[3]SorP!C:C,0))))</f>
        <v/>
      </c>
      <c r="U950" s="139"/>
      <c r="V950" s="140" t="e">
        <f>IF(C950="",NA(),IF(OR(C950="Smelter not listed",C950="Smelter not yet identified"),MATCH($B950&amp;$D950,'[3]Smelter Look-up'!$J:$J,0),MATCH($B950&amp;$C950,'[3]Smelter Look-up'!$J:$J,0)))</f>
        <v>#N/A</v>
      </c>
      <c r="X950" s="67">
        <f t="shared" si="71"/>
        <v>0</v>
      </c>
      <c r="AB950" s="68" t="str">
        <f t="shared" si="72"/>
        <v/>
      </c>
    </row>
    <row r="951" spans="1:28" s="67" customFormat="1" ht="20.25">
      <c r="A951" s="197"/>
      <c r="B951" s="137" t="s">
        <v>235</v>
      </c>
      <c r="C951" s="191" t="s">
        <v>235</v>
      </c>
      <c r="D951" s="138"/>
      <c r="E951" s="137" t="s">
        <v>235</v>
      </c>
      <c r="F951" s="137" t="s">
        <v>235</v>
      </c>
      <c r="G951" s="137" t="s">
        <v>235</v>
      </c>
      <c r="H951" s="192" t="s">
        <v>235</v>
      </c>
      <c r="I951" s="193" t="s">
        <v>235</v>
      </c>
      <c r="J951" s="193" t="s">
        <v>235</v>
      </c>
      <c r="K951" s="194"/>
      <c r="L951" s="194"/>
      <c r="M951" s="194"/>
      <c r="N951" s="194"/>
      <c r="O951" s="194"/>
      <c r="P951" s="195"/>
      <c r="Q951" s="196"/>
      <c r="R951" s="137" t="s">
        <v>235</v>
      </c>
      <c r="S951" s="197" t="str">
        <f t="shared" ca="1" si="73"/>
        <v/>
      </c>
      <c r="T951" s="197" t="str">
        <f ca="1">IF(B951="","",IF(ISERROR(MATCH($J951,[3]SorP!$B$1:$B$6226,0)),"",INDIRECT("'SorP'!$A$"&amp;MATCH($S951&amp;$J951,[3]SorP!C:C,0))))</f>
        <v/>
      </c>
      <c r="U951" s="139"/>
      <c r="V951" s="140" t="e">
        <f>IF(C951="",NA(),IF(OR(C951="Smelter not listed",C951="Smelter not yet identified"),MATCH($B951&amp;$D951,'[3]Smelter Look-up'!$J:$J,0),MATCH($B951&amp;$C951,'[3]Smelter Look-up'!$J:$J,0)))</f>
        <v>#N/A</v>
      </c>
      <c r="X951" s="67">
        <f t="shared" si="71"/>
        <v>0</v>
      </c>
      <c r="AB951" s="68" t="str">
        <f t="shared" si="72"/>
        <v/>
      </c>
    </row>
    <row r="952" spans="1:28" s="67" customFormat="1" ht="20.25">
      <c r="A952" s="197"/>
      <c r="B952" s="137" t="s">
        <v>235</v>
      </c>
      <c r="C952" s="191" t="s">
        <v>235</v>
      </c>
      <c r="D952" s="138"/>
      <c r="E952" s="137" t="s">
        <v>235</v>
      </c>
      <c r="F952" s="137" t="s">
        <v>235</v>
      </c>
      <c r="G952" s="137" t="s">
        <v>235</v>
      </c>
      <c r="H952" s="192" t="s">
        <v>235</v>
      </c>
      <c r="I952" s="193" t="s">
        <v>235</v>
      </c>
      <c r="J952" s="193" t="s">
        <v>235</v>
      </c>
      <c r="K952" s="194"/>
      <c r="L952" s="194"/>
      <c r="M952" s="194"/>
      <c r="N952" s="194"/>
      <c r="O952" s="194"/>
      <c r="P952" s="195"/>
      <c r="Q952" s="196"/>
      <c r="R952" s="137" t="s">
        <v>235</v>
      </c>
      <c r="S952" s="197" t="str">
        <f t="shared" ca="1" si="73"/>
        <v/>
      </c>
      <c r="T952" s="197" t="str">
        <f ca="1">IF(B952="","",IF(ISERROR(MATCH($J952,[3]SorP!$B$1:$B$6226,0)),"",INDIRECT("'SorP'!$A$"&amp;MATCH($S952&amp;$J952,[3]SorP!C:C,0))))</f>
        <v/>
      </c>
      <c r="U952" s="139"/>
      <c r="V952" s="140" t="e">
        <f>IF(C952="",NA(),IF(OR(C952="Smelter not listed",C952="Smelter not yet identified"),MATCH($B952&amp;$D952,'[3]Smelter Look-up'!$J:$J,0),MATCH($B952&amp;$C952,'[3]Smelter Look-up'!$J:$J,0)))</f>
        <v>#N/A</v>
      </c>
      <c r="X952" s="67">
        <f t="shared" si="71"/>
        <v>0</v>
      </c>
      <c r="AB952" s="68" t="str">
        <f t="shared" si="72"/>
        <v/>
      </c>
    </row>
    <row r="953" spans="1:28" s="67" customFormat="1" ht="20.25">
      <c r="A953" s="197"/>
      <c r="B953" s="137" t="s">
        <v>235</v>
      </c>
      <c r="C953" s="191" t="s">
        <v>235</v>
      </c>
      <c r="D953" s="138"/>
      <c r="E953" s="137" t="s">
        <v>235</v>
      </c>
      <c r="F953" s="137" t="s">
        <v>235</v>
      </c>
      <c r="G953" s="137" t="s">
        <v>235</v>
      </c>
      <c r="H953" s="192" t="s">
        <v>235</v>
      </c>
      <c r="I953" s="193" t="s">
        <v>235</v>
      </c>
      <c r="J953" s="193" t="s">
        <v>235</v>
      </c>
      <c r="K953" s="194"/>
      <c r="L953" s="194"/>
      <c r="M953" s="194"/>
      <c r="N953" s="194"/>
      <c r="O953" s="194"/>
      <c r="P953" s="195"/>
      <c r="Q953" s="196"/>
      <c r="R953" s="137" t="s">
        <v>235</v>
      </c>
      <c r="S953" s="197" t="str">
        <f t="shared" ca="1" si="73"/>
        <v/>
      </c>
      <c r="T953" s="197" t="str">
        <f ca="1">IF(B953="","",IF(ISERROR(MATCH($J953,[3]SorP!$B$1:$B$6226,0)),"",INDIRECT("'SorP'!$A$"&amp;MATCH($S953&amp;$J953,[3]SorP!C:C,0))))</f>
        <v/>
      </c>
      <c r="U953" s="139"/>
      <c r="V953" s="140" t="e">
        <f>IF(C953="",NA(),IF(OR(C953="Smelter not listed",C953="Smelter not yet identified"),MATCH($B953&amp;$D953,'[3]Smelter Look-up'!$J:$J,0),MATCH($B953&amp;$C953,'[3]Smelter Look-up'!$J:$J,0)))</f>
        <v>#N/A</v>
      </c>
      <c r="X953" s="67">
        <f t="shared" si="71"/>
        <v>0</v>
      </c>
      <c r="AB953" s="68" t="str">
        <f t="shared" si="72"/>
        <v/>
      </c>
    </row>
    <row r="954" spans="1:28" s="67" customFormat="1" ht="20.25">
      <c r="A954" s="197"/>
      <c r="B954" s="137" t="s">
        <v>235</v>
      </c>
      <c r="C954" s="191" t="s">
        <v>235</v>
      </c>
      <c r="D954" s="138"/>
      <c r="E954" s="137" t="s">
        <v>235</v>
      </c>
      <c r="F954" s="137" t="s">
        <v>235</v>
      </c>
      <c r="G954" s="137" t="s">
        <v>235</v>
      </c>
      <c r="H954" s="192" t="s">
        <v>235</v>
      </c>
      <c r="I954" s="193" t="s">
        <v>235</v>
      </c>
      <c r="J954" s="193" t="s">
        <v>235</v>
      </c>
      <c r="K954" s="194"/>
      <c r="L954" s="194"/>
      <c r="M954" s="194"/>
      <c r="N954" s="194"/>
      <c r="O954" s="194"/>
      <c r="P954" s="195"/>
      <c r="Q954" s="196"/>
      <c r="R954" s="137" t="s">
        <v>235</v>
      </c>
      <c r="S954" s="197" t="str">
        <f t="shared" ref="S954" ca="1" si="74">IF(B954="","",IF(ISERROR(MATCH($E954,CL,0)),"Unknown",INDIRECT("'C'!$A$"&amp;MATCH($E954,CL,0)+1)))</f>
        <v/>
      </c>
      <c r="T954" s="197" t="str">
        <f ca="1">IF(B954="","",IF(ISERROR(MATCH($J954,[3]SorP!$B$1:$B$6226,0)),"",INDIRECT("'SorP'!$A$"&amp;MATCH($S954&amp;$J954,[3]SorP!C:C,0))))</f>
        <v/>
      </c>
      <c r="U954" s="139"/>
      <c r="V954" s="140" t="e">
        <f>IF(C954="",NA(),IF(OR(C954="Smelter not listed",C954="Smelter not yet identified"),MATCH($B954&amp;$D954,'[3]Smelter Look-up'!$J:$J,0),MATCH($B954&amp;$C954,'[3]Smelter Look-up'!$J:$J,0)))</f>
        <v>#N/A</v>
      </c>
      <c r="X954" s="67">
        <f t="shared" si="71"/>
        <v>0</v>
      </c>
      <c r="AB954" s="68" t="str">
        <f t="shared" si="72"/>
        <v/>
      </c>
    </row>
    <row r="955" spans="1:28" s="67" customFormat="1" ht="20.25">
      <c r="A955" s="197"/>
      <c r="B955" s="137" t="s">
        <v>235</v>
      </c>
      <c r="C955" s="191" t="s">
        <v>235</v>
      </c>
      <c r="D955" s="138"/>
      <c r="E955" s="137" t="s">
        <v>235</v>
      </c>
      <c r="F955" s="137" t="s">
        <v>235</v>
      </c>
      <c r="G955" s="137" t="s">
        <v>235</v>
      </c>
      <c r="H955" s="192" t="s">
        <v>235</v>
      </c>
      <c r="I955" s="193" t="s">
        <v>235</v>
      </c>
      <c r="J955" s="193" t="s">
        <v>235</v>
      </c>
      <c r="K955" s="194"/>
      <c r="L955" s="194"/>
      <c r="M955" s="194"/>
      <c r="N955" s="194"/>
      <c r="O955" s="194"/>
      <c r="P955" s="195"/>
      <c r="Q955" s="196"/>
      <c r="R955" s="137" t="s">
        <v>235</v>
      </c>
      <c r="S955" s="197" t="str">
        <f t="shared" ref="S955:S986" ca="1" si="75">IF(B955="","",IF(ISERROR(MATCH($E955,CL,0)),"Unknown",INDIRECT("'C'!$A$"&amp;MATCH($E955,CL,0)+1)))</f>
        <v/>
      </c>
      <c r="T955" s="197" t="str">
        <f ca="1">IF(B955="","",IF(ISERROR(MATCH($J955,[3]SorP!$B$1:$B$6226,0)),"",INDIRECT("'SorP'!$A$"&amp;MATCH($S955&amp;$J955,[3]SorP!C:C,0))))</f>
        <v/>
      </c>
      <c r="U955" s="139"/>
      <c r="V955" s="140" t="e">
        <f>IF(C955="",NA(),IF(OR(C955="Smelter not listed",C955="Smelter not yet identified"),MATCH($B955&amp;$D955,'[3]Smelter Look-up'!$J:$J,0),MATCH($B955&amp;$C955,'[3]Smelter Look-up'!$J:$J,0)))</f>
        <v>#N/A</v>
      </c>
      <c r="X955" s="67">
        <f t="shared" si="71"/>
        <v>0</v>
      </c>
      <c r="AB955" s="68" t="str">
        <f t="shared" si="72"/>
        <v/>
      </c>
    </row>
    <row r="956" spans="1:28" s="67" customFormat="1" ht="20.25">
      <c r="A956" s="197"/>
      <c r="B956" s="137" t="s">
        <v>235</v>
      </c>
      <c r="C956" s="191" t="s">
        <v>235</v>
      </c>
      <c r="D956" s="138"/>
      <c r="E956" s="137" t="s">
        <v>235</v>
      </c>
      <c r="F956" s="137" t="s">
        <v>235</v>
      </c>
      <c r="G956" s="137" t="s">
        <v>235</v>
      </c>
      <c r="H956" s="192" t="s">
        <v>235</v>
      </c>
      <c r="I956" s="193" t="s">
        <v>235</v>
      </c>
      <c r="J956" s="193" t="s">
        <v>235</v>
      </c>
      <c r="K956" s="194"/>
      <c r="L956" s="194"/>
      <c r="M956" s="194"/>
      <c r="N956" s="194"/>
      <c r="O956" s="194"/>
      <c r="P956" s="195"/>
      <c r="Q956" s="196"/>
      <c r="R956" s="137" t="s">
        <v>235</v>
      </c>
      <c r="S956" s="197" t="str">
        <f t="shared" ca="1" si="75"/>
        <v/>
      </c>
      <c r="T956" s="197" t="str">
        <f ca="1">IF(B956="","",IF(ISERROR(MATCH($J956,[3]SorP!$B$1:$B$6226,0)),"",INDIRECT("'SorP'!$A$"&amp;MATCH($S956&amp;$J956,[3]SorP!C:C,0))))</f>
        <v/>
      </c>
      <c r="U956" s="139"/>
      <c r="V956" s="140" t="e">
        <f>IF(C956="",NA(),IF(OR(C956="Smelter not listed",C956="Smelter not yet identified"),MATCH($B956&amp;$D956,'[3]Smelter Look-up'!$J:$J,0),MATCH($B956&amp;$C956,'[3]Smelter Look-up'!$J:$J,0)))</f>
        <v>#N/A</v>
      </c>
      <c r="X956" s="67">
        <f t="shared" si="71"/>
        <v>0</v>
      </c>
      <c r="AB956" s="68" t="str">
        <f t="shared" si="72"/>
        <v/>
      </c>
    </row>
    <row r="957" spans="1:28" s="67" customFormat="1" ht="20.25">
      <c r="A957" s="197"/>
      <c r="B957" s="137" t="s">
        <v>235</v>
      </c>
      <c r="C957" s="191" t="s">
        <v>235</v>
      </c>
      <c r="D957" s="138"/>
      <c r="E957" s="137" t="s">
        <v>235</v>
      </c>
      <c r="F957" s="137" t="s">
        <v>235</v>
      </c>
      <c r="G957" s="137" t="s">
        <v>235</v>
      </c>
      <c r="H957" s="192" t="s">
        <v>235</v>
      </c>
      <c r="I957" s="193" t="s">
        <v>235</v>
      </c>
      <c r="J957" s="193" t="s">
        <v>235</v>
      </c>
      <c r="K957" s="194"/>
      <c r="L957" s="194"/>
      <c r="M957" s="194"/>
      <c r="N957" s="194"/>
      <c r="O957" s="194"/>
      <c r="P957" s="195"/>
      <c r="Q957" s="196"/>
      <c r="R957" s="137" t="s">
        <v>235</v>
      </c>
      <c r="S957" s="197" t="str">
        <f t="shared" ca="1" si="75"/>
        <v/>
      </c>
      <c r="T957" s="197" t="str">
        <f ca="1">IF(B957="","",IF(ISERROR(MATCH($J957,[3]SorP!$B$1:$B$6226,0)),"",INDIRECT("'SorP'!$A$"&amp;MATCH($S957&amp;$J957,[3]SorP!C:C,0))))</f>
        <v/>
      </c>
      <c r="U957" s="139"/>
      <c r="V957" s="140" t="e">
        <f>IF(C957="",NA(),IF(OR(C957="Smelter not listed",C957="Smelter not yet identified"),MATCH($B957&amp;$D957,'[3]Smelter Look-up'!$J:$J,0),MATCH($B957&amp;$C957,'[3]Smelter Look-up'!$J:$J,0)))</f>
        <v>#N/A</v>
      </c>
      <c r="X957" s="67">
        <f t="shared" si="71"/>
        <v>0</v>
      </c>
      <c r="AB957" s="68" t="str">
        <f t="shared" si="72"/>
        <v/>
      </c>
    </row>
    <row r="958" spans="1:28" s="67" customFormat="1" ht="20.25">
      <c r="A958" s="197"/>
      <c r="B958" s="137" t="s">
        <v>235</v>
      </c>
      <c r="C958" s="191" t="s">
        <v>235</v>
      </c>
      <c r="D958" s="138"/>
      <c r="E958" s="137" t="s">
        <v>235</v>
      </c>
      <c r="F958" s="137" t="s">
        <v>235</v>
      </c>
      <c r="G958" s="137" t="s">
        <v>235</v>
      </c>
      <c r="H958" s="192" t="s">
        <v>235</v>
      </c>
      <c r="I958" s="193" t="s">
        <v>235</v>
      </c>
      <c r="J958" s="193" t="s">
        <v>235</v>
      </c>
      <c r="K958" s="194"/>
      <c r="L958" s="194"/>
      <c r="M958" s="194"/>
      <c r="N958" s="194"/>
      <c r="O958" s="194"/>
      <c r="P958" s="195"/>
      <c r="Q958" s="196"/>
      <c r="R958" s="137" t="s">
        <v>235</v>
      </c>
      <c r="S958" s="197" t="str">
        <f t="shared" ca="1" si="75"/>
        <v/>
      </c>
      <c r="T958" s="197" t="str">
        <f ca="1">IF(B958="","",IF(ISERROR(MATCH($J958,[3]SorP!$B$1:$B$6226,0)),"",INDIRECT("'SorP'!$A$"&amp;MATCH($S958&amp;$J958,[3]SorP!C:C,0))))</f>
        <v/>
      </c>
      <c r="U958" s="139"/>
      <c r="V958" s="140" t="e">
        <f>IF(C958="",NA(),IF(OR(C958="Smelter not listed",C958="Smelter not yet identified"),MATCH($B958&amp;$D958,'[3]Smelter Look-up'!$J:$J,0),MATCH($B958&amp;$C958,'[3]Smelter Look-up'!$J:$J,0)))</f>
        <v>#N/A</v>
      </c>
      <c r="X958" s="67">
        <f t="shared" si="71"/>
        <v>0</v>
      </c>
      <c r="AB958" s="68" t="str">
        <f t="shared" si="72"/>
        <v/>
      </c>
    </row>
    <row r="959" spans="1:28" s="67" customFormat="1" ht="20.25">
      <c r="A959" s="197"/>
      <c r="B959" s="137" t="s">
        <v>235</v>
      </c>
      <c r="C959" s="191" t="s">
        <v>235</v>
      </c>
      <c r="D959" s="138"/>
      <c r="E959" s="137" t="s">
        <v>235</v>
      </c>
      <c r="F959" s="137" t="s">
        <v>235</v>
      </c>
      <c r="G959" s="137" t="s">
        <v>235</v>
      </c>
      <c r="H959" s="192" t="s">
        <v>235</v>
      </c>
      <c r="I959" s="193" t="s">
        <v>235</v>
      </c>
      <c r="J959" s="193" t="s">
        <v>235</v>
      </c>
      <c r="K959" s="194"/>
      <c r="L959" s="194"/>
      <c r="M959" s="194"/>
      <c r="N959" s="194"/>
      <c r="O959" s="194"/>
      <c r="P959" s="195"/>
      <c r="Q959" s="196"/>
      <c r="R959" s="137" t="s">
        <v>235</v>
      </c>
      <c r="S959" s="197" t="str">
        <f t="shared" ca="1" si="75"/>
        <v/>
      </c>
      <c r="T959" s="197" t="str">
        <f ca="1">IF(B959="","",IF(ISERROR(MATCH($J959,[3]SorP!$B$1:$B$6226,0)),"",INDIRECT("'SorP'!$A$"&amp;MATCH($S959&amp;$J959,[3]SorP!C:C,0))))</f>
        <v/>
      </c>
      <c r="U959" s="139"/>
      <c r="V959" s="140" t="e">
        <f>IF(C959="",NA(),IF(OR(C959="Smelter not listed",C959="Smelter not yet identified"),MATCH($B959&amp;$D959,'[3]Smelter Look-up'!$J:$J,0),MATCH($B959&amp;$C959,'[3]Smelter Look-up'!$J:$J,0)))</f>
        <v>#N/A</v>
      </c>
      <c r="X959" s="67">
        <f t="shared" si="71"/>
        <v>0</v>
      </c>
      <c r="AB959" s="68" t="str">
        <f t="shared" si="72"/>
        <v/>
      </c>
    </row>
    <row r="960" spans="1:28" s="67" customFormat="1" ht="20.25">
      <c r="A960" s="197"/>
      <c r="B960" s="137" t="s">
        <v>235</v>
      </c>
      <c r="C960" s="191" t="s">
        <v>235</v>
      </c>
      <c r="D960" s="138"/>
      <c r="E960" s="137" t="s">
        <v>235</v>
      </c>
      <c r="F960" s="137" t="s">
        <v>235</v>
      </c>
      <c r="G960" s="137" t="s">
        <v>235</v>
      </c>
      <c r="H960" s="192" t="s">
        <v>235</v>
      </c>
      <c r="I960" s="193" t="s">
        <v>235</v>
      </c>
      <c r="J960" s="193" t="s">
        <v>235</v>
      </c>
      <c r="K960" s="194"/>
      <c r="L960" s="194"/>
      <c r="M960" s="194"/>
      <c r="N960" s="194"/>
      <c r="O960" s="194"/>
      <c r="P960" s="195"/>
      <c r="Q960" s="196"/>
      <c r="R960" s="137" t="s">
        <v>235</v>
      </c>
      <c r="S960" s="197" t="str">
        <f t="shared" ca="1" si="75"/>
        <v/>
      </c>
      <c r="T960" s="197" t="str">
        <f ca="1">IF(B960="","",IF(ISERROR(MATCH($J960,[3]SorP!$B$1:$B$6226,0)),"",INDIRECT("'SorP'!$A$"&amp;MATCH($S960&amp;$J960,[3]SorP!C:C,0))))</f>
        <v/>
      </c>
      <c r="U960" s="139"/>
      <c r="V960" s="140" t="e">
        <f>IF(C960="",NA(),IF(OR(C960="Smelter not listed",C960="Smelter not yet identified"),MATCH($B960&amp;$D960,'[3]Smelter Look-up'!$J:$J,0),MATCH($B960&amp;$C960,'[3]Smelter Look-up'!$J:$J,0)))</f>
        <v>#N/A</v>
      </c>
      <c r="X960" s="67">
        <f t="shared" si="71"/>
        <v>0</v>
      </c>
      <c r="AB960" s="68" t="str">
        <f t="shared" si="72"/>
        <v/>
      </c>
    </row>
    <row r="961" spans="1:28" s="67" customFormat="1" ht="20.25">
      <c r="A961" s="197"/>
      <c r="B961" s="137" t="s">
        <v>235</v>
      </c>
      <c r="C961" s="191" t="s">
        <v>235</v>
      </c>
      <c r="D961" s="138"/>
      <c r="E961" s="137" t="s">
        <v>235</v>
      </c>
      <c r="F961" s="137" t="s">
        <v>235</v>
      </c>
      <c r="G961" s="137" t="s">
        <v>235</v>
      </c>
      <c r="H961" s="192" t="s">
        <v>235</v>
      </c>
      <c r="I961" s="193" t="s">
        <v>235</v>
      </c>
      <c r="J961" s="193" t="s">
        <v>235</v>
      </c>
      <c r="K961" s="194"/>
      <c r="L961" s="194"/>
      <c r="M961" s="194"/>
      <c r="N961" s="194"/>
      <c r="O961" s="194"/>
      <c r="P961" s="195"/>
      <c r="Q961" s="196"/>
      <c r="R961" s="137" t="s">
        <v>235</v>
      </c>
      <c r="S961" s="197" t="str">
        <f t="shared" ca="1" si="75"/>
        <v/>
      </c>
      <c r="T961" s="197" t="str">
        <f ca="1">IF(B961="","",IF(ISERROR(MATCH($J961,[3]SorP!$B$1:$B$6226,0)),"",INDIRECT("'SorP'!$A$"&amp;MATCH($S961&amp;$J961,[3]SorP!C:C,0))))</f>
        <v/>
      </c>
      <c r="U961" s="139"/>
      <c r="V961" s="140" t="e">
        <f>IF(C961="",NA(),IF(OR(C961="Smelter not listed",C961="Smelter not yet identified"),MATCH($B961&amp;$D961,'[3]Smelter Look-up'!$J:$J,0),MATCH($B961&amp;$C961,'[3]Smelter Look-up'!$J:$J,0)))</f>
        <v>#N/A</v>
      </c>
      <c r="X961" s="67">
        <f t="shared" si="71"/>
        <v>0</v>
      </c>
      <c r="AB961" s="68" t="str">
        <f t="shared" si="72"/>
        <v/>
      </c>
    </row>
    <row r="962" spans="1:28" s="67" customFormat="1" ht="20.25">
      <c r="A962" s="197"/>
      <c r="B962" s="137" t="s">
        <v>235</v>
      </c>
      <c r="C962" s="191" t="s">
        <v>235</v>
      </c>
      <c r="D962" s="138"/>
      <c r="E962" s="137" t="s">
        <v>235</v>
      </c>
      <c r="F962" s="137" t="s">
        <v>235</v>
      </c>
      <c r="G962" s="137" t="s">
        <v>235</v>
      </c>
      <c r="H962" s="192" t="s">
        <v>235</v>
      </c>
      <c r="I962" s="193" t="s">
        <v>235</v>
      </c>
      <c r="J962" s="193" t="s">
        <v>235</v>
      </c>
      <c r="K962" s="194"/>
      <c r="L962" s="194"/>
      <c r="M962" s="194"/>
      <c r="N962" s="194"/>
      <c r="O962" s="194"/>
      <c r="P962" s="195"/>
      <c r="Q962" s="196"/>
      <c r="R962" s="137" t="s">
        <v>235</v>
      </c>
      <c r="S962" s="197" t="str">
        <f t="shared" ca="1" si="75"/>
        <v/>
      </c>
      <c r="T962" s="197" t="str">
        <f ca="1">IF(B962="","",IF(ISERROR(MATCH($J962,[3]SorP!$B$1:$B$6226,0)),"",INDIRECT("'SorP'!$A$"&amp;MATCH($S962&amp;$J962,[3]SorP!C:C,0))))</f>
        <v/>
      </c>
      <c r="U962" s="139"/>
      <c r="V962" s="140" t="e">
        <f>IF(C962="",NA(),IF(OR(C962="Smelter not listed",C962="Smelter not yet identified"),MATCH($B962&amp;$D962,'[3]Smelter Look-up'!$J:$J,0),MATCH($B962&amp;$C962,'[3]Smelter Look-up'!$J:$J,0)))</f>
        <v>#N/A</v>
      </c>
      <c r="X962" s="67">
        <f t="shared" si="71"/>
        <v>0</v>
      </c>
      <c r="AB962" s="68" t="str">
        <f t="shared" si="72"/>
        <v/>
      </c>
    </row>
    <row r="963" spans="1:28" s="67" customFormat="1" ht="20.25">
      <c r="A963" s="197"/>
      <c r="B963" s="137" t="s">
        <v>235</v>
      </c>
      <c r="C963" s="191" t="s">
        <v>235</v>
      </c>
      <c r="D963" s="138"/>
      <c r="E963" s="137" t="s">
        <v>235</v>
      </c>
      <c r="F963" s="137" t="s">
        <v>235</v>
      </c>
      <c r="G963" s="137" t="s">
        <v>235</v>
      </c>
      <c r="H963" s="192" t="s">
        <v>235</v>
      </c>
      <c r="I963" s="193" t="s">
        <v>235</v>
      </c>
      <c r="J963" s="193" t="s">
        <v>235</v>
      </c>
      <c r="K963" s="194"/>
      <c r="L963" s="194"/>
      <c r="M963" s="194"/>
      <c r="N963" s="194"/>
      <c r="O963" s="194"/>
      <c r="P963" s="195"/>
      <c r="Q963" s="196"/>
      <c r="R963" s="137" t="s">
        <v>235</v>
      </c>
      <c r="S963" s="197" t="str">
        <f t="shared" ca="1" si="75"/>
        <v/>
      </c>
      <c r="T963" s="197" t="str">
        <f ca="1">IF(B963="","",IF(ISERROR(MATCH($J963,[3]SorP!$B$1:$B$6226,0)),"",INDIRECT("'SorP'!$A$"&amp;MATCH($S963&amp;$J963,[3]SorP!C:C,0))))</f>
        <v/>
      </c>
      <c r="U963" s="139"/>
      <c r="V963" s="140" t="e">
        <f>IF(C963="",NA(),IF(OR(C963="Smelter not listed",C963="Smelter not yet identified"),MATCH($B963&amp;$D963,'[3]Smelter Look-up'!$J:$J,0),MATCH($B963&amp;$C963,'[3]Smelter Look-up'!$J:$J,0)))</f>
        <v>#N/A</v>
      </c>
      <c r="X963" s="67">
        <f t="shared" si="71"/>
        <v>0</v>
      </c>
      <c r="AB963" s="68" t="str">
        <f t="shared" si="72"/>
        <v/>
      </c>
    </row>
    <row r="964" spans="1:28" s="67" customFormat="1" ht="20.25">
      <c r="A964" s="197"/>
      <c r="B964" s="137" t="s">
        <v>235</v>
      </c>
      <c r="C964" s="191" t="s">
        <v>235</v>
      </c>
      <c r="D964" s="138"/>
      <c r="E964" s="137" t="s">
        <v>235</v>
      </c>
      <c r="F964" s="137" t="s">
        <v>235</v>
      </c>
      <c r="G964" s="137" t="s">
        <v>235</v>
      </c>
      <c r="H964" s="192" t="s">
        <v>235</v>
      </c>
      <c r="I964" s="193" t="s">
        <v>235</v>
      </c>
      <c r="J964" s="193" t="s">
        <v>235</v>
      </c>
      <c r="K964" s="194"/>
      <c r="L964" s="194"/>
      <c r="M964" s="194"/>
      <c r="N964" s="194"/>
      <c r="O964" s="194"/>
      <c r="P964" s="195"/>
      <c r="Q964" s="196"/>
      <c r="R964" s="137" t="s">
        <v>235</v>
      </c>
      <c r="S964" s="197" t="str">
        <f t="shared" ca="1" si="75"/>
        <v/>
      </c>
      <c r="T964" s="197" t="str">
        <f ca="1">IF(B964="","",IF(ISERROR(MATCH($J964,[3]SorP!$B$1:$B$6226,0)),"",INDIRECT("'SorP'!$A$"&amp;MATCH($S964&amp;$J964,[3]SorP!C:C,0))))</f>
        <v/>
      </c>
      <c r="U964" s="139"/>
      <c r="V964" s="140" t="e">
        <f>IF(C964="",NA(),IF(OR(C964="Smelter not listed",C964="Smelter not yet identified"),MATCH($B964&amp;$D964,'[3]Smelter Look-up'!$J:$J,0),MATCH($B964&amp;$C964,'[3]Smelter Look-up'!$J:$J,0)))</f>
        <v>#N/A</v>
      </c>
      <c r="X964" s="67">
        <f t="shared" si="71"/>
        <v>0</v>
      </c>
      <c r="AB964" s="68" t="str">
        <f t="shared" si="72"/>
        <v/>
      </c>
    </row>
    <row r="965" spans="1:28" s="67" customFormat="1" ht="20.25">
      <c r="A965" s="197"/>
      <c r="B965" s="137" t="s">
        <v>235</v>
      </c>
      <c r="C965" s="191" t="s">
        <v>235</v>
      </c>
      <c r="D965" s="138"/>
      <c r="E965" s="137" t="s">
        <v>235</v>
      </c>
      <c r="F965" s="137" t="s">
        <v>235</v>
      </c>
      <c r="G965" s="137" t="s">
        <v>235</v>
      </c>
      <c r="H965" s="192" t="s">
        <v>235</v>
      </c>
      <c r="I965" s="193" t="s">
        <v>235</v>
      </c>
      <c r="J965" s="193" t="s">
        <v>235</v>
      </c>
      <c r="K965" s="194"/>
      <c r="L965" s="194"/>
      <c r="M965" s="194"/>
      <c r="N965" s="194"/>
      <c r="O965" s="194"/>
      <c r="P965" s="195"/>
      <c r="Q965" s="196"/>
      <c r="R965" s="137" t="s">
        <v>235</v>
      </c>
      <c r="S965" s="197" t="str">
        <f t="shared" ca="1" si="75"/>
        <v/>
      </c>
      <c r="T965" s="197" t="str">
        <f ca="1">IF(B965="","",IF(ISERROR(MATCH($J965,[3]SorP!$B$1:$B$6226,0)),"",INDIRECT("'SorP'!$A$"&amp;MATCH($S965&amp;$J965,[3]SorP!C:C,0))))</f>
        <v/>
      </c>
      <c r="U965" s="139"/>
      <c r="V965" s="140" t="e">
        <f>IF(C965="",NA(),IF(OR(C965="Smelter not listed",C965="Smelter not yet identified"),MATCH($B965&amp;$D965,'[3]Smelter Look-up'!$J:$J,0),MATCH($B965&amp;$C965,'[3]Smelter Look-up'!$J:$J,0)))</f>
        <v>#N/A</v>
      </c>
      <c r="X965" s="67">
        <f t="shared" si="71"/>
        <v>0</v>
      </c>
      <c r="AB965" s="68" t="str">
        <f t="shared" si="72"/>
        <v/>
      </c>
    </row>
    <row r="966" spans="1:28" s="67" customFormat="1" ht="20.25">
      <c r="A966" s="197"/>
      <c r="B966" s="137" t="s">
        <v>235</v>
      </c>
      <c r="C966" s="191" t="s">
        <v>235</v>
      </c>
      <c r="D966" s="138"/>
      <c r="E966" s="137" t="s">
        <v>235</v>
      </c>
      <c r="F966" s="137" t="s">
        <v>235</v>
      </c>
      <c r="G966" s="137" t="s">
        <v>235</v>
      </c>
      <c r="H966" s="192" t="s">
        <v>235</v>
      </c>
      <c r="I966" s="193" t="s">
        <v>235</v>
      </c>
      <c r="J966" s="193" t="s">
        <v>235</v>
      </c>
      <c r="K966" s="194"/>
      <c r="L966" s="194"/>
      <c r="M966" s="194"/>
      <c r="N966" s="194"/>
      <c r="O966" s="194"/>
      <c r="P966" s="195"/>
      <c r="Q966" s="196"/>
      <c r="R966" s="137" t="s">
        <v>235</v>
      </c>
      <c r="S966" s="197" t="str">
        <f t="shared" ca="1" si="75"/>
        <v/>
      </c>
      <c r="T966" s="197" t="str">
        <f ca="1">IF(B966="","",IF(ISERROR(MATCH($J966,[3]SorP!$B$1:$B$6226,0)),"",INDIRECT("'SorP'!$A$"&amp;MATCH($S966&amp;$J966,[3]SorP!C:C,0))))</f>
        <v/>
      </c>
      <c r="U966" s="139"/>
      <c r="V966" s="140" t="e">
        <f>IF(C966="",NA(),IF(OR(C966="Smelter not listed",C966="Smelter not yet identified"),MATCH($B966&amp;$D966,'[3]Smelter Look-up'!$J:$J,0),MATCH($B966&amp;$C966,'[3]Smelter Look-up'!$J:$J,0)))</f>
        <v>#N/A</v>
      </c>
      <c r="X966" s="67">
        <f t="shared" si="71"/>
        <v>0</v>
      </c>
      <c r="AB966" s="68" t="str">
        <f t="shared" si="72"/>
        <v/>
      </c>
    </row>
    <row r="967" spans="1:28" s="67" customFormat="1" ht="20.25">
      <c r="A967" s="197"/>
      <c r="B967" s="137" t="s">
        <v>235</v>
      </c>
      <c r="C967" s="191" t="s">
        <v>235</v>
      </c>
      <c r="D967" s="138"/>
      <c r="E967" s="137" t="s">
        <v>235</v>
      </c>
      <c r="F967" s="137" t="s">
        <v>235</v>
      </c>
      <c r="G967" s="137" t="s">
        <v>235</v>
      </c>
      <c r="H967" s="192" t="s">
        <v>235</v>
      </c>
      <c r="I967" s="193" t="s">
        <v>235</v>
      </c>
      <c r="J967" s="193" t="s">
        <v>235</v>
      </c>
      <c r="K967" s="194"/>
      <c r="L967" s="194"/>
      <c r="M967" s="194"/>
      <c r="N967" s="194"/>
      <c r="O967" s="194"/>
      <c r="P967" s="195"/>
      <c r="Q967" s="196"/>
      <c r="R967" s="137" t="s">
        <v>235</v>
      </c>
      <c r="S967" s="197" t="str">
        <f t="shared" ca="1" si="75"/>
        <v/>
      </c>
      <c r="T967" s="197" t="str">
        <f ca="1">IF(B967="","",IF(ISERROR(MATCH($J967,[3]SorP!$B$1:$B$6226,0)),"",INDIRECT("'SorP'!$A$"&amp;MATCH($S967&amp;$J967,[3]SorP!C:C,0))))</f>
        <v/>
      </c>
      <c r="U967" s="139"/>
      <c r="V967" s="140" t="e">
        <f>IF(C967="",NA(),IF(OR(C967="Smelter not listed",C967="Smelter not yet identified"),MATCH($B967&amp;$D967,'[3]Smelter Look-up'!$J:$J,0),MATCH($B967&amp;$C967,'[3]Smelter Look-up'!$J:$J,0)))</f>
        <v>#N/A</v>
      </c>
      <c r="X967" s="67">
        <f t="shared" si="71"/>
        <v>0</v>
      </c>
      <c r="AB967" s="68" t="str">
        <f t="shared" si="72"/>
        <v/>
      </c>
    </row>
    <row r="968" spans="1:28" s="67" customFormat="1" ht="20.25">
      <c r="A968" s="197"/>
      <c r="B968" s="137" t="s">
        <v>235</v>
      </c>
      <c r="C968" s="191" t="s">
        <v>235</v>
      </c>
      <c r="D968" s="138"/>
      <c r="E968" s="137" t="s">
        <v>235</v>
      </c>
      <c r="F968" s="137" t="s">
        <v>235</v>
      </c>
      <c r="G968" s="137" t="s">
        <v>235</v>
      </c>
      <c r="H968" s="192" t="s">
        <v>235</v>
      </c>
      <c r="I968" s="193" t="s">
        <v>235</v>
      </c>
      <c r="J968" s="193" t="s">
        <v>235</v>
      </c>
      <c r="K968" s="194"/>
      <c r="L968" s="194"/>
      <c r="M968" s="194"/>
      <c r="N968" s="194"/>
      <c r="O968" s="194"/>
      <c r="P968" s="195"/>
      <c r="Q968" s="196"/>
      <c r="R968" s="137" t="s">
        <v>235</v>
      </c>
      <c r="S968" s="197" t="str">
        <f t="shared" ca="1" si="75"/>
        <v/>
      </c>
      <c r="T968" s="197" t="str">
        <f ca="1">IF(B968="","",IF(ISERROR(MATCH($J968,[3]SorP!$B$1:$B$6226,0)),"",INDIRECT("'SorP'!$A$"&amp;MATCH($S968&amp;$J968,[3]SorP!C:C,0))))</f>
        <v/>
      </c>
      <c r="U968" s="139"/>
      <c r="V968" s="140" t="e">
        <f>IF(C968="",NA(),IF(OR(C968="Smelter not listed",C968="Smelter not yet identified"),MATCH($B968&amp;$D968,'[3]Smelter Look-up'!$J:$J,0),MATCH($B968&amp;$C968,'[3]Smelter Look-up'!$J:$J,0)))</f>
        <v>#N/A</v>
      </c>
      <c r="X968" s="67">
        <f t="shared" si="71"/>
        <v>0</v>
      </c>
      <c r="AB968" s="68" t="str">
        <f t="shared" si="72"/>
        <v/>
      </c>
    </row>
    <row r="969" spans="1:28" s="67" customFormat="1" ht="20.25">
      <c r="A969" s="197"/>
      <c r="B969" s="137" t="s">
        <v>235</v>
      </c>
      <c r="C969" s="191" t="s">
        <v>235</v>
      </c>
      <c r="D969" s="138"/>
      <c r="E969" s="137" t="s">
        <v>235</v>
      </c>
      <c r="F969" s="137" t="s">
        <v>235</v>
      </c>
      <c r="G969" s="137" t="s">
        <v>235</v>
      </c>
      <c r="H969" s="192" t="s">
        <v>235</v>
      </c>
      <c r="I969" s="193" t="s">
        <v>235</v>
      </c>
      <c r="J969" s="193" t="s">
        <v>235</v>
      </c>
      <c r="K969" s="194"/>
      <c r="L969" s="194"/>
      <c r="M969" s="194"/>
      <c r="N969" s="194"/>
      <c r="O969" s="194"/>
      <c r="P969" s="195"/>
      <c r="Q969" s="196"/>
      <c r="R969" s="137" t="s">
        <v>235</v>
      </c>
      <c r="S969" s="197" t="str">
        <f t="shared" ca="1" si="75"/>
        <v/>
      </c>
      <c r="T969" s="197" t="str">
        <f ca="1">IF(B969="","",IF(ISERROR(MATCH($J969,[3]SorP!$B$1:$B$6226,0)),"",INDIRECT("'SorP'!$A$"&amp;MATCH($S969&amp;$J969,[3]SorP!C:C,0))))</f>
        <v/>
      </c>
      <c r="U969" s="139"/>
      <c r="V969" s="140" t="e">
        <f>IF(C969="",NA(),IF(OR(C969="Smelter not listed",C969="Smelter not yet identified"),MATCH($B969&amp;$D969,'[3]Smelter Look-up'!$J:$J,0),MATCH($B969&amp;$C969,'[3]Smelter Look-up'!$J:$J,0)))</f>
        <v>#N/A</v>
      </c>
      <c r="X969" s="67">
        <f t="shared" ref="X969:X1032" si="76">IF(AND(C969="Smelter not listed",OR(LEN(D969)=0,LEN(E969)=0)),1,0)</f>
        <v>0</v>
      </c>
      <c r="AB969" s="68" t="str">
        <f t="shared" ref="AB969:AB1032" si="77">B969&amp;C969</f>
        <v/>
      </c>
    </row>
    <row r="970" spans="1:28" s="67" customFormat="1" ht="20.25">
      <c r="A970" s="197"/>
      <c r="B970" s="137" t="s">
        <v>235</v>
      </c>
      <c r="C970" s="191" t="s">
        <v>235</v>
      </c>
      <c r="D970" s="138"/>
      <c r="E970" s="137" t="s">
        <v>235</v>
      </c>
      <c r="F970" s="137" t="s">
        <v>235</v>
      </c>
      <c r="G970" s="137" t="s">
        <v>235</v>
      </c>
      <c r="H970" s="192" t="s">
        <v>235</v>
      </c>
      <c r="I970" s="193" t="s">
        <v>235</v>
      </c>
      <c r="J970" s="193" t="s">
        <v>235</v>
      </c>
      <c r="K970" s="194"/>
      <c r="L970" s="194"/>
      <c r="M970" s="194"/>
      <c r="N970" s="194"/>
      <c r="O970" s="194"/>
      <c r="P970" s="195"/>
      <c r="Q970" s="196"/>
      <c r="R970" s="137" t="s">
        <v>235</v>
      </c>
      <c r="S970" s="197" t="str">
        <f t="shared" ca="1" si="75"/>
        <v/>
      </c>
      <c r="T970" s="197" t="str">
        <f ca="1">IF(B970="","",IF(ISERROR(MATCH($J970,[3]SorP!$B$1:$B$6226,0)),"",INDIRECT("'SorP'!$A$"&amp;MATCH($S970&amp;$J970,[3]SorP!C:C,0))))</f>
        <v/>
      </c>
      <c r="U970" s="139"/>
      <c r="V970" s="140" t="e">
        <f>IF(C970="",NA(),IF(OR(C970="Smelter not listed",C970="Smelter not yet identified"),MATCH($B970&amp;$D970,'[3]Smelter Look-up'!$J:$J,0),MATCH($B970&amp;$C970,'[3]Smelter Look-up'!$J:$J,0)))</f>
        <v>#N/A</v>
      </c>
      <c r="X970" s="67">
        <f t="shared" si="76"/>
        <v>0</v>
      </c>
      <c r="AB970" s="68" t="str">
        <f t="shared" si="77"/>
        <v/>
      </c>
    </row>
    <row r="971" spans="1:28" s="67" customFormat="1" ht="20.25">
      <c r="A971" s="197"/>
      <c r="B971" s="137" t="s">
        <v>235</v>
      </c>
      <c r="C971" s="191" t="s">
        <v>235</v>
      </c>
      <c r="D971" s="138"/>
      <c r="E971" s="137" t="s">
        <v>235</v>
      </c>
      <c r="F971" s="137" t="s">
        <v>235</v>
      </c>
      <c r="G971" s="137" t="s">
        <v>235</v>
      </c>
      <c r="H971" s="192" t="s">
        <v>235</v>
      </c>
      <c r="I971" s="193" t="s">
        <v>235</v>
      </c>
      <c r="J971" s="193" t="s">
        <v>235</v>
      </c>
      <c r="K971" s="194"/>
      <c r="L971" s="194"/>
      <c r="M971" s="194"/>
      <c r="N971" s="194"/>
      <c r="O971" s="194"/>
      <c r="P971" s="195"/>
      <c r="Q971" s="196"/>
      <c r="R971" s="137" t="s">
        <v>235</v>
      </c>
      <c r="S971" s="197" t="str">
        <f t="shared" ca="1" si="75"/>
        <v/>
      </c>
      <c r="T971" s="197" t="str">
        <f ca="1">IF(B971="","",IF(ISERROR(MATCH($J971,[3]SorP!$B$1:$B$6226,0)),"",INDIRECT("'SorP'!$A$"&amp;MATCH($S971&amp;$J971,[3]SorP!C:C,0))))</f>
        <v/>
      </c>
      <c r="U971" s="139"/>
      <c r="V971" s="140" t="e">
        <f>IF(C971="",NA(),IF(OR(C971="Smelter not listed",C971="Smelter not yet identified"),MATCH($B971&amp;$D971,'[3]Smelter Look-up'!$J:$J,0),MATCH($B971&amp;$C971,'[3]Smelter Look-up'!$J:$J,0)))</f>
        <v>#N/A</v>
      </c>
      <c r="X971" s="67">
        <f t="shared" si="76"/>
        <v>0</v>
      </c>
      <c r="AB971" s="68" t="str">
        <f t="shared" si="77"/>
        <v/>
      </c>
    </row>
    <row r="972" spans="1:28" s="67" customFormat="1" ht="20.25">
      <c r="A972" s="197"/>
      <c r="B972" s="137" t="s">
        <v>235</v>
      </c>
      <c r="C972" s="191" t="s">
        <v>235</v>
      </c>
      <c r="D972" s="138"/>
      <c r="E972" s="137" t="s">
        <v>235</v>
      </c>
      <c r="F972" s="137" t="s">
        <v>235</v>
      </c>
      <c r="G972" s="137" t="s">
        <v>235</v>
      </c>
      <c r="H972" s="192" t="s">
        <v>235</v>
      </c>
      <c r="I972" s="193" t="s">
        <v>235</v>
      </c>
      <c r="J972" s="193" t="s">
        <v>235</v>
      </c>
      <c r="K972" s="194"/>
      <c r="L972" s="194"/>
      <c r="M972" s="194"/>
      <c r="N972" s="194"/>
      <c r="O972" s="194"/>
      <c r="P972" s="195"/>
      <c r="Q972" s="196"/>
      <c r="R972" s="137" t="s">
        <v>235</v>
      </c>
      <c r="S972" s="197" t="str">
        <f t="shared" ca="1" si="75"/>
        <v/>
      </c>
      <c r="T972" s="197" t="str">
        <f ca="1">IF(B972="","",IF(ISERROR(MATCH($J972,[3]SorP!$B$1:$B$6226,0)),"",INDIRECT("'SorP'!$A$"&amp;MATCH($S972&amp;$J972,[3]SorP!C:C,0))))</f>
        <v/>
      </c>
      <c r="U972" s="139"/>
      <c r="V972" s="140" t="e">
        <f>IF(C972="",NA(),IF(OR(C972="Smelter not listed",C972="Smelter not yet identified"),MATCH($B972&amp;$D972,'[3]Smelter Look-up'!$J:$J,0),MATCH($B972&amp;$C972,'[3]Smelter Look-up'!$J:$J,0)))</f>
        <v>#N/A</v>
      </c>
      <c r="X972" s="67">
        <f t="shared" si="76"/>
        <v>0</v>
      </c>
      <c r="AB972" s="68" t="str">
        <f t="shared" si="77"/>
        <v/>
      </c>
    </row>
    <row r="973" spans="1:28" s="67" customFormat="1" ht="20.25">
      <c r="A973" s="197"/>
      <c r="B973" s="137" t="s">
        <v>235</v>
      </c>
      <c r="C973" s="191" t="s">
        <v>235</v>
      </c>
      <c r="D973" s="138"/>
      <c r="E973" s="137" t="s">
        <v>235</v>
      </c>
      <c r="F973" s="137" t="s">
        <v>235</v>
      </c>
      <c r="G973" s="137" t="s">
        <v>235</v>
      </c>
      <c r="H973" s="192" t="s">
        <v>235</v>
      </c>
      <c r="I973" s="193" t="s">
        <v>235</v>
      </c>
      <c r="J973" s="193" t="s">
        <v>235</v>
      </c>
      <c r="K973" s="194"/>
      <c r="L973" s="194"/>
      <c r="M973" s="194"/>
      <c r="N973" s="194"/>
      <c r="O973" s="194"/>
      <c r="P973" s="195"/>
      <c r="Q973" s="196"/>
      <c r="R973" s="137" t="s">
        <v>235</v>
      </c>
      <c r="S973" s="197" t="str">
        <f t="shared" ca="1" si="75"/>
        <v/>
      </c>
      <c r="T973" s="197" t="str">
        <f ca="1">IF(B973="","",IF(ISERROR(MATCH($J973,[3]SorP!$B$1:$B$6226,0)),"",INDIRECT("'SorP'!$A$"&amp;MATCH($S973&amp;$J973,[3]SorP!C:C,0))))</f>
        <v/>
      </c>
      <c r="U973" s="139"/>
      <c r="V973" s="140" t="e">
        <f>IF(C973="",NA(),IF(OR(C973="Smelter not listed",C973="Smelter not yet identified"),MATCH($B973&amp;$D973,'[3]Smelter Look-up'!$J:$J,0),MATCH($B973&amp;$C973,'[3]Smelter Look-up'!$J:$J,0)))</f>
        <v>#N/A</v>
      </c>
      <c r="X973" s="67">
        <f t="shared" si="76"/>
        <v>0</v>
      </c>
      <c r="AB973" s="68" t="str">
        <f t="shared" si="77"/>
        <v/>
      </c>
    </row>
    <row r="974" spans="1:28" s="67" customFormat="1" ht="20.25">
      <c r="A974" s="197"/>
      <c r="B974" s="137" t="s">
        <v>235</v>
      </c>
      <c r="C974" s="191" t="s">
        <v>235</v>
      </c>
      <c r="D974" s="138"/>
      <c r="E974" s="137" t="s">
        <v>235</v>
      </c>
      <c r="F974" s="137" t="s">
        <v>235</v>
      </c>
      <c r="G974" s="137" t="s">
        <v>235</v>
      </c>
      <c r="H974" s="192" t="s">
        <v>235</v>
      </c>
      <c r="I974" s="193" t="s">
        <v>235</v>
      </c>
      <c r="J974" s="193" t="s">
        <v>235</v>
      </c>
      <c r="K974" s="194"/>
      <c r="L974" s="194"/>
      <c r="M974" s="194"/>
      <c r="N974" s="194"/>
      <c r="O974" s="194"/>
      <c r="P974" s="195"/>
      <c r="Q974" s="196"/>
      <c r="R974" s="137" t="s">
        <v>235</v>
      </c>
      <c r="S974" s="197" t="str">
        <f t="shared" ca="1" si="75"/>
        <v/>
      </c>
      <c r="T974" s="197" t="str">
        <f ca="1">IF(B974="","",IF(ISERROR(MATCH($J974,[3]SorP!$B$1:$B$6226,0)),"",INDIRECT("'SorP'!$A$"&amp;MATCH($S974&amp;$J974,[3]SorP!C:C,0))))</f>
        <v/>
      </c>
      <c r="U974" s="139"/>
      <c r="V974" s="140" t="e">
        <f>IF(C974="",NA(),IF(OR(C974="Smelter not listed",C974="Smelter not yet identified"),MATCH($B974&amp;$D974,'[3]Smelter Look-up'!$J:$J,0),MATCH($B974&amp;$C974,'[3]Smelter Look-up'!$J:$J,0)))</f>
        <v>#N/A</v>
      </c>
      <c r="X974" s="67">
        <f t="shared" si="76"/>
        <v>0</v>
      </c>
      <c r="AB974" s="68" t="str">
        <f t="shared" si="77"/>
        <v/>
      </c>
    </row>
    <row r="975" spans="1:28" s="67" customFormat="1" ht="20.25">
      <c r="A975" s="197"/>
      <c r="B975" s="137" t="s">
        <v>235</v>
      </c>
      <c r="C975" s="191" t="s">
        <v>235</v>
      </c>
      <c r="D975" s="138"/>
      <c r="E975" s="137" t="s">
        <v>235</v>
      </c>
      <c r="F975" s="137" t="s">
        <v>235</v>
      </c>
      <c r="G975" s="137" t="s">
        <v>235</v>
      </c>
      <c r="H975" s="192" t="s">
        <v>235</v>
      </c>
      <c r="I975" s="193" t="s">
        <v>235</v>
      </c>
      <c r="J975" s="193" t="s">
        <v>235</v>
      </c>
      <c r="K975" s="194"/>
      <c r="L975" s="194"/>
      <c r="M975" s="194"/>
      <c r="N975" s="194"/>
      <c r="O975" s="194"/>
      <c r="P975" s="195"/>
      <c r="Q975" s="196"/>
      <c r="R975" s="137" t="s">
        <v>235</v>
      </c>
      <c r="S975" s="197" t="str">
        <f t="shared" ca="1" si="75"/>
        <v/>
      </c>
      <c r="T975" s="197" t="str">
        <f ca="1">IF(B975="","",IF(ISERROR(MATCH($J975,[3]SorP!$B$1:$B$6226,0)),"",INDIRECT("'SorP'!$A$"&amp;MATCH($S975&amp;$J975,[3]SorP!C:C,0))))</f>
        <v/>
      </c>
      <c r="U975" s="139"/>
      <c r="V975" s="140" t="e">
        <f>IF(C975="",NA(),IF(OR(C975="Smelter not listed",C975="Smelter not yet identified"),MATCH($B975&amp;$D975,'[3]Smelter Look-up'!$J:$J,0),MATCH($B975&amp;$C975,'[3]Smelter Look-up'!$J:$J,0)))</f>
        <v>#N/A</v>
      </c>
      <c r="X975" s="67">
        <f t="shared" si="76"/>
        <v>0</v>
      </c>
      <c r="AB975" s="68" t="str">
        <f t="shared" si="77"/>
        <v/>
      </c>
    </row>
    <row r="976" spans="1:28" s="67" customFormat="1" ht="20.25">
      <c r="A976" s="197"/>
      <c r="B976" s="137" t="s">
        <v>235</v>
      </c>
      <c r="C976" s="191" t="s">
        <v>235</v>
      </c>
      <c r="D976" s="138"/>
      <c r="E976" s="137" t="s">
        <v>235</v>
      </c>
      <c r="F976" s="137" t="s">
        <v>235</v>
      </c>
      <c r="G976" s="137" t="s">
        <v>235</v>
      </c>
      <c r="H976" s="192" t="s">
        <v>235</v>
      </c>
      <c r="I976" s="193" t="s">
        <v>235</v>
      </c>
      <c r="J976" s="193" t="s">
        <v>235</v>
      </c>
      <c r="K976" s="194"/>
      <c r="L976" s="194"/>
      <c r="M976" s="194"/>
      <c r="N976" s="194"/>
      <c r="O976" s="194"/>
      <c r="P976" s="195"/>
      <c r="Q976" s="196"/>
      <c r="R976" s="137" t="s">
        <v>235</v>
      </c>
      <c r="S976" s="197" t="str">
        <f t="shared" ca="1" si="75"/>
        <v/>
      </c>
      <c r="T976" s="197" t="str">
        <f ca="1">IF(B976="","",IF(ISERROR(MATCH($J976,[3]SorP!$B$1:$B$6226,0)),"",INDIRECT("'SorP'!$A$"&amp;MATCH($S976&amp;$J976,[3]SorP!C:C,0))))</f>
        <v/>
      </c>
      <c r="U976" s="139"/>
      <c r="V976" s="140" t="e">
        <f>IF(C976="",NA(),IF(OR(C976="Smelter not listed",C976="Smelter not yet identified"),MATCH($B976&amp;$D976,'[3]Smelter Look-up'!$J:$J,0),MATCH($B976&amp;$C976,'[3]Smelter Look-up'!$J:$J,0)))</f>
        <v>#N/A</v>
      </c>
      <c r="X976" s="67">
        <f t="shared" si="76"/>
        <v>0</v>
      </c>
      <c r="AB976" s="68" t="str">
        <f t="shared" si="77"/>
        <v/>
      </c>
    </row>
    <row r="977" spans="1:28" s="67" customFormat="1" ht="20.25">
      <c r="A977" s="197"/>
      <c r="B977" s="137" t="s">
        <v>235</v>
      </c>
      <c r="C977" s="191" t="s">
        <v>235</v>
      </c>
      <c r="D977" s="138"/>
      <c r="E977" s="137" t="s">
        <v>235</v>
      </c>
      <c r="F977" s="137" t="s">
        <v>235</v>
      </c>
      <c r="G977" s="137" t="s">
        <v>235</v>
      </c>
      <c r="H977" s="192" t="s">
        <v>235</v>
      </c>
      <c r="I977" s="193" t="s">
        <v>235</v>
      </c>
      <c r="J977" s="193" t="s">
        <v>235</v>
      </c>
      <c r="K977" s="194"/>
      <c r="L977" s="194"/>
      <c r="M977" s="194"/>
      <c r="N977" s="194"/>
      <c r="O977" s="194"/>
      <c r="P977" s="195"/>
      <c r="Q977" s="196"/>
      <c r="R977" s="137" t="s">
        <v>235</v>
      </c>
      <c r="S977" s="197" t="str">
        <f t="shared" ca="1" si="75"/>
        <v/>
      </c>
      <c r="T977" s="197" t="str">
        <f ca="1">IF(B977="","",IF(ISERROR(MATCH($J977,[3]SorP!$B$1:$B$6226,0)),"",INDIRECT("'SorP'!$A$"&amp;MATCH($S977&amp;$J977,[3]SorP!C:C,0))))</f>
        <v/>
      </c>
      <c r="U977" s="139"/>
      <c r="V977" s="140" t="e">
        <f>IF(C977="",NA(),IF(OR(C977="Smelter not listed",C977="Smelter not yet identified"),MATCH($B977&amp;$D977,'[3]Smelter Look-up'!$J:$J,0),MATCH($B977&amp;$C977,'[3]Smelter Look-up'!$J:$J,0)))</f>
        <v>#N/A</v>
      </c>
      <c r="X977" s="67">
        <f t="shared" si="76"/>
        <v>0</v>
      </c>
      <c r="AB977" s="68" t="str">
        <f t="shared" si="77"/>
        <v/>
      </c>
    </row>
    <row r="978" spans="1:28" s="67" customFormat="1" ht="20.25">
      <c r="A978" s="197"/>
      <c r="B978" s="137" t="s">
        <v>235</v>
      </c>
      <c r="C978" s="191" t="s">
        <v>235</v>
      </c>
      <c r="D978" s="138"/>
      <c r="E978" s="137" t="s">
        <v>235</v>
      </c>
      <c r="F978" s="137" t="s">
        <v>235</v>
      </c>
      <c r="G978" s="137" t="s">
        <v>235</v>
      </c>
      <c r="H978" s="192" t="s">
        <v>235</v>
      </c>
      <c r="I978" s="193" t="s">
        <v>235</v>
      </c>
      <c r="J978" s="193" t="s">
        <v>235</v>
      </c>
      <c r="K978" s="194"/>
      <c r="L978" s="194"/>
      <c r="M978" s="194"/>
      <c r="N978" s="194"/>
      <c r="O978" s="194"/>
      <c r="P978" s="195"/>
      <c r="Q978" s="196"/>
      <c r="R978" s="137" t="s">
        <v>235</v>
      </c>
      <c r="S978" s="197" t="str">
        <f t="shared" ca="1" si="75"/>
        <v/>
      </c>
      <c r="T978" s="197" t="str">
        <f ca="1">IF(B978="","",IF(ISERROR(MATCH($J978,[3]SorP!$B$1:$B$6226,0)),"",INDIRECT("'SorP'!$A$"&amp;MATCH($S978&amp;$J978,[3]SorP!C:C,0))))</f>
        <v/>
      </c>
      <c r="U978" s="139"/>
      <c r="V978" s="140" t="e">
        <f>IF(C978="",NA(),IF(OR(C978="Smelter not listed",C978="Smelter not yet identified"),MATCH($B978&amp;$D978,'[3]Smelter Look-up'!$J:$J,0),MATCH($B978&amp;$C978,'[3]Smelter Look-up'!$J:$J,0)))</f>
        <v>#N/A</v>
      </c>
      <c r="X978" s="67">
        <f t="shared" si="76"/>
        <v>0</v>
      </c>
      <c r="AB978" s="68" t="str">
        <f t="shared" si="77"/>
        <v/>
      </c>
    </row>
    <row r="979" spans="1:28" s="67" customFormat="1" ht="20.25">
      <c r="A979" s="197"/>
      <c r="B979" s="137" t="s">
        <v>235</v>
      </c>
      <c r="C979" s="191" t="s">
        <v>235</v>
      </c>
      <c r="D979" s="138"/>
      <c r="E979" s="137" t="s">
        <v>235</v>
      </c>
      <c r="F979" s="137" t="s">
        <v>235</v>
      </c>
      <c r="G979" s="137" t="s">
        <v>235</v>
      </c>
      <c r="H979" s="192" t="s">
        <v>235</v>
      </c>
      <c r="I979" s="193" t="s">
        <v>235</v>
      </c>
      <c r="J979" s="193" t="s">
        <v>235</v>
      </c>
      <c r="K979" s="194"/>
      <c r="L979" s="194"/>
      <c r="M979" s="194"/>
      <c r="N979" s="194"/>
      <c r="O979" s="194"/>
      <c r="P979" s="195"/>
      <c r="Q979" s="196"/>
      <c r="R979" s="137" t="s">
        <v>235</v>
      </c>
      <c r="S979" s="197" t="str">
        <f t="shared" ca="1" si="75"/>
        <v/>
      </c>
      <c r="T979" s="197" t="str">
        <f ca="1">IF(B979="","",IF(ISERROR(MATCH($J979,[3]SorP!$B$1:$B$6226,0)),"",INDIRECT("'SorP'!$A$"&amp;MATCH($S979&amp;$J979,[3]SorP!C:C,0))))</f>
        <v/>
      </c>
      <c r="U979" s="139"/>
      <c r="V979" s="140" t="e">
        <f>IF(C979="",NA(),IF(OR(C979="Smelter not listed",C979="Smelter not yet identified"),MATCH($B979&amp;$D979,'[3]Smelter Look-up'!$J:$J,0),MATCH($B979&amp;$C979,'[3]Smelter Look-up'!$J:$J,0)))</f>
        <v>#N/A</v>
      </c>
      <c r="X979" s="67">
        <f t="shared" si="76"/>
        <v>0</v>
      </c>
      <c r="AB979" s="68" t="str">
        <f t="shared" si="77"/>
        <v/>
      </c>
    </row>
    <row r="980" spans="1:28" s="67" customFormat="1" ht="20.25">
      <c r="A980" s="197"/>
      <c r="B980" s="137" t="s">
        <v>235</v>
      </c>
      <c r="C980" s="191" t="s">
        <v>235</v>
      </c>
      <c r="D980" s="138"/>
      <c r="E980" s="137" t="s">
        <v>235</v>
      </c>
      <c r="F980" s="137" t="s">
        <v>235</v>
      </c>
      <c r="G980" s="137" t="s">
        <v>235</v>
      </c>
      <c r="H980" s="192" t="s">
        <v>235</v>
      </c>
      <c r="I980" s="193" t="s">
        <v>235</v>
      </c>
      <c r="J980" s="193" t="s">
        <v>235</v>
      </c>
      <c r="K980" s="194"/>
      <c r="L980" s="194"/>
      <c r="M980" s="194"/>
      <c r="N980" s="194"/>
      <c r="O980" s="194"/>
      <c r="P980" s="195"/>
      <c r="Q980" s="196"/>
      <c r="R980" s="137" t="s">
        <v>235</v>
      </c>
      <c r="S980" s="197" t="str">
        <f t="shared" ca="1" si="75"/>
        <v/>
      </c>
      <c r="T980" s="197" t="str">
        <f ca="1">IF(B980="","",IF(ISERROR(MATCH($J980,[3]SorP!$B$1:$B$6226,0)),"",INDIRECT("'SorP'!$A$"&amp;MATCH($S980&amp;$J980,[3]SorP!C:C,0))))</f>
        <v/>
      </c>
      <c r="U980" s="139"/>
      <c r="V980" s="140" t="e">
        <f>IF(C980="",NA(),IF(OR(C980="Smelter not listed",C980="Smelter not yet identified"),MATCH($B980&amp;$D980,'[3]Smelter Look-up'!$J:$J,0),MATCH($B980&amp;$C980,'[3]Smelter Look-up'!$J:$J,0)))</f>
        <v>#N/A</v>
      </c>
      <c r="X980" s="67">
        <f t="shared" si="76"/>
        <v>0</v>
      </c>
      <c r="AB980" s="68" t="str">
        <f t="shared" si="77"/>
        <v/>
      </c>
    </row>
    <row r="981" spans="1:28" s="67" customFormat="1" ht="20.25">
      <c r="A981" s="197"/>
      <c r="B981" s="137" t="s">
        <v>235</v>
      </c>
      <c r="C981" s="191" t="s">
        <v>235</v>
      </c>
      <c r="D981" s="138"/>
      <c r="E981" s="137" t="s">
        <v>235</v>
      </c>
      <c r="F981" s="137" t="s">
        <v>235</v>
      </c>
      <c r="G981" s="137" t="s">
        <v>235</v>
      </c>
      <c r="H981" s="192" t="s">
        <v>235</v>
      </c>
      <c r="I981" s="193" t="s">
        <v>235</v>
      </c>
      <c r="J981" s="193" t="s">
        <v>235</v>
      </c>
      <c r="K981" s="194"/>
      <c r="L981" s="194"/>
      <c r="M981" s="194"/>
      <c r="N981" s="194"/>
      <c r="O981" s="194"/>
      <c r="P981" s="195"/>
      <c r="Q981" s="196"/>
      <c r="R981" s="137" t="s">
        <v>235</v>
      </c>
      <c r="S981" s="197" t="str">
        <f t="shared" ca="1" si="75"/>
        <v/>
      </c>
      <c r="T981" s="197" t="str">
        <f ca="1">IF(B981="","",IF(ISERROR(MATCH($J981,[3]SorP!$B$1:$B$6226,0)),"",INDIRECT("'SorP'!$A$"&amp;MATCH($S981&amp;$J981,[3]SorP!C:C,0))))</f>
        <v/>
      </c>
      <c r="U981" s="139"/>
      <c r="V981" s="140" t="e">
        <f>IF(C981="",NA(),IF(OR(C981="Smelter not listed",C981="Smelter not yet identified"),MATCH($B981&amp;$D981,'[3]Smelter Look-up'!$J:$J,0),MATCH($B981&amp;$C981,'[3]Smelter Look-up'!$J:$J,0)))</f>
        <v>#N/A</v>
      </c>
      <c r="X981" s="67">
        <f t="shared" si="76"/>
        <v>0</v>
      </c>
      <c r="AB981" s="68" t="str">
        <f t="shared" si="77"/>
        <v/>
      </c>
    </row>
    <row r="982" spans="1:28" s="67" customFormat="1" ht="20.25">
      <c r="A982" s="197"/>
      <c r="B982" s="137" t="s">
        <v>235</v>
      </c>
      <c r="C982" s="191" t="s">
        <v>235</v>
      </c>
      <c r="D982" s="138"/>
      <c r="E982" s="137" t="s">
        <v>235</v>
      </c>
      <c r="F982" s="137" t="s">
        <v>235</v>
      </c>
      <c r="G982" s="137" t="s">
        <v>235</v>
      </c>
      <c r="H982" s="192" t="s">
        <v>235</v>
      </c>
      <c r="I982" s="193" t="s">
        <v>235</v>
      </c>
      <c r="J982" s="193" t="s">
        <v>235</v>
      </c>
      <c r="K982" s="194"/>
      <c r="L982" s="194"/>
      <c r="M982" s="194"/>
      <c r="N982" s="194"/>
      <c r="O982" s="194"/>
      <c r="P982" s="195"/>
      <c r="Q982" s="196"/>
      <c r="R982" s="137" t="s">
        <v>235</v>
      </c>
      <c r="S982" s="197" t="str">
        <f t="shared" ca="1" si="75"/>
        <v/>
      </c>
      <c r="T982" s="197" t="str">
        <f ca="1">IF(B982="","",IF(ISERROR(MATCH($J982,[3]SorP!$B$1:$B$6226,0)),"",INDIRECT("'SorP'!$A$"&amp;MATCH($S982&amp;$J982,[3]SorP!C:C,0))))</f>
        <v/>
      </c>
      <c r="U982" s="139"/>
      <c r="V982" s="140" t="e">
        <f>IF(C982="",NA(),IF(OR(C982="Smelter not listed",C982="Smelter not yet identified"),MATCH($B982&amp;$D982,'[3]Smelter Look-up'!$J:$J,0),MATCH($B982&amp;$C982,'[3]Smelter Look-up'!$J:$J,0)))</f>
        <v>#N/A</v>
      </c>
      <c r="X982" s="67">
        <f t="shared" si="76"/>
        <v>0</v>
      </c>
      <c r="AB982" s="68" t="str">
        <f t="shared" si="77"/>
        <v/>
      </c>
    </row>
    <row r="983" spans="1:28" s="67" customFormat="1" ht="20.25">
      <c r="A983" s="197"/>
      <c r="B983" s="137" t="s">
        <v>235</v>
      </c>
      <c r="C983" s="191" t="s">
        <v>235</v>
      </c>
      <c r="D983" s="138"/>
      <c r="E983" s="137" t="s">
        <v>235</v>
      </c>
      <c r="F983" s="137" t="s">
        <v>235</v>
      </c>
      <c r="G983" s="137" t="s">
        <v>235</v>
      </c>
      <c r="H983" s="192" t="s">
        <v>235</v>
      </c>
      <c r="I983" s="193" t="s">
        <v>235</v>
      </c>
      <c r="J983" s="193" t="s">
        <v>235</v>
      </c>
      <c r="K983" s="194"/>
      <c r="L983" s="194"/>
      <c r="M983" s="194"/>
      <c r="N983" s="194"/>
      <c r="O983" s="194"/>
      <c r="P983" s="195"/>
      <c r="Q983" s="196"/>
      <c r="R983" s="137" t="s">
        <v>235</v>
      </c>
      <c r="S983" s="197" t="str">
        <f t="shared" ca="1" si="75"/>
        <v/>
      </c>
      <c r="T983" s="197" t="str">
        <f ca="1">IF(B983="","",IF(ISERROR(MATCH($J983,[3]SorP!$B$1:$B$6226,0)),"",INDIRECT("'SorP'!$A$"&amp;MATCH($S983&amp;$J983,[3]SorP!C:C,0))))</f>
        <v/>
      </c>
      <c r="U983" s="139"/>
      <c r="V983" s="140" t="e">
        <f>IF(C983="",NA(),IF(OR(C983="Smelter not listed",C983="Smelter not yet identified"),MATCH($B983&amp;$D983,'[3]Smelter Look-up'!$J:$J,0),MATCH($B983&amp;$C983,'[3]Smelter Look-up'!$J:$J,0)))</f>
        <v>#N/A</v>
      </c>
      <c r="X983" s="67">
        <f t="shared" si="76"/>
        <v>0</v>
      </c>
      <c r="AB983" s="68" t="str">
        <f t="shared" si="77"/>
        <v/>
      </c>
    </row>
    <row r="984" spans="1:28" s="67" customFormat="1" ht="20.25">
      <c r="A984" s="197"/>
      <c r="B984" s="137" t="s">
        <v>235</v>
      </c>
      <c r="C984" s="191" t="s">
        <v>235</v>
      </c>
      <c r="D984" s="138"/>
      <c r="E984" s="137" t="s">
        <v>235</v>
      </c>
      <c r="F984" s="137" t="s">
        <v>235</v>
      </c>
      <c r="G984" s="137" t="s">
        <v>235</v>
      </c>
      <c r="H984" s="192" t="s">
        <v>235</v>
      </c>
      <c r="I984" s="193" t="s">
        <v>235</v>
      </c>
      <c r="J984" s="193" t="s">
        <v>235</v>
      </c>
      <c r="K984" s="194"/>
      <c r="L984" s="194"/>
      <c r="M984" s="194"/>
      <c r="N984" s="194"/>
      <c r="O984" s="194"/>
      <c r="P984" s="195"/>
      <c r="Q984" s="196"/>
      <c r="R984" s="137" t="s">
        <v>235</v>
      </c>
      <c r="S984" s="197" t="str">
        <f t="shared" ca="1" si="75"/>
        <v/>
      </c>
      <c r="T984" s="197" t="str">
        <f ca="1">IF(B984="","",IF(ISERROR(MATCH($J984,[3]SorP!$B$1:$B$6226,0)),"",INDIRECT("'SorP'!$A$"&amp;MATCH($S984&amp;$J984,[3]SorP!C:C,0))))</f>
        <v/>
      </c>
      <c r="U984" s="139"/>
      <c r="V984" s="140" t="e">
        <f>IF(C984="",NA(),IF(OR(C984="Smelter not listed",C984="Smelter not yet identified"),MATCH($B984&amp;$D984,'[3]Smelter Look-up'!$J:$J,0),MATCH($B984&amp;$C984,'[3]Smelter Look-up'!$J:$J,0)))</f>
        <v>#N/A</v>
      </c>
      <c r="X984" s="67">
        <f t="shared" si="76"/>
        <v>0</v>
      </c>
      <c r="AB984" s="68" t="str">
        <f t="shared" si="77"/>
        <v/>
      </c>
    </row>
    <row r="985" spans="1:28" s="67" customFormat="1" ht="20.25">
      <c r="A985" s="197"/>
      <c r="B985" s="137" t="s">
        <v>235</v>
      </c>
      <c r="C985" s="191" t="s">
        <v>235</v>
      </c>
      <c r="D985" s="138"/>
      <c r="E985" s="137" t="s">
        <v>235</v>
      </c>
      <c r="F985" s="137" t="s">
        <v>235</v>
      </c>
      <c r="G985" s="137" t="s">
        <v>235</v>
      </c>
      <c r="H985" s="192" t="s">
        <v>235</v>
      </c>
      <c r="I985" s="193" t="s">
        <v>235</v>
      </c>
      <c r="J985" s="193" t="s">
        <v>235</v>
      </c>
      <c r="K985" s="194"/>
      <c r="L985" s="194"/>
      <c r="M985" s="194"/>
      <c r="N985" s="194"/>
      <c r="O985" s="194"/>
      <c r="P985" s="195"/>
      <c r="Q985" s="196"/>
      <c r="R985" s="137" t="s">
        <v>235</v>
      </c>
      <c r="S985" s="197" t="str">
        <f t="shared" ca="1" si="75"/>
        <v/>
      </c>
      <c r="T985" s="197" t="str">
        <f ca="1">IF(B985="","",IF(ISERROR(MATCH($J985,[3]SorP!$B$1:$B$6226,0)),"",INDIRECT("'SorP'!$A$"&amp;MATCH($S985&amp;$J985,[3]SorP!C:C,0))))</f>
        <v/>
      </c>
      <c r="U985" s="139"/>
      <c r="V985" s="140" t="e">
        <f>IF(C985="",NA(),IF(OR(C985="Smelter not listed",C985="Smelter not yet identified"),MATCH($B985&amp;$D985,'[3]Smelter Look-up'!$J:$J,0),MATCH($B985&amp;$C985,'[3]Smelter Look-up'!$J:$J,0)))</f>
        <v>#N/A</v>
      </c>
      <c r="X985" s="67">
        <f t="shared" si="76"/>
        <v>0</v>
      </c>
      <c r="AB985" s="68" t="str">
        <f t="shared" si="77"/>
        <v/>
      </c>
    </row>
    <row r="986" spans="1:28" s="67" customFormat="1" ht="20.25">
      <c r="A986" s="197"/>
      <c r="B986" s="137" t="s">
        <v>235</v>
      </c>
      <c r="C986" s="191" t="s">
        <v>235</v>
      </c>
      <c r="D986" s="138"/>
      <c r="E986" s="137" t="s">
        <v>235</v>
      </c>
      <c r="F986" s="137" t="s">
        <v>235</v>
      </c>
      <c r="G986" s="137" t="s">
        <v>235</v>
      </c>
      <c r="H986" s="192" t="s">
        <v>235</v>
      </c>
      <c r="I986" s="193" t="s">
        <v>235</v>
      </c>
      <c r="J986" s="193" t="s">
        <v>235</v>
      </c>
      <c r="K986" s="194"/>
      <c r="L986" s="194"/>
      <c r="M986" s="194"/>
      <c r="N986" s="194"/>
      <c r="O986" s="194"/>
      <c r="P986" s="195"/>
      <c r="Q986" s="196"/>
      <c r="R986" s="137" t="s">
        <v>235</v>
      </c>
      <c r="S986" s="197" t="str">
        <f t="shared" ca="1" si="75"/>
        <v/>
      </c>
      <c r="T986" s="197" t="str">
        <f ca="1">IF(B986="","",IF(ISERROR(MATCH($J986,[3]SorP!$B$1:$B$6226,0)),"",INDIRECT("'SorP'!$A$"&amp;MATCH($S986&amp;$J986,[3]SorP!C:C,0))))</f>
        <v/>
      </c>
      <c r="U986" s="139"/>
      <c r="V986" s="140" t="e">
        <f>IF(C986="",NA(),IF(OR(C986="Smelter not listed",C986="Smelter not yet identified"),MATCH($B986&amp;$D986,'[3]Smelter Look-up'!$J:$J,0),MATCH($B986&amp;$C986,'[3]Smelter Look-up'!$J:$J,0)))</f>
        <v>#N/A</v>
      </c>
      <c r="X986" s="67">
        <f t="shared" si="76"/>
        <v>0</v>
      </c>
      <c r="AB986" s="68" t="str">
        <f t="shared" si="77"/>
        <v/>
      </c>
    </row>
    <row r="987" spans="1:28" s="67" customFormat="1" ht="20.25">
      <c r="A987" s="197"/>
      <c r="B987" s="137" t="s">
        <v>235</v>
      </c>
      <c r="C987" s="191" t="s">
        <v>235</v>
      </c>
      <c r="D987" s="138"/>
      <c r="E987" s="137" t="s">
        <v>235</v>
      </c>
      <c r="F987" s="137" t="s">
        <v>235</v>
      </c>
      <c r="G987" s="137" t="s">
        <v>235</v>
      </c>
      <c r="H987" s="192" t="s">
        <v>235</v>
      </c>
      <c r="I987" s="193" t="s">
        <v>235</v>
      </c>
      <c r="J987" s="193" t="s">
        <v>235</v>
      </c>
      <c r="K987" s="194"/>
      <c r="L987" s="194"/>
      <c r="M987" s="194"/>
      <c r="N987" s="194"/>
      <c r="O987" s="194"/>
      <c r="P987" s="195"/>
      <c r="Q987" s="196"/>
      <c r="R987" s="137" t="s">
        <v>235</v>
      </c>
      <c r="S987" s="197" t="str">
        <f t="shared" ref="S987:S1017" ca="1" si="78">IF(B987="","",IF(ISERROR(MATCH($E987,CL,0)),"Unknown",INDIRECT("'C'!$A$"&amp;MATCH($E987,CL,0)+1)))</f>
        <v/>
      </c>
      <c r="T987" s="197" t="str">
        <f ca="1">IF(B987="","",IF(ISERROR(MATCH($J987,[3]SorP!$B$1:$B$6226,0)),"",INDIRECT("'SorP'!$A$"&amp;MATCH($S987&amp;$J987,[3]SorP!C:C,0))))</f>
        <v/>
      </c>
      <c r="U987" s="139"/>
      <c r="V987" s="140" t="e">
        <f>IF(C987="",NA(),IF(OR(C987="Smelter not listed",C987="Smelter not yet identified"),MATCH($B987&amp;$D987,'[3]Smelter Look-up'!$J:$J,0),MATCH($B987&amp;$C987,'[3]Smelter Look-up'!$J:$J,0)))</f>
        <v>#N/A</v>
      </c>
      <c r="X987" s="67">
        <f t="shared" si="76"/>
        <v>0</v>
      </c>
      <c r="AB987" s="68" t="str">
        <f t="shared" si="77"/>
        <v/>
      </c>
    </row>
    <row r="988" spans="1:28" s="67" customFormat="1" ht="20.25">
      <c r="A988" s="197"/>
      <c r="B988" s="137" t="s">
        <v>235</v>
      </c>
      <c r="C988" s="191" t="s">
        <v>235</v>
      </c>
      <c r="D988" s="138"/>
      <c r="E988" s="137" t="s">
        <v>235</v>
      </c>
      <c r="F988" s="137" t="s">
        <v>235</v>
      </c>
      <c r="G988" s="137" t="s">
        <v>235</v>
      </c>
      <c r="H988" s="192" t="s">
        <v>235</v>
      </c>
      <c r="I988" s="193" t="s">
        <v>235</v>
      </c>
      <c r="J988" s="193" t="s">
        <v>235</v>
      </c>
      <c r="K988" s="194"/>
      <c r="L988" s="194"/>
      <c r="M988" s="194"/>
      <c r="N988" s="194"/>
      <c r="O988" s="194"/>
      <c r="P988" s="195"/>
      <c r="Q988" s="196"/>
      <c r="R988" s="137" t="s">
        <v>235</v>
      </c>
      <c r="S988" s="197" t="str">
        <f t="shared" ca="1" si="78"/>
        <v/>
      </c>
      <c r="T988" s="197" t="str">
        <f ca="1">IF(B988="","",IF(ISERROR(MATCH($J988,[3]SorP!$B$1:$B$6226,0)),"",INDIRECT("'SorP'!$A$"&amp;MATCH($S988&amp;$J988,[3]SorP!C:C,0))))</f>
        <v/>
      </c>
      <c r="U988" s="139"/>
      <c r="V988" s="140" t="e">
        <f>IF(C988="",NA(),IF(OR(C988="Smelter not listed",C988="Smelter not yet identified"),MATCH($B988&amp;$D988,'[3]Smelter Look-up'!$J:$J,0),MATCH($B988&amp;$C988,'[3]Smelter Look-up'!$J:$J,0)))</f>
        <v>#N/A</v>
      </c>
      <c r="X988" s="67">
        <f t="shared" si="76"/>
        <v>0</v>
      </c>
      <c r="AB988" s="68" t="str">
        <f t="shared" si="77"/>
        <v/>
      </c>
    </row>
    <row r="989" spans="1:28" s="67" customFormat="1" ht="20.25">
      <c r="A989" s="197"/>
      <c r="B989" s="137" t="s">
        <v>235</v>
      </c>
      <c r="C989" s="191" t="s">
        <v>235</v>
      </c>
      <c r="D989" s="138"/>
      <c r="E989" s="137" t="s">
        <v>235</v>
      </c>
      <c r="F989" s="137" t="s">
        <v>235</v>
      </c>
      <c r="G989" s="137" t="s">
        <v>235</v>
      </c>
      <c r="H989" s="192" t="s">
        <v>235</v>
      </c>
      <c r="I989" s="193" t="s">
        <v>235</v>
      </c>
      <c r="J989" s="193" t="s">
        <v>235</v>
      </c>
      <c r="K989" s="194"/>
      <c r="L989" s="194"/>
      <c r="M989" s="194"/>
      <c r="N989" s="194"/>
      <c r="O989" s="194"/>
      <c r="P989" s="195"/>
      <c r="Q989" s="196"/>
      <c r="R989" s="137" t="s">
        <v>235</v>
      </c>
      <c r="S989" s="197" t="str">
        <f t="shared" ca="1" si="78"/>
        <v/>
      </c>
      <c r="T989" s="197" t="str">
        <f ca="1">IF(B989="","",IF(ISERROR(MATCH($J989,[3]SorP!$B$1:$B$6226,0)),"",INDIRECT("'SorP'!$A$"&amp;MATCH($S989&amp;$J989,[3]SorP!C:C,0))))</f>
        <v/>
      </c>
      <c r="U989" s="139"/>
      <c r="V989" s="140" t="e">
        <f>IF(C989="",NA(),IF(OR(C989="Smelter not listed",C989="Smelter not yet identified"),MATCH($B989&amp;$D989,'[3]Smelter Look-up'!$J:$J,0),MATCH($B989&amp;$C989,'[3]Smelter Look-up'!$J:$J,0)))</f>
        <v>#N/A</v>
      </c>
      <c r="X989" s="67">
        <f t="shared" si="76"/>
        <v>0</v>
      </c>
      <c r="AB989" s="68" t="str">
        <f t="shared" si="77"/>
        <v/>
      </c>
    </row>
    <row r="990" spans="1:28" s="67" customFormat="1" ht="20.25">
      <c r="A990" s="197"/>
      <c r="B990" s="137" t="s">
        <v>235</v>
      </c>
      <c r="C990" s="191" t="s">
        <v>235</v>
      </c>
      <c r="D990" s="138"/>
      <c r="E990" s="137" t="s">
        <v>235</v>
      </c>
      <c r="F990" s="137" t="s">
        <v>235</v>
      </c>
      <c r="G990" s="137" t="s">
        <v>235</v>
      </c>
      <c r="H990" s="192" t="s">
        <v>235</v>
      </c>
      <c r="I990" s="193" t="s">
        <v>235</v>
      </c>
      <c r="J990" s="193" t="s">
        <v>235</v>
      </c>
      <c r="K990" s="194"/>
      <c r="L990" s="194"/>
      <c r="M990" s="194"/>
      <c r="N990" s="194"/>
      <c r="O990" s="194"/>
      <c r="P990" s="195"/>
      <c r="Q990" s="196"/>
      <c r="R990" s="137" t="s">
        <v>235</v>
      </c>
      <c r="S990" s="197" t="str">
        <f t="shared" ca="1" si="78"/>
        <v/>
      </c>
      <c r="T990" s="197" t="str">
        <f ca="1">IF(B990="","",IF(ISERROR(MATCH($J990,[3]SorP!$B$1:$B$6226,0)),"",INDIRECT("'SorP'!$A$"&amp;MATCH($S990&amp;$J990,[3]SorP!C:C,0))))</f>
        <v/>
      </c>
      <c r="U990" s="139"/>
      <c r="V990" s="140" t="e">
        <f>IF(C990="",NA(),IF(OR(C990="Smelter not listed",C990="Smelter not yet identified"),MATCH($B990&amp;$D990,'[3]Smelter Look-up'!$J:$J,0),MATCH($B990&amp;$C990,'[3]Smelter Look-up'!$J:$J,0)))</f>
        <v>#N/A</v>
      </c>
      <c r="X990" s="67">
        <f t="shared" si="76"/>
        <v>0</v>
      </c>
      <c r="AB990" s="68" t="str">
        <f t="shared" si="77"/>
        <v/>
      </c>
    </row>
    <row r="991" spans="1:28" s="67" customFormat="1" ht="20.25">
      <c r="A991" s="197"/>
      <c r="B991" s="137" t="s">
        <v>235</v>
      </c>
      <c r="C991" s="191" t="s">
        <v>235</v>
      </c>
      <c r="D991" s="138"/>
      <c r="E991" s="137" t="s">
        <v>235</v>
      </c>
      <c r="F991" s="137" t="s">
        <v>235</v>
      </c>
      <c r="G991" s="137" t="s">
        <v>235</v>
      </c>
      <c r="H991" s="192" t="s">
        <v>235</v>
      </c>
      <c r="I991" s="193" t="s">
        <v>235</v>
      </c>
      <c r="J991" s="193" t="s">
        <v>235</v>
      </c>
      <c r="K991" s="194"/>
      <c r="L991" s="194"/>
      <c r="M991" s="194"/>
      <c r="N991" s="194"/>
      <c r="O991" s="194"/>
      <c r="P991" s="195"/>
      <c r="Q991" s="196"/>
      <c r="R991" s="137" t="s">
        <v>235</v>
      </c>
      <c r="S991" s="197" t="str">
        <f t="shared" ca="1" si="78"/>
        <v/>
      </c>
      <c r="T991" s="197" t="str">
        <f ca="1">IF(B991="","",IF(ISERROR(MATCH($J991,[3]SorP!$B$1:$B$6226,0)),"",INDIRECT("'SorP'!$A$"&amp;MATCH($S991&amp;$J991,[3]SorP!C:C,0))))</f>
        <v/>
      </c>
      <c r="U991" s="139"/>
      <c r="V991" s="140" t="e">
        <f>IF(C991="",NA(),IF(OR(C991="Smelter not listed",C991="Smelter not yet identified"),MATCH($B991&amp;$D991,'[3]Smelter Look-up'!$J:$J,0),MATCH($B991&amp;$C991,'[3]Smelter Look-up'!$J:$J,0)))</f>
        <v>#N/A</v>
      </c>
      <c r="X991" s="67">
        <f t="shared" si="76"/>
        <v>0</v>
      </c>
      <c r="AB991" s="68" t="str">
        <f t="shared" si="77"/>
        <v/>
      </c>
    </row>
    <row r="992" spans="1:28" s="67" customFormat="1" ht="20.25">
      <c r="A992" s="197"/>
      <c r="B992" s="137" t="s">
        <v>235</v>
      </c>
      <c r="C992" s="191" t="s">
        <v>235</v>
      </c>
      <c r="D992" s="138"/>
      <c r="E992" s="137" t="s">
        <v>235</v>
      </c>
      <c r="F992" s="137" t="s">
        <v>235</v>
      </c>
      <c r="G992" s="137" t="s">
        <v>235</v>
      </c>
      <c r="H992" s="192" t="s">
        <v>235</v>
      </c>
      <c r="I992" s="193" t="s">
        <v>235</v>
      </c>
      <c r="J992" s="193" t="s">
        <v>235</v>
      </c>
      <c r="K992" s="194"/>
      <c r="L992" s="194"/>
      <c r="M992" s="194"/>
      <c r="N992" s="194"/>
      <c r="O992" s="194"/>
      <c r="P992" s="195"/>
      <c r="Q992" s="196"/>
      <c r="R992" s="137" t="s">
        <v>235</v>
      </c>
      <c r="S992" s="197" t="str">
        <f t="shared" ca="1" si="78"/>
        <v/>
      </c>
      <c r="T992" s="197" t="str">
        <f ca="1">IF(B992="","",IF(ISERROR(MATCH($J992,[3]SorP!$B$1:$B$6226,0)),"",INDIRECT("'SorP'!$A$"&amp;MATCH($S992&amp;$J992,[3]SorP!C:C,0))))</f>
        <v/>
      </c>
      <c r="U992" s="139"/>
      <c r="V992" s="140" t="e">
        <f>IF(C992="",NA(),IF(OR(C992="Smelter not listed",C992="Smelter not yet identified"),MATCH($B992&amp;$D992,'[3]Smelter Look-up'!$J:$J,0),MATCH($B992&amp;$C992,'[3]Smelter Look-up'!$J:$J,0)))</f>
        <v>#N/A</v>
      </c>
      <c r="X992" s="67">
        <f t="shared" si="76"/>
        <v>0</v>
      </c>
      <c r="AB992" s="68" t="str">
        <f t="shared" si="77"/>
        <v/>
      </c>
    </row>
    <row r="993" spans="1:28" s="67" customFormat="1" ht="20.25">
      <c r="A993" s="197"/>
      <c r="B993" s="137" t="s">
        <v>235</v>
      </c>
      <c r="C993" s="191" t="s">
        <v>235</v>
      </c>
      <c r="D993" s="138"/>
      <c r="E993" s="137" t="s">
        <v>235</v>
      </c>
      <c r="F993" s="137" t="s">
        <v>235</v>
      </c>
      <c r="G993" s="137" t="s">
        <v>235</v>
      </c>
      <c r="H993" s="192" t="s">
        <v>235</v>
      </c>
      <c r="I993" s="193" t="s">
        <v>235</v>
      </c>
      <c r="J993" s="193" t="s">
        <v>235</v>
      </c>
      <c r="K993" s="194"/>
      <c r="L993" s="194"/>
      <c r="M993" s="194"/>
      <c r="N993" s="194"/>
      <c r="O993" s="194"/>
      <c r="P993" s="195"/>
      <c r="Q993" s="196"/>
      <c r="R993" s="137" t="s">
        <v>235</v>
      </c>
      <c r="S993" s="197" t="str">
        <f t="shared" ca="1" si="78"/>
        <v/>
      </c>
      <c r="T993" s="197" t="str">
        <f ca="1">IF(B993="","",IF(ISERROR(MATCH($J993,[3]SorP!$B$1:$B$6226,0)),"",INDIRECT("'SorP'!$A$"&amp;MATCH($S993&amp;$J993,[3]SorP!C:C,0))))</f>
        <v/>
      </c>
      <c r="U993" s="139"/>
      <c r="V993" s="140" t="e">
        <f>IF(C993="",NA(),IF(OR(C993="Smelter not listed",C993="Smelter not yet identified"),MATCH($B993&amp;$D993,'[3]Smelter Look-up'!$J:$J,0),MATCH($B993&amp;$C993,'[3]Smelter Look-up'!$J:$J,0)))</f>
        <v>#N/A</v>
      </c>
      <c r="X993" s="67">
        <f t="shared" si="76"/>
        <v>0</v>
      </c>
      <c r="AB993" s="68" t="str">
        <f t="shared" si="77"/>
        <v/>
      </c>
    </row>
    <row r="994" spans="1:28" s="67" customFormat="1" ht="20.25">
      <c r="A994" s="197"/>
      <c r="B994" s="137" t="s">
        <v>235</v>
      </c>
      <c r="C994" s="191" t="s">
        <v>235</v>
      </c>
      <c r="D994" s="138"/>
      <c r="E994" s="137" t="s">
        <v>235</v>
      </c>
      <c r="F994" s="137" t="s">
        <v>235</v>
      </c>
      <c r="G994" s="137" t="s">
        <v>235</v>
      </c>
      <c r="H994" s="192" t="s">
        <v>235</v>
      </c>
      <c r="I994" s="193" t="s">
        <v>235</v>
      </c>
      <c r="J994" s="193" t="s">
        <v>235</v>
      </c>
      <c r="K994" s="194"/>
      <c r="L994" s="194"/>
      <c r="M994" s="194"/>
      <c r="N994" s="194"/>
      <c r="O994" s="194"/>
      <c r="P994" s="195"/>
      <c r="Q994" s="196"/>
      <c r="R994" s="137" t="s">
        <v>235</v>
      </c>
      <c r="S994" s="197" t="str">
        <f t="shared" ca="1" si="78"/>
        <v/>
      </c>
      <c r="T994" s="197" t="str">
        <f ca="1">IF(B994="","",IF(ISERROR(MATCH($J994,[3]SorP!$B$1:$B$6226,0)),"",INDIRECT("'SorP'!$A$"&amp;MATCH($S994&amp;$J994,[3]SorP!C:C,0))))</f>
        <v/>
      </c>
      <c r="U994" s="139"/>
      <c r="V994" s="140" t="e">
        <f>IF(C994="",NA(),IF(OR(C994="Smelter not listed",C994="Smelter not yet identified"),MATCH($B994&amp;$D994,'[3]Smelter Look-up'!$J:$J,0),MATCH($B994&amp;$C994,'[3]Smelter Look-up'!$J:$J,0)))</f>
        <v>#N/A</v>
      </c>
      <c r="X994" s="67">
        <f t="shared" si="76"/>
        <v>0</v>
      </c>
      <c r="AB994" s="68" t="str">
        <f t="shared" si="77"/>
        <v/>
      </c>
    </row>
    <row r="995" spans="1:28" s="67" customFormat="1" ht="20.25">
      <c r="A995" s="197"/>
      <c r="B995" s="137" t="s">
        <v>235</v>
      </c>
      <c r="C995" s="191" t="s">
        <v>235</v>
      </c>
      <c r="D995" s="138"/>
      <c r="E995" s="137" t="s">
        <v>235</v>
      </c>
      <c r="F995" s="137" t="s">
        <v>235</v>
      </c>
      <c r="G995" s="137" t="s">
        <v>235</v>
      </c>
      <c r="H995" s="192" t="s">
        <v>235</v>
      </c>
      <c r="I995" s="193" t="s">
        <v>235</v>
      </c>
      <c r="J995" s="193" t="s">
        <v>235</v>
      </c>
      <c r="K995" s="194"/>
      <c r="L995" s="194"/>
      <c r="M995" s="194"/>
      <c r="N995" s="194"/>
      <c r="O995" s="194"/>
      <c r="P995" s="195"/>
      <c r="Q995" s="196"/>
      <c r="R995" s="137" t="s">
        <v>235</v>
      </c>
      <c r="S995" s="197" t="str">
        <f t="shared" ca="1" si="78"/>
        <v/>
      </c>
      <c r="T995" s="197" t="str">
        <f ca="1">IF(B995="","",IF(ISERROR(MATCH($J995,[3]SorP!$B$1:$B$6226,0)),"",INDIRECT("'SorP'!$A$"&amp;MATCH($S995&amp;$J995,[3]SorP!C:C,0))))</f>
        <v/>
      </c>
      <c r="U995" s="139"/>
      <c r="V995" s="140" t="e">
        <f>IF(C995="",NA(),IF(OR(C995="Smelter not listed",C995="Smelter not yet identified"),MATCH($B995&amp;$D995,'[3]Smelter Look-up'!$J:$J,0),MATCH($B995&amp;$C995,'[3]Smelter Look-up'!$J:$J,0)))</f>
        <v>#N/A</v>
      </c>
      <c r="X995" s="67">
        <f t="shared" si="76"/>
        <v>0</v>
      </c>
      <c r="AB995" s="68" t="str">
        <f t="shared" si="77"/>
        <v/>
      </c>
    </row>
    <row r="996" spans="1:28" s="67" customFormat="1" ht="20.25">
      <c r="A996" s="197"/>
      <c r="B996" s="137" t="s">
        <v>235</v>
      </c>
      <c r="C996" s="191" t="s">
        <v>235</v>
      </c>
      <c r="D996" s="138"/>
      <c r="E996" s="137" t="s">
        <v>235</v>
      </c>
      <c r="F996" s="137" t="s">
        <v>235</v>
      </c>
      <c r="G996" s="137" t="s">
        <v>235</v>
      </c>
      <c r="H996" s="192" t="s">
        <v>235</v>
      </c>
      <c r="I996" s="193" t="s">
        <v>235</v>
      </c>
      <c r="J996" s="193" t="s">
        <v>235</v>
      </c>
      <c r="K996" s="194"/>
      <c r="L996" s="194"/>
      <c r="M996" s="194"/>
      <c r="N996" s="194"/>
      <c r="O996" s="194"/>
      <c r="P996" s="195"/>
      <c r="Q996" s="196"/>
      <c r="R996" s="137" t="s">
        <v>235</v>
      </c>
      <c r="S996" s="197" t="str">
        <f t="shared" ca="1" si="78"/>
        <v/>
      </c>
      <c r="T996" s="197" t="str">
        <f ca="1">IF(B996="","",IF(ISERROR(MATCH($J996,[3]SorP!$B$1:$B$6226,0)),"",INDIRECT("'SorP'!$A$"&amp;MATCH($S996&amp;$J996,[3]SorP!C:C,0))))</f>
        <v/>
      </c>
      <c r="U996" s="139"/>
      <c r="V996" s="140" t="e">
        <f>IF(C996="",NA(),IF(OR(C996="Smelter not listed",C996="Smelter not yet identified"),MATCH($B996&amp;$D996,'[3]Smelter Look-up'!$J:$J,0),MATCH($B996&amp;$C996,'[3]Smelter Look-up'!$J:$J,0)))</f>
        <v>#N/A</v>
      </c>
      <c r="X996" s="67">
        <f t="shared" si="76"/>
        <v>0</v>
      </c>
      <c r="AB996" s="68" t="str">
        <f t="shared" si="77"/>
        <v/>
      </c>
    </row>
    <row r="997" spans="1:28" s="67" customFormat="1" ht="20.25">
      <c r="A997" s="197"/>
      <c r="B997" s="137" t="s">
        <v>235</v>
      </c>
      <c r="C997" s="191" t="s">
        <v>235</v>
      </c>
      <c r="D997" s="138"/>
      <c r="E997" s="137" t="s">
        <v>235</v>
      </c>
      <c r="F997" s="137" t="s">
        <v>235</v>
      </c>
      <c r="G997" s="137" t="s">
        <v>235</v>
      </c>
      <c r="H997" s="192" t="s">
        <v>235</v>
      </c>
      <c r="I997" s="193" t="s">
        <v>235</v>
      </c>
      <c r="J997" s="193" t="s">
        <v>235</v>
      </c>
      <c r="K997" s="194"/>
      <c r="L997" s="194"/>
      <c r="M997" s="194"/>
      <c r="N997" s="194"/>
      <c r="O997" s="194"/>
      <c r="P997" s="195"/>
      <c r="Q997" s="196"/>
      <c r="R997" s="137" t="s">
        <v>235</v>
      </c>
      <c r="S997" s="197" t="str">
        <f t="shared" ca="1" si="78"/>
        <v/>
      </c>
      <c r="T997" s="197" t="str">
        <f ca="1">IF(B997="","",IF(ISERROR(MATCH($J997,[3]SorP!$B$1:$B$6226,0)),"",INDIRECT("'SorP'!$A$"&amp;MATCH($S997&amp;$J997,[3]SorP!C:C,0))))</f>
        <v/>
      </c>
      <c r="U997" s="139"/>
      <c r="V997" s="140" t="e">
        <f>IF(C997="",NA(),IF(OR(C997="Smelter not listed",C997="Smelter not yet identified"),MATCH($B997&amp;$D997,'[3]Smelter Look-up'!$J:$J,0),MATCH($B997&amp;$C997,'[3]Smelter Look-up'!$J:$J,0)))</f>
        <v>#N/A</v>
      </c>
      <c r="X997" s="67">
        <f t="shared" si="76"/>
        <v>0</v>
      </c>
      <c r="AB997" s="68" t="str">
        <f t="shared" si="77"/>
        <v/>
      </c>
    </row>
    <row r="998" spans="1:28" s="67" customFormat="1" ht="20.25">
      <c r="A998" s="197"/>
      <c r="B998" s="137" t="s">
        <v>235</v>
      </c>
      <c r="C998" s="191" t="s">
        <v>235</v>
      </c>
      <c r="D998" s="138"/>
      <c r="E998" s="137" t="s">
        <v>235</v>
      </c>
      <c r="F998" s="137" t="s">
        <v>235</v>
      </c>
      <c r="G998" s="137" t="s">
        <v>235</v>
      </c>
      <c r="H998" s="192" t="s">
        <v>235</v>
      </c>
      <c r="I998" s="193" t="s">
        <v>235</v>
      </c>
      <c r="J998" s="193" t="s">
        <v>235</v>
      </c>
      <c r="K998" s="194"/>
      <c r="L998" s="194"/>
      <c r="M998" s="194"/>
      <c r="N998" s="194"/>
      <c r="O998" s="194"/>
      <c r="P998" s="195"/>
      <c r="Q998" s="196"/>
      <c r="R998" s="137" t="s">
        <v>235</v>
      </c>
      <c r="S998" s="197" t="str">
        <f t="shared" ca="1" si="78"/>
        <v/>
      </c>
      <c r="T998" s="197" t="str">
        <f ca="1">IF(B998="","",IF(ISERROR(MATCH($J998,[3]SorP!$B$1:$B$6226,0)),"",INDIRECT("'SorP'!$A$"&amp;MATCH($S998&amp;$J998,[3]SorP!C:C,0))))</f>
        <v/>
      </c>
      <c r="U998" s="139"/>
      <c r="V998" s="140" t="e">
        <f>IF(C998="",NA(),IF(OR(C998="Smelter not listed",C998="Smelter not yet identified"),MATCH($B998&amp;$D998,'[3]Smelter Look-up'!$J:$J,0),MATCH($B998&amp;$C998,'[3]Smelter Look-up'!$J:$J,0)))</f>
        <v>#N/A</v>
      </c>
      <c r="X998" s="67">
        <f t="shared" si="76"/>
        <v>0</v>
      </c>
      <c r="AB998" s="68" t="str">
        <f t="shared" si="77"/>
        <v/>
      </c>
    </row>
    <row r="999" spans="1:28" s="67" customFormat="1" ht="20.25">
      <c r="A999" s="197"/>
      <c r="B999" s="137" t="s">
        <v>235</v>
      </c>
      <c r="C999" s="191" t="s">
        <v>235</v>
      </c>
      <c r="D999" s="138"/>
      <c r="E999" s="137" t="s">
        <v>235</v>
      </c>
      <c r="F999" s="137" t="s">
        <v>235</v>
      </c>
      <c r="G999" s="137" t="s">
        <v>235</v>
      </c>
      <c r="H999" s="192" t="s">
        <v>235</v>
      </c>
      <c r="I999" s="193" t="s">
        <v>235</v>
      </c>
      <c r="J999" s="193" t="s">
        <v>235</v>
      </c>
      <c r="K999" s="194"/>
      <c r="L999" s="194"/>
      <c r="M999" s="194"/>
      <c r="N999" s="194"/>
      <c r="O999" s="194"/>
      <c r="P999" s="195"/>
      <c r="Q999" s="196"/>
      <c r="R999" s="137" t="s">
        <v>235</v>
      </c>
      <c r="S999" s="197" t="str">
        <f t="shared" ca="1" si="78"/>
        <v/>
      </c>
      <c r="T999" s="197" t="str">
        <f ca="1">IF(B999="","",IF(ISERROR(MATCH($J999,[3]SorP!$B$1:$B$6226,0)),"",INDIRECT("'SorP'!$A$"&amp;MATCH($S999&amp;$J999,[3]SorP!C:C,0))))</f>
        <v/>
      </c>
      <c r="U999" s="139"/>
      <c r="V999" s="140" t="e">
        <f>IF(C999="",NA(),IF(OR(C999="Smelter not listed",C999="Smelter not yet identified"),MATCH($B999&amp;$D999,'[3]Smelter Look-up'!$J:$J,0),MATCH($B999&amp;$C999,'[3]Smelter Look-up'!$J:$J,0)))</f>
        <v>#N/A</v>
      </c>
      <c r="X999" s="67">
        <f t="shared" si="76"/>
        <v>0</v>
      </c>
      <c r="AB999" s="68" t="str">
        <f t="shared" si="77"/>
        <v/>
      </c>
    </row>
    <row r="1000" spans="1:28" s="67" customFormat="1" ht="20.25">
      <c r="A1000" s="197"/>
      <c r="B1000" s="137" t="s">
        <v>235</v>
      </c>
      <c r="C1000" s="191" t="s">
        <v>235</v>
      </c>
      <c r="D1000" s="138"/>
      <c r="E1000" s="137" t="s">
        <v>235</v>
      </c>
      <c r="F1000" s="137" t="s">
        <v>235</v>
      </c>
      <c r="G1000" s="137" t="s">
        <v>235</v>
      </c>
      <c r="H1000" s="192" t="s">
        <v>235</v>
      </c>
      <c r="I1000" s="193" t="s">
        <v>235</v>
      </c>
      <c r="J1000" s="193" t="s">
        <v>235</v>
      </c>
      <c r="K1000" s="194"/>
      <c r="L1000" s="194"/>
      <c r="M1000" s="194"/>
      <c r="N1000" s="194"/>
      <c r="O1000" s="194"/>
      <c r="P1000" s="195"/>
      <c r="Q1000" s="196"/>
      <c r="R1000" s="137" t="s">
        <v>235</v>
      </c>
      <c r="S1000" s="197" t="str">
        <f t="shared" ca="1" si="78"/>
        <v/>
      </c>
      <c r="T1000" s="197" t="str">
        <f ca="1">IF(B1000="","",IF(ISERROR(MATCH($J1000,[3]SorP!$B$1:$B$6226,0)),"",INDIRECT("'SorP'!$A$"&amp;MATCH($S1000&amp;$J1000,[3]SorP!C:C,0))))</f>
        <v/>
      </c>
      <c r="U1000" s="139"/>
      <c r="V1000" s="140" t="e">
        <f>IF(C1000="",NA(),IF(OR(C1000="Smelter not listed",C1000="Smelter not yet identified"),MATCH($B1000&amp;$D1000,'[3]Smelter Look-up'!$J:$J,0),MATCH($B1000&amp;$C1000,'[3]Smelter Look-up'!$J:$J,0)))</f>
        <v>#N/A</v>
      </c>
      <c r="X1000" s="67">
        <f t="shared" si="76"/>
        <v>0</v>
      </c>
      <c r="AB1000" s="68" t="str">
        <f t="shared" si="77"/>
        <v/>
      </c>
    </row>
    <row r="1001" spans="1:28" s="67" customFormat="1" ht="20.25">
      <c r="A1001" s="197"/>
      <c r="B1001" s="137" t="s">
        <v>235</v>
      </c>
      <c r="C1001" s="191" t="s">
        <v>235</v>
      </c>
      <c r="D1001" s="138"/>
      <c r="E1001" s="137" t="s">
        <v>235</v>
      </c>
      <c r="F1001" s="137" t="s">
        <v>235</v>
      </c>
      <c r="G1001" s="137" t="s">
        <v>235</v>
      </c>
      <c r="H1001" s="192" t="s">
        <v>235</v>
      </c>
      <c r="I1001" s="193" t="s">
        <v>235</v>
      </c>
      <c r="J1001" s="193" t="s">
        <v>235</v>
      </c>
      <c r="K1001" s="194"/>
      <c r="L1001" s="194"/>
      <c r="M1001" s="194"/>
      <c r="N1001" s="194"/>
      <c r="O1001" s="194"/>
      <c r="P1001" s="195"/>
      <c r="Q1001" s="196"/>
      <c r="R1001" s="137" t="s">
        <v>235</v>
      </c>
      <c r="S1001" s="197" t="str">
        <f t="shared" ca="1" si="78"/>
        <v/>
      </c>
      <c r="T1001" s="197" t="str">
        <f ca="1">IF(B1001="","",IF(ISERROR(MATCH($J1001,[3]SorP!$B$1:$B$6226,0)),"",INDIRECT("'SorP'!$A$"&amp;MATCH($S1001&amp;$J1001,[3]SorP!C:C,0))))</f>
        <v/>
      </c>
      <c r="U1001" s="139"/>
      <c r="V1001" s="140" t="e">
        <f>IF(C1001="",NA(),IF(OR(C1001="Smelter not listed",C1001="Smelter not yet identified"),MATCH($B1001&amp;$D1001,'[3]Smelter Look-up'!$J:$J,0),MATCH($B1001&amp;$C1001,'[3]Smelter Look-up'!$J:$J,0)))</f>
        <v>#N/A</v>
      </c>
      <c r="X1001" s="67">
        <f t="shared" si="76"/>
        <v>0</v>
      </c>
      <c r="AB1001" s="68" t="str">
        <f t="shared" si="77"/>
        <v/>
      </c>
    </row>
    <row r="1002" spans="1:28" s="67" customFormat="1" ht="20.25">
      <c r="A1002" s="197"/>
      <c r="B1002" s="137" t="s">
        <v>235</v>
      </c>
      <c r="C1002" s="191" t="s">
        <v>235</v>
      </c>
      <c r="D1002" s="138"/>
      <c r="E1002" s="137" t="s">
        <v>235</v>
      </c>
      <c r="F1002" s="137" t="s">
        <v>235</v>
      </c>
      <c r="G1002" s="137" t="s">
        <v>235</v>
      </c>
      <c r="H1002" s="192" t="s">
        <v>235</v>
      </c>
      <c r="I1002" s="193" t="s">
        <v>235</v>
      </c>
      <c r="J1002" s="193" t="s">
        <v>235</v>
      </c>
      <c r="K1002" s="194"/>
      <c r="L1002" s="194"/>
      <c r="M1002" s="194"/>
      <c r="N1002" s="194"/>
      <c r="O1002" s="194"/>
      <c r="P1002" s="195"/>
      <c r="Q1002" s="196"/>
      <c r="R1002" s="137" t="s">
        <v>235</v>
      </c>
      <c r="S1002" s="197" t="str">
        <f t="shared" ca="1" si="78"/>
        <v/>
      </c>
      <c r="T1002" s="197" t="str">
        <f ca="1">IF(B1002="","",IF(ISERROR(MATCH($J1002,[3]SorP!$B$1:$B$6226,0)),"",INDIRECT("'SorP'!$A$"&amp;MATCH($S1002&amp;$J1002,[3]SorP!C:C,0))))</f>
        <v/>
      </c>
      <c r="U1002" s="139"/>
      <c r="V1002" s="140" t="e">
        <f>IF(C1002="",NA(),IF(OR(C1002="Smelter not listed",C1002="Smelter not yet identified"),MATCH($B1002&amp;$D1002,'[3]Smelter Look-up'!$J:$J,0),MATCH($B1002&amp;$C1002,'[3]Smelter Look-up'!$J:$J,0)))</f>
        <v>#N/A</v>
      </c>
      <c r="X1002" s="67">
        <f t="shared" si="76"/>
        <v>0</v>
      </c>
      <c r="AB1002" s="68" t="str">
        <f t="shared" si="77"/>
        <v/>
      </c>
    </row>
    <row r="1003" spans="1:28" s="67" customFormat="1" ht="20.25">
      <c r="A1003" s="197"/>
      <c r="B1003" s="137" t="s">
        <v>235</v>
      </c>
      <c r="C1003" s="191" t="s">
        <v>235</v>
      </c>
      <c r="D1003" s="138"/>
      <c r="E1003" s="137" t="s">
        <v>235</v>
      </c>
      <c r="F1003" s="137" t="s">
        <v>235</v>
      </c>
      <c r="G1003" s="137" t="s">
        <v>235</v>
      </c>
      <c r="H1003" s="192" t="s">
        <v>235</v>
      </c>
      <c r="I1003" s="193" t="s">
        <v>235</v>
      </c>
      <c r="J1003" s="193" t="s">
        <v>235</v>
      </c>
      <c r="K1003" s="194"/>
      <c r="L1003" s="194"/>
      <c r="M1003" s="194"/>
      <c r="N1003" s="194"/>
      <c r="O1003" s="194"/>
      <c r="P1003" s="195"/>
      <c r="Q1003" s="196"/>
      <c r="R1003" s="137" t="s">
        <v>235</v>
      </c>
      <c r="S1003" s="197" t="str">
        <f t="shared" ca="1" si="78"/>
        <v/>
      </c>
      <c r="T1003" s="197" t="str">
        <f ca="1">IF(B1003="","",IF(ISERROR(MATCH($J1003,[3]SorP!$B$1:$B$6226,0)),"",INDIRECT("'SorP'!$A$"&amp;MATCH($S1003&amp;$J1003,[3]SorP!C:C,0))))</f>
        <v/>
      </c>
      <c r="U1003" s="139"/>
      <c r="V1003" s="140" t="e">
        <f>IF(C1003="",NA(),IF(OR(C1003="Smelter not listed",C1003="Smelter not yet identified"),MATCH($B1003&amp;$D1003,'[3]Smelter Look-up'!$J:$J,0),MATCH($B1003&amp;$C1003,'[3]Smelter Look-up'!$J:$J,0)))</f>
        <v>#N/A</v>
      </c>
      <c r="X1003" s="67">
        <f t="shared" si="76"/>
        <v>0</v>
      </c>
      <c r="AB1003" s="68" t="str">
        <f t="shared" si="77"/>
        <v/>
      </c>
    </row>
    <row r="1004" spans="1:28" s="67" customFormat="1" ht="20.25">
      <c r="A1004" s="197"/>
      <c r="B1004" s="137" t="s">
        <v>235</v>
      </c>
      <c r="C1004" s="191" t="s">
        <v>235</v>
      </c>
      <c r="D1004" s="138"/>
      <c r="E1004" s="137" t="s">
        <v>235</v>
      </c>
      <c r="F1004" s="137" t="s">
        <v>235</v>
      </c>
      <c r="G1004" s="137" t="s">
        <v>235</v>
      </c>
      <c r="H1004" s="192" t="s">
        <v>235</v>
      </c>
      <c r="I1004" s="193" t="s">
        <v>235</v>
      </c>
      <c r="J1004" s="193" t="s">
        <v>235</v>
      </c>
      <c r="K1004" s="194"/>
      <c r="L1004" s="194"/>
      <c r="M1004" s="194"/>
      <c r="N1004" s="194"/>
      <c r="O1004" s="194"/>
      <c r="P1004" s="195"/>
      <c r="Q1004" s="196"/>
      <c r="R1004" s="137" t="s">
        <v>235</v>
      </c>
      <c r="S1004" s="197" t="str">
        <f t="shared" ca="1" si="78"/>
        <v/>
      </c>
      <c r="T1004" s="197" t="str">
        <f ca="1">IF(B1004="","",IF(ISERROR(MATCH($J1004,[3]SorP!$B$1:$B$6226,0)),"",INDIRECT("'SorP'!$A$"&amp;MATCH($S1004&amp;$J1004,[3]SorP!C:C,0))))</f>
        <v/>
      </c>
      <c r="U1004" s="139"/>
      <c r="V1004" s="140" t="e">
        <f>IF(C1004="",NA(),IF(OR(C1004="Smelter not listed",C1004="Smelter not yet identified"),MATCH($B1004&amp;$D1004,'[3]Smelter Look-up'!$J:$J,0),MATCH($B1004&amp;$C1004,'[3]Smelter Look-up'!$J:$J,0)))</f>
        <v>#N/A</v>
      </c>
      <c r="X1004" s="67">
        <f t="shared" si="76"/>
        <v>0</v>
      </c>
      <c r="AB1004" s="68" t="str">
        <f t="shared" si="77"/>
        <v/>
      </c>
    </row>
    <row r="1005" spans="1:28" s="67" customFormat="1" ht="20.25">
      <c r="A1005" s="197"/>
      <c r="B1005" s="137" t="s">
        <v>235</v>
      </c>
      <c r="C1005" s="191" t="s">
        <v>235</v>
      </c>
      <c r="D1005" s="138"/>
      <c r="E1005" s="137" t="s">
        <v>235</v>
      </c>
      <c r="F1005" s="137" t="s">
        <v>235</v>
      </c>
      <c r="G1005" s="137" t="s">
        <v>235</v>
      </c>
      <c r="H1005" s="192" t="s">
        <v>235</v>
      </c>
      <c r="I1005" s="193" t="s">
        <v>235</v>
      </c>
      <c r="J1005" s="193" t="s">
        <v>235</v>
      </c>
      <c r="K1005" s="194"/>
      <c r="L1005" s="194"/>
      <c r="M1005" s="194"/>
      <c r="N1005" s="194"/>
      <c r="O1005" s="194"/>
      <c r="P1005" s="195"/>
      <c r="Q1005" s="196"/>
      <c r="R1005" s="137" t="s">
        <v>235</v>
      </c>
      <c r="S1005" s="197" t="str">
        <f t="shared" ca="1" si="78"/>
        <v/>
      </c>
      <c r="T1005" s="197" t="str">
        <f ca="1">IF(B1005="","",IF(ISERROR(MATCH($J1005,[3]SorP!$B$1:$B$6226,0)),"",INDIRECT("'SorP'!$A$"&amp;MATCH($S1005&amp;$J1005,[3]SorP!C:C,0))))</f>
        <v/>
      </c>
      <c r="U1005" s="139"/>
      <c r="V1005" s="140" t="e">
        <f>IF(C1005="",NA(),IF(OR(C1005="Smelter not listed",C1005="Smelter not yet identified"),MATCH($B1005&amp;$D1005,'[3]Smelter Look-up'!$J:$J,0),MATCH($B1005&amp;$C1005,'[3]Smelter Look-up'!$J:$J,0)))</f>
        <v>#N/A</v>
      </c>
      <c r="X1005" s="67">
        <f t="shared" si="76"/>
        <v>0</v>
      </c>
      <c r="AB1005" s="68" t="str">
        <f t="shared" si="77"/>
        <v/>
      </c>
    </row>
    <row r="1006" spans="1:28" s="67" customFormat="1" ht="20.25">
      <c r="A1006" s="197"/>
      <c r="B1006" s="137" t="s">
        <v>235</v>
      </c>
      <c r="C1006" s="191" t="s">
        <v>235</v>
      </c>
      <c r="D1006" s="138"/>
      <c r="E1006" s="137" t="s">
        <v>235</v>
      </c>
      <c r="F1006" s="137" t="s">
        <v>235</v>
      </c>
      <c r="G1006" s="137" t="s">
        <v>235</v>
      </c>
      <c r="H1006" s="192" t="s">
        <v>235</v>
      </c>
      <c r="I1006" s="193" t="s">
        <v>235</v>
      </c>
      <c r="J1006" s="193" t="s">
        <v>235</v>
      </c>
      <c r="K1006" s="194"/>
      <c r="L1006" s="194"/>
      <c r="M1006" s="194"/>
      <c r="N1006" s="194"/>
      <c r="O1006" s="194"/>
      <c r="P1006" s="195"/>
      <c r="Q1006" s="196"/>
      <c r="R1006" s="137" t="s">
        <v>235</v>
      </c>
      <c r="S1006" s="197" t="str">
        <f t="shared" ca="1" si="78"/>
        <v/>
      </c>
      <c r="T1006" s="197" t="str">
        <f ca="1">IF(B1006="","",IF(ISERROR(MATCH($J1006,[3]SorP!$B$1:$B$6226,0)),"",INDIRECT("'SorP'!$A$"&amp;MATCH($S1006&amp;$J1006,[3]SorP!C:C,0))))</f>
        <v/>
      </c>
      <c r="U1006" s="139"/>
      <c r="V1006" s="140" t="e">
        <f>IF(C1006="",NA(),IF(OR(C1006="Smelter not listed",C1006="Smelter not yet identified"),MATCH($B1006&amp;$D1006,'[3]Smelter Look-up'!$J:$J,0),MATCH($B1006&amp;$C1006,'[3]Smelter Look-up'!$J:$J,0)))</f>
        <v>#N/A</v>
      </c>
      <c r="X1006" s="67">
        <f t="shared" si="76"/>
        <v>0</v>
      </c>
      <c r="AB1006" s="68" t="str">
        <f t="shared" si="77"/>
        <v/>
      </c>
    </row>
    <row r="1007" spans="1:28" s="67" customFormat="1" ht="20.25">
      <c r="A1007" s="197"/>
      <c r="B1007" s="137" t="s">
        <v>235</v>
      </c>
      <c r="C1007" s="191" t="s">
        <v>235</v>
      </c>
      <c r="D1007" s="138"/>
      <c r="E1007" s="137" t="s">
        <v>235</v>
      </c>
      <c r="F1007" s="137" t="s">
        <v>235</v>
      </c>
      <c r="G1007" s="137" t="s">
        <v>235</v>
      </c>
      <c r="H1007" s="192" t="s">
        <v>235</v>
      </c>
      <c r="I1007" s="193" t="s">
        <v>235</v>
      </c>
      <c r="J1007" s="193" t="s">
        <v>235</v>
      </c>
      <c r="K1007" s="194"/>
      <c r="L1007" s="194"/>
      <c r="M1007" s="194"/>
      <c r="N1007" s="194"/>
      <c r="O1007" s="194"/>
      <c r="P1007" s="195"/>
      <c r="Q1007" s="196"/>
      <c r="R1007" s="137" t="s">
        <v>235</v>
      </c>
      <c r="S1007" s="197" t="str">
        <f t="shared" ca="1" si="78"/>
        <v/>
      </c>
      <c r="T1007" s="197" t="str">
        <f ca="1">IF(B1007="","",IF(ISERROR(MATCH($J1007,[3]SorP!$B$1:$B$6226,0)),"",INDIRECT("'SorP'!$A$"&amp;MATCH($S1007&amp;$J1007,[3]SorP!C:C,0))))</f>
        <v/>
      </c>
      <c r="U1007" s="139"/>
      <c r="V1007" s="140" t="e">
        <f>IF(C1007="",NA(),IF(OR(C1007="Smelter not listed",C1007="Smelter not yet identified"),MATCH($B1007&amp;$D1007,'[3]Smelter Look-up'!$J:$J,0),MATCH($B1007&amp;$C1007,'[3]Smelter Look-up'!$J:$J,0)))</f>
        <v>#N/A</v>
      </c>
      <c r="X1007" s="67">
        <f t="shared" si="76"/>
        <v>0</v>
      </c>
      <c r="AB1007" s="68" t="str">
        <f t="shared" si="77"/>
        <v/>
      </c>
    </row>
    <row r="1008" spans="1:28" s="67" customFormat="1" ht="20.25">
      <c r="A1008" s="197"/>
      <c r="B1008" s="137" t="s">
        <v>235</v>
      </c>
      <c r="C1008" s="191" t="s">
        <v>235</v>
      </c>
      <c r="D1008" s="138"/>
      <c r="E1008" s="137" t="s">
        <v>235</v>
      </c>
      <c r="F1008" s="137" t="s">
        <v>235</v>
      </c>
      <c r="G1008" s="137" t="s">
        <v>235</v>
      </c>
      <c r="H1008" s="192" t="s">
        <v>235</v>
      </c>
      <c r="I1008" s="193" t="s">
        <v>235</v>
      </c>
      <c r="J1008" s="193" t="s">
        <v>235</v>
      </c>
      <c r="K1008" s="194"/>
      <c r="L1008" s="194"/>
      <c r="M1008" s="194"/>
      <c r="N1008" s="194"/>
      <c r="O1008" s="194"/>
      <c r="P1008" s="195"/>
      <c r="Q1008" s="196"/>
      <c r="R1008" s="137" t="s">
        <v>235</v>
      </c>
      <c r="S1008" s="197" t="str">
        <f t="shared" ca="1" si="78"/>
        <v/>
      </c>
      <c r="T1008" s="197" t="str">
        <f ca="1">IF(B1008="","",IF(ISERROR(MATCH($J1008,[3]SorP!$B$1:$B$6226,0)),"",INDIRECT("'SorP'!$A$"&amp;MATCH($S1008&amp;$J1008,[3]SorP!C:C,0))))</f>
        <v/>
      </c>
      <c r="U1008" s="139"/>
      <c r="V1008" s="140" t="e">
        <f>IF(C1008="",NA(),IF(OR(C1008="Smelter not listed",C1008="Smelter not yet identified"),MATCH($B1008&amp;$D1008,'[3]Smelter Look-up'!$J:$J,0),MATCH($B1008&amp;$C1008,'[3]Smelter Look-up'!$J:$J,0)))</f>
        <v>#N/A</v>
      </c>
      <c r="X1008" s="67">
        <f t="shared" si="76"/>
        <v>0</v>
      </c>
      <c r="AB1008" s="68" t="str">
        <f t="shared" si="77"/>
        <v/>
      </c>
    </row>
    <row r="1009" spans="1:28" s="67" customFormat="1" ht="20.25">
      <c r="A1009" s="197"/>
      <c r="B1009" s="137" t="s">
        <v>235</v>
      </c>
      <c r="C1009" s="191" t="s">
        <v>235</v>
      </c>
      <c r="D1009" s="138"/>
      <c r="E1009" s="137" t="s">
        <v>235</v>
      </c>
      <c r="F1009" s="137" t="s">
        <v>235</v>
      </c>
      <c r="G1009" s="137" t="s">
        <v>235</v>
      </c>
      <c r="H1009" s="192" t="s">
        <v>235</v>
      </c>
      <c r="I1009" s="193" t="s">
        <v>235</v>
      </c>
      <c r="J1009" s="193" t="s">
        <v>235</v>
      </c>
      <c r="K1009" s="194"/>
      <c r="L1009" s="194"/>
      <c r="M1009" s="194"/>
      <c r="N1009" s="194"/>
      <c r="O1009" s="194"/>
      <c r="P1009" s="195"/>
      <c r="Q1009" s="196"/>
      <c r="R1009" s="137" t="s">
        <v>235</v>
      </c>
      <c r="S1009" s="197" t="str">
        <f t="shared" ca="1" si="78"/>
        <v/>
      </c>
      <c r="T1009" s="197" t="str">
        <f ca="1">IF(B1009="","",IF(ISERROR(MATCH($J1009,[3]SorP!$B$1:$B$6226,0)),"",INDIRECT("'SorP'!$A$"&amp;MATCH($S1009&amp;$J1009,[3]SorP!C:C,0))))</f>
        <v/>
      </c>
      <c r="U1009" s="139"/>
      <c r="V1009" s="140" t="e">
        <f>IF(C1009="",NA(),IF(OR(C1009="Smelter not listed",C1009="Smelter not yet identified"),MATCH($B1009&amp;$D1009,'[3]Smelter Look-up'!$J:$J,0),MATCH($B1009&amp;$C1009,'[3]Smelter Look-up'!$J:$J,0)))</f>
        <v>#N/A</v>
      </c>
      <c r="X1009" s="67">
        <f t="shared" si="76"/>
        <v>0</v>
      </c>
      <c r="AB1009" s="68" t="str">
        <f t="shared" si="77"/>
        <v/>
      </c>
    </row>
    <row r="1010" spans="1:28" s="67" customFormat="1" ht="20.25">
      <c r="A1010" s="197"/>
      <c r="B1010" s="137" t="s">
        <v>235</v>
      </c>
      <c r="C1010" s="191" t="s">
        <v>235</v>
      </c>
      <c r="D1010" s="138"/>
      <c r="E1010" s="137" t="s">
        <v>235</v>
      </c>
      <c r="F1010" s="137" t="s">
        <v>235</v>
      </c>
      <c r="G1010" s="137" t="s">
        <v>235</v>
      </c>
      <c r="H1010" s="192" t="s">
        <v>235</v>
      </c>
      <c r="I1010" s="193" t="s">
        <v>235</v>
      </c>
      <c r="J1010" s="193" t="s">
        <v>235</v>
      </c>
      <c r="K1010" s="194"/>
      <c r="L1010" s="194"/>
      <c r="M1010" s="194"/>
      <c r="N1010" s="194"/>
      <c r="O1010" s="194"/>
      <c r="P1010" s="195"/>
      <c r="Q1010" s="196"/>
      <c r="R1010" s="137" t="s">
        <v>235</v>
      </c>
      <c r="S1010" s="197" t="str">
        <f t="shared" ca="1" si="78"/>
        <v/>
      </c>
      <c r="T1010" s="197" t="str">
        <f ca="1">IF(B1010="","",IF(ISERROR(MATCH($J1010,[3]SorP!$B$1:$B$6226,0)),"",INDIRECT("'SorP'!$A$"&amp;MATCH($S1010&amp;$J1010,[3]SorP!C:C,0))))</f>
        <v/>
      </c>
      <c r="U1010" s="139"/>
      <c r="V1010" s="140" t="e">
        <f>IF(C1010="",NA(),IF(OR(C1010="Smelter not listed",C1010="Smelter not yet identified"),MATCH($B1010&amp;$D1010,'[3]Smelter Look-up'!$J:$J,0),MATCH($B1010&amp;$C1010,'[3]Smelter Look-up'!$J:$J,0)))</f>
        <v>#N/A</v>
      </c>
      <c r="X1010" s="67">
        <f t="shared" si="76"/>
        <v>0</v>
      </c>
      <c r="AB1010" s="68" t="str">
        <f t="shared" si="77"/>
        <v/>
      </c>
    </row>
    <row r="1011" spans="1:28" s="67" customFormat="1" ht="20.25">
      <c r="A1011" s="197"/>
      <c r="B1011" s="137" t="s">
        <v>235</v>
      </c>
      <c r="C1011" s="191" t="s">
        <v>235</v>
      </c>
      <c r="D1011" s="138"/>
      <c r="E1011" s="137" t="s">
        <v>235</v>
      </c>
      <c r="F1011" s="137" t="s">
        <v>235</v>
      </c>
      <c r="G1011" s="137" t="s">
        <v>235</v>
      </c>
      <c r="H1011" s="192" t="s">
        <v>235</v>
      </c>
      <c r="I1011" s="193" t="s">
        <v>235</v>
      </c>
      <c r="J1011" s="193" t="s">
        <v>235</v>
      </c>
      <c r="K1011" s="194"/>
      <c r="L1011" s="194"/>
      <c r="M1011" s="194"/>
      <c r="N1011" s="194"/>
      <c r="O1011" s="194"/>
      <c r="P1011" s="195"/>
      <c r="Q1011" s="196"/>
      <c r="R1011" s="137" t="s">
        <v>235</v>
      </c>
      <c r="S1011" s="197" t="str">
        <f t="shared" ca="1" si="78"/>
        <v/>
      </c>
      <c r="T1011" s="197" t="str">
        <f ca="1">IF(B1011="","",IF(ISERROR(MATCH($J1011,[3]SorP!$B$1:$B$6226,0)),"",INDIRECT("'SorP'!$A$"&amp;MATCH($S1011&amp;$J1011,[3]SorP!C:C,0))))</f>
        <v/>
      </c>
      <c r="U1011" s="139"/>
      <c r="V1011" s="140" t="e">
        <f>IF(C1011="",NA(),IF(OR(C1011="Smelter not listed",C1011="Smelter not yet identified"),MATCH($B1011&amp;$D1011,'[3]Smelter Look-up'!$J:$J,0),MATCH($B1011&amp;$C1011,'[3]Smelter Look-up'!$J:$J,0)))</f>
        <v>#N/A</v>
      </c>
      <c r="X1011" s="67">
        <f t="shared" si="76"/>
        <v>0</v>
      </c>
      <c r="AB1011" s="68" t="str">
        <f t="shared" si="77"/>
        <v/>
      </c>
    </row>
    <row r="1012" spans="1:28" s="67" customFormat="1" ht="20.25">
      <c r="A1012" s="197"/>
      <c r="B1012" s="137" t="s">
        <v>235</v>
      </c>
      <c r="C1012" s="191" t="s">
        <v>235</v>
      </c>
      <c r="D1012" s="138"/>
      <c r="E1012" s="137" t="s">
        <v>235</v>
      </c>
      <c r="F1012" s="137" t="s">
        <v>235</v>
      </c>
      <c r="G1012" s="137" t="s">
        <v>235</v>
      </c>
      <c r="H1012" s="192" t="s">
        <v>235</v>
      </c>
      <c r="I1012" s="193" t="s">
        <v>235</v>
      </c>
      <c r="J1012" s="193" t="s">
        <v>235</v>
      </c>
      <c r="K1012" s="194"/>
      <c r="L1012" s="194"/>
      <c r="M1012" s="194"/>
      <c r="N1012" s="194"/>
      <c r="O1012" s="194"/>
      <c r="P1012" s="195"/>
      <c r="Q1012" s="196"/>
      <c r="R1012" s="137" t="s">
        <v>235</v>
      </c>
      <c r="S1012" s="197" t="str">
        <f t="shared" ca="1" si="78"/>
        <v/>
      </c>
      <c r="T1012" s="197" t="str">
        <f ca="1">IF(B1012="","",IF(ISERROR(MATCH($J1012,[3]SorP!$B$1:$B$6226,0)),"",INDIRECT("'SorP'!$A$"&amp;MATCH($S1012&amp;$J1012,[3]SorP!C:C,0))))</f>
        <v/>
      </c>
      <c r="U1012" s="139"/>
      <c r="V1012" s="140" t="e">
        <f>IF(C1012="",NA(),IF(OR(C1012="Smelter not listed",C1012="Smelter not yet identified"),MATCH($B1012&amp;$D1012,'[3]Smelter Look-up'!$J:$J,0),MATCH($B1012&amp;$C1012,'[3]Smelter Look-up'!$J:$J,0)))</f>
        <v>#N/A</v>
      </c>
      <c r="X1012" s="67">
        <f t="shared" si="76"/>
        <v>0</v>
      </c>
      <c r="AB1012" s="68" t="str">
        <f t="shared" si="77"/>
        <v/>
      </c>
    </row>
    <row r="1013" spans="1:28" s="67" customFormat="1" ht="20.25">
      <c r="A1013" s="197"/>
      <c r="B1013" s="137" t="s">
        <v>235</v>
      </c>
      <c r="C1013" s="191" t="s">
        <v>235</v>
      </c>
      <c r="D1013" s="138"/>
      <c r="E1013" s="137" t="s">
        <v>235</v>
      </c>
      <c r="F1013" s="137" t="s">
        <v>235</v>
      </c>
      <c r="G1013" s="137" t="s">
        <v>235</v>
      </c>
      <c r="H1013" s="192" t="s">
        <v>235</v>
      </c>
      <c r="I1013" s="193" t="s">
        <v>235</v>
      </c>
      <c r="J1013" s="193" t="s">
        <v>235</v>
      </c>
      <c r="K1013" s="194"/>
      <c r="L1013" s="194"/>
      <c r="M1013" s="194"/>
      <c r="N1013" s="194"/>
      <c r="O1013" s="194"/>
      <c r="P1013" s="195"/>
      <c r="Q1013" s="196"/>
      <c r="R1013" s="137" t="s">
        <v>235</v>
      </c>
      <c r="S1013" s="197" t="str">
        <f t="shared" ca="1" si="78"/>
        <v/>
      </c>
      <c r="T1013" s="197" t="str">
        <f ca="1">IF(B1013="","",IF(ISERROR(MATCH($J1013,[3]SorP!$B$1:$B$6226,0)),"",INDIRECT("'SorP'!$A$"&amp;MATCH($S1013&amp;$J1013,[3]SorP!C:C,0))))</f>
        <v/>
      </c>
      <c r="U1013" s="139"/>
      <c r="V1013" s="140" t="e">
        <f>IF(C1013="",NA(),IF(OR(C1013="Smelter not listed",C1013="Smelter not yet identified"),MATCH($B1013&amp;$D1013,'[3]Smelter Look-up'!$J:$J,0),MATCH($B1013&amp;$C1013,'[3]Smelter Look-up'!$J:$J,0)))</f>
        <v>#N/A</v>
      </c>
      <c r="X1013" s="67">
        <f t="shared" si="76"/>
        <v>0</v>
      </c>
      <c r="AB1013" s="68" t="str">
        <f t="shared" si="77"/>
        <v/>
      </c>
    </row>
    <row r="1014" spans="1:28" s="67" customFormat="1" ht="20.25">
      <c r="A1014" s="197"/>
      <c r="B1014" s="137" t="s">
        <v>235</v>
      </c>
      <c r="C1014" s="191" t="s">
        <v>235</v>
      </c>
      <c r="D1014" s="138"/>
      <c r="E1014" s="137" t="s">
        <v>235</v>
      </c>
      <c r="F1014" s="137" t="s">
        <v>235</v>
      </c>
      <c r="G1014" s="137" t="s">
        <v>235</v>
      </c>
      <c r="H1014" s="192" t="s">
        <v>235</v>
      </c>
      <c r="I1014" s="193" t="s">
        <v>235</v>
      </c>
      <c r="J1014" s="193" t="s">
        <v>235</v>
      </c>
      <c r="K1014" s="194"/>
      <c r="L1014" s="194"/>
      <c r="M1014" s="194"/>
      <c r="N1014" s="194"/>
      <c r="O1014" s="194"/>
      <c r="P1014" s="195"/>
      <c r="Q1014" s="196"/>
      <c r="R1014" s="137" t="s">
        <v>235</v>
      </c>
      <c r="S1014" s="197" t="str">
        <f t="shared" ca="1" si="78"/>
        <v/>
      </c>
      <c r="T1014" s="197" t="str">
        <f ca="1">IF(B1014="","",IF(ISERROR(MATCH($J1014,[3]SorP!$B$1:$B$6226,0)),"",INDIRECT("'SorP'!$A$"&amp;MATCH($S1014&amp;$J1014,[3]SorP!C:C,0))))</f>
        <v/>
      </c>
      <c r="U1014" s="139"/>
      <c r="V1014" s="140" t="e">
        <f>IF(C1014="",NA(),IF(OR(C1014="Smelter not listed",C1014="Smelter not yet identified"),MATCH($B1014&amp;$D1014,'[3]Smelter Look-up'!$J:$J,0),MATCH($B1014&amp;$C1014,'[3]Smelter Look-up'!$J:$J,0)))</f>
        <v>#N/A</v>
      </c>
      <c r="X1014" s="67">
        <f t="shared" si="76"/>
        <v>0</v>
      </c>
      <c r="AB1014" s="68" t="str">
        <f t="shared" si="77"/>
        <v/>
      </c>
    </row>
    <row r="1015" spans="1:28" s="67" customFormat="1" ht="20.25">
      <c r="A1015" s="197"/>
      <c r="B1015" s="137" t="s">
        <v>235</v>
      </c>
      <c r="C1015" s="191" t="s">
        <v>235</v>
      </c>
      <c r="D1015" s="138"/>
      <c r="E1015" s="137" t="s">
        <v>235</v>
      </c>
      <c r="F1015" s="137" t="s">
        <v>235</v>
      </c>
      <c r="G1015" s="137" t="s">
        <v>235</v>
      </c>
      <c r="H1015" s="192" t="s">
        <v>235</v>
      </c>
      <c r="I1015" s="193" t="s">
        <v>235</v>
      </c>
      <c r="J1015" s="193" t="s">
        <v>235</v>
      </c>
      <c r="K1015" s="194"/>
      <c r="L1015" s="194"/>
      <c r="M1015" s="194"/>
      <c r="N1015" s="194"/>
      <c r="O1015" s="194"/>
      <c r="P1015" s="195"/>
      <c r="Q1015" s="196"/>
      <c r="R1015" s="137" t="s">
        <v>235</v>
      </c>
      <c r="S1015" s="197" t="str">
        <f t="shared" ca="1" si="78"/>
        <v/>
      </c>
      <c r="T1015" s="197" t="str">
        <f ca="1">IF(B1015="","",IF(ISERROR(MATCH($J1015,[3]SorP!$B$1:$B$6226,0)),"",INDIRECT("'SorP'!$A$"&amp;MATCH($S1015&amp;$J1015,[3]SorP!C:C,0))))</f>
        <v/>
      </c>
      <c r="U1015" s="139"/>
      <c r="V1015" s="140" t="e">
        <f>IF(C1015="",NA(),IF(OR(C1015="Smelter not listed",C1015="Smelter not yet identified"),MATCH($B1015&amp;$D1015,'[3]Smelter Look-up'!$J:$J,0),MATCH($B1015&amp;$C1015,'[3]Smelter Look-up'!$J:$J,0)))</f>
        <v>#N/A</v>
      </c>
      <c r="X1015" s="67">
        <f t="shared" si="76"/>
        <v>0</v>
      </c>
      <c r="AB1015" s="68" t="str">
        <f t="shared" si="77"/>
        <v/>
      </c>
    </row>
    <row r="1016" spans="1:28" s="67" customFormat="1" ht="20.25">
      <c r="A1016" s="197"/>
      <c r="B1016" s="137" t="s">
        <v>235</v>
      </c>
      <c r="C1016" s="191" t="s">
        <v>235</v>
      </c>
      <c r="D1016" s="138"/>
      <c r="E1016" s="137" t="s">
        <v>235</v>
      </c>
      <c r="F1016" s="137" t="s">
        <v>235</v>
      </c>
      <c r="G1016" s="137" t="s">
        <v>235</v>
      </c>
      <c r="H1016" s="192" t="s">
        <v>235</v>
      </c>
      <c r="I1016" s="193" t="s">
        <v>235</v>
      </c>
      <c r="J1016" s="193" t="s">
        <v>235</v>
      </c>
      <c r="K1016" s="194"/>
      <c r="L1016" s="194"/>
      <c r="M1016" s="194"/>
      <c r="N1016" s="194"/>
      <c r="O1016" s="194"/>
      <c r="P1016" s="195"/>
      <c r="Q1016" s="196"/>
      <c r="R1016" s="137" t="s">
        <v>235</v>
      </c>
      <c r="S1016" s="197" t="str">
        <f t="shared" ca="1" si="78"/>
        <v/>
      </c>
      <c r="T1016" s="197" t="str">
        <f ca="1">IF(B1016="","",IF(ISERROR(MATCH($J1016,[3]SorP!$B$1:$B$6226,0)),"",INDIRECT("'SorP'!$A$"&amp;MATCH($S1016&amp;$J1016,[3]SorP!C:C,0))))</f>
        <v/>
      </c>
      <c r="U1016" s="139"/>
      <c r="V1016" s="140" t="e">
        <f>IF(C1016="",NA(),IF(OR(C1016="Smelter not listed",C1016="Smelter not yet identified"),MATCH($B1016&amp;$D1016,'[3]Smelter Look-up'!$J:$J,0),MATCH($B1016&amp;$C1016,'[3]Smelter Look-up'!$J:$J,0)))</f>
        <v>#N/A</v>
      </c>
      <c r="X1016" s="67">
        <f t="shared" si="76"/>
        <v>0</v>
      </c>
      <c r="AB1016" s="68" t="str">
        <f t="shared" si="77"/>
        <v/>
      </c>
    </row>
    <row r="1017" spans="1:28" s="67" customFormat="1" ht="20.25">
      <c r="A1017" s="197"/>
      <c r="B1017" s="137" t="s">
        <v>235</v>
      </c>
      <c r="C1017" s="191" t="s">
        <v>235</v>
      </c>
      <c r="D1017" s="138"/>
      <c r="E1017" s="137" t="s">
        <v>235</v>
      </c>
      <c r="F1017" s="137" t="s">
        <v>235</v>
      </c>
      <c r="G1017" s="137" t="s">
        <v>235</v>
      </c>
      <c r="H1017" s="192" t="s">
        <v>235</v>
      </c>
      <c r="I1017" s="193" t="s">
        <v>235</v>
      </c>
      <c r="J1017" s="193" t="s">
        <v>235</v>
      </c>
      <c r="K1017" s="194"/>
      <c r="L1017" s="194"/>
      <c r="M1017" s="194"/>
      <c r="N1017" s="194"/>
      <c r="O1017" s="194"/>
      <c r="P1017" s="195"/>
      <c r="Q1017" s="196"/>
      <c r="R1017" s="137" t="s">
        <v>235</v>
      </c>
      <c r="S1017" s="197" t="str">
        <f t="shared" ca="1" si="78"/>
        <v/>
      </c>
      <c r="T1017" s="197" t="str">
        <f ca="1">IF(B1017="","",IF(ISERROR(MATCH($J1017,[3]SorP!$B$1:$B$6226,0)),"",INDIRECT("'SorP'!$A$"&amp;MATCH($S1017&amp;$J1017,[3]SorP!C:C,0))))</f>
        <v/>
      </c>
      <c r="U1017" s="139"/>
      <c r="V1017" s="140" t="e">
        <f>IF(C1017="",NA(),IF(OR(C1017="Smelter not listed",C1017="Smelter not yet identified"),MATCH($B1017&amp;$D1017,'[3]Smelter Look-up'!$J:$J,0),MATCH($B1017&amp;$C1017,'[3]Smelter Look-up'!$J:$J,0)))</f>
        <v>#N/A</v>
      </c>
      <c r="X1017" s="67">
        <f t="shared" si="76"/>
        <v>0</v>
      </c>
      <c r="AB1017" s="68" t="str">
        <f t="shared" si="77"/>
        <v/>
      </c>
    </row>
    <row r="1018" spans="1:28" s="67" customFormat="1" ht="20.25">
      <c r="A1018" s="197"/>
      <c r="B1018" s="137" t="s">
        <v>235</v>
      </c>
      <c r="C1018" s="191" t="s">
        <v>235</v>
      </c>
      <c r="D1018" s="138"/>
      <c r="E1018" s="137" t="s">
        <v>235</v>
      </c>
      <c r="F1018" s="137" t="s">
        <v>235</v>
      </c>
      <c r="G1018" s="137" t="s">
        <v>235</v>
      </c>
      <c r="H1018" s="192" t="s">
        <v>235</v>
      </c>
      <c r="I1018" s="193" t="s">
        <v>235</v>
      </c>
      <c r="J1018" s="193" t="s">
        <v>235</v>
      </c>
      <c r="K1018" s="194"/>
      <c r="L1018" s="194"/>
      <c r="M1018" s="194"/>
      <c r="N1018" s="194"/>
      <c r="O1018" s="194"/>
      <c r="P1018" s="195"/>
      <c r="Q1018" s="196"/>
      <c r="R1018" s="137" t="s">
        <v>235</v>
      </c>
      <c r="S1018" s="197" t="str">
        <f t="shared" ref="S1018" ca="1" si="79">IF(B1018="","",IF(ISERROR(MATCH($E1018,CL,0)),"Unknown",INDIRECT("'C'!$A$"&amp;MATCH($E1018,CL,0)+1)))</f>
        <v/>
      </c>
      <c r="T1018" s="197" t="str">
        <f ca="1">IF(B1018="","",IF(ISERROR(MATCH($J1018,[3]SorP!$B$1:$B$6226,0)),"",INDIRECT("'SorP'!$A$"&amp;MATCH($S1018&amp;$J1018,[3]SorP!C:C,0))))</f>
        <v/>
      </c>
      <c r="U1018" s="139"/>
      <c r="V1018" s="140" t="e">
        <f>IF(C1018="",NA(),IF(OR(C1018="Smelter not listed",C1018="Smelter not yet identified"),MATCH($B1018&amp;$D1018,'[3]Smelter Look-up'!$J:$J,0),MATCH($B1018&amp;$C1018,'[3]Smelter Look-up'!$J:$J,0)))</f>
        <v>#N/A</v>
      </c>
      <c r="X1018" s="67">
        <f t="shared" si="76"/>
        <v>0</v>
      </c>
      <c r="AB1018" s="68" t="str">
        <f t="shared" si="77"/>
        <v/>
      </c>
    </row>
    <row r="1019" spans="1:28" s="67" customFormat="1" ht="20.25">
      <c r="A1019" s="197"/>
      <c r="B1019" s="137" t="s">
        <v>235</v>
      </c>
      <c r="C1019" s="191" t="s">
        <v>235</v>
      </c>
      <c r="D1019" s="138"/>
      <c r="E1019" s="137" t="s">
        <v>235</v>
      </c>
      <c r="F1019" s="137" t="s">
        <v>235</v>
      </c>
      <c r="G1019" s="137" t="s">
        <v>235</v>
      </c>
      <c r="H1019" s="192" t="s">
        <v>235</v>
      </c>
      <c r="I1019" s="193" t="s">
        <v>235</v>
      </c>
      <c r="J1019" s="193" t="s">
        <v>235</v>
      </c>
      <c r="K1019" s="194"/>
      <c r="L1019" s="194"/>
      <c r="M1019" s="194"/>
      <c r="N1019" s="194"/>
      <c r="O1019" s="194"/>
      <c r="P1019" s="195"/>
      <c r="Q1019" s="196"/>
      <c r="R1019" s="137" t="s">
        <v>235</v>
      </c>
      <c r="S1019" s="197" t="str">
        <f t="shared" ref="S1019:S1050" ca="1" si="80">IF(B1019="","",IF(ISERROR(MATCH($E1019,CL,0)),"Unknown",INDIRECT("'C'!$A$"&amp;MATCH($E1019,CL,0)+1)))</f>
        <v/>
      </c>
      <c r="T1019" s="197" t="str">
        <f ca="1">IF(B1019="","",IF(ISERROR(MATCH($J1019,[3]SorP!$B$1:$B$6226,0)),"",INDIRECT("'SorP'!$A$"&amp;MATCH($S1019&amp;$J1019,[3]SorP!C:C,0))))</f>
        <v/>
      </c>
      <c r="U1019" s="139"/>
      <c r="V1019" s="140" t="e">
        <f>IF(C1019="",NA(),IF(OR(C1019="Smelter not listed",C1019="Smelter not yet identified"),MATCH($B1019&amp;$D1019,'[3]Smelter Look-up'!$J:$J,0),MATCH($B1019&amp;$C1019,'[3]Smelter Look-up'!$J:$J,0)))</f>
        <v>#N/A</v>
      </c>
      <c r="X1019" s="67">
        <f t="shared" si="76"/>
        <v>0</v>
      </c>
      <c r="AB1019" s="68" t="str">
        <f t="shared" si="77"/>
        <v/>
      </c>
    </row>
    <row r="1020" spans="1:28" s="67" customFormat="1" ht="20.25">
      <c r="A1020" s="197"/>
      <c r="B1020" s="137" t="s">
        <v>235</v>
      </c>
      <c r="C1020" s="191" t="s">
        <v>235</v>
      </c>
      <c r="D1020" s="138"/>
      <c r="E1020" s="137" t="s">
        <v>235</v>
      </c>
      <c r="F1020" s="137" t="s">
        <v>235</v>
      </c>
      <c r="G1020" s="137" t="s">
        <v>235</v>
      </c>
      <c r="H1020" s="192" t="s">
        <v>235</v>
      </c>
      <c r="I1020" s="193" t="s">
        <v>235</v>
      </c>
      <c r="J1020" s="193" t="s">
        <v>235</v>
      </c>
      <c r="K1020" s="194"/>
      <c r="L1020" s="194"/>
      <c r="M1020" s="194"/>
      <c r="N1020" s="194"/>
      <c r="O1020" s="194"/>
      <c r="P1020" s="195"/>
      <c r="Q1020" s="196"/>
      <c r="R1020" s="137" t="s">
        <v>235</v>
      </c>
      <c r="S1020" s="197" t="str">
        <f t="shared" ca="1" si="80"/>
        <v/>
      </c>
      <c r="T1020" s="197" t="str">
        <f ca="1">IF(B1020="","",IF(ISERROR(MATCH($J1020,[3]SorP!$B$1:$B$6226,0)),"",INDIRECT("'SorP'!$A$"&amp;MATCH($S1020&amp;$J1020,[3]SorP!C:C,0))))</f>
        <v/>
      </c>
      <c r="U1020" s="139"/>
      <c r="V1020" s="140" t="e">
        <f>IF(C1020="",NA(),IF(OR(C1020="Smelter not listed",C1020="Smelter not yet identified"),MATCH($B1020&amp;$D1020,'[3]Smelter Look-up'!$J:$J,0),MATCH($B1020&amp;$C1020,'[3]Smelter Look-up'!$J:$J,0)))</f>
        <v>#N/A</v>
      </c>
      <c r="X1020" s="67">
        <f t="shared" si="76"/>
        <v>0</v>
      </c>
      <c r="AB1020" s="68" t="str">
        <f t="shared" si="77"/>
        <v/>
      </c>
    </row>
    <row r="1021" spans="1:28" s="67" customFormat="1" ht="20.25">
      <c r="A1021" s="197"/>
      <c r="B1021" s="137" t="s">
        <v>235</v>
      </c>
      <c r="C1021" s="191" t="s">
        <v>235</v>
      </c>
      <c r="D1021" s="138"/>
      <c r="E1021" s="137" t="s">
        <v>235</v>
      </c>
      <c r="F1021" s="137" t="s">
        <v>235</v>
      </c>
      <c r="G1021" s="137" t="s">
        <v>235</v>
      </c>
      <c r="H1021" s="192" t="s">
        <v>235</v>
      </c>
      <c r="I1021" s="193" t="s">
        <v>235</v>
      </c>
      <c r="J1021" s="193" t="s">
        <v>235</v>
      </c>
      <c r="K1021" s="194"/>
      <c r="L1021" s="194"/>
      <c r="M1021" s="194"/>
      <c r="N1021" s="194"/>
      <c r="O1021" s="194"/>
      <c r="P1021" s="195"/>
      <c r="Q1021" s="196"/>
      <c r="R1021" s="137" t="s">
        <v>235</v>
      </c>
      <c r="S1021" s="197" t="str">
        <f t="shared" ca="1" si="80"/>
        <v/>
      </c>
      <c r="T1021" s="197" t="str">
        <f ca="1">IF(B1021="","",IF(ISERROR(MATCH($J1021,[3]SorP!$B$1:$B$6226,0)),"",INDIRECT("'SorP'!$A$"&amp;MATCH($S1021&amp;$J1021,[3]SorP!C:C,0))))</f>
        <v/>
      </c>
      <c r="U1021" s="139"/>
      <c r="V1021" s="140" t="e">
        <f>IF(C1021="",NA(),IF(OR(C1021="Smelter not listed",C1021="Smelter not yet identified"),MATCH($B1021&amp;$D1021,'[3]Smelter Look-up'!$J:$J,0),MATCH($B1021&amp;$C1021,'[3]Smelter Look-up'!$J:$J,0)))</f>
        <v>#N/A</v>
      </c>
      <c r="X1021" s="67">
        <f t="shared" si="76"/>
        <v>0</v>
      </c>
      <c r="AB1021" s="68" t="str">
        <f t="shared" si="77"/>
        <v/>
      </c>
    </row>
    <row r="1022" spans="1:28" s="67" customFormat="1" ht="20.25">
      <c r="A1022" s="197"/>
      <c r="B1022" s="137" t="s">
        <v>235</v>
      </c>
      <c r="C1022" s="191" t="s">
        <v>235</v>
      </c>
      <c r="D1022" s="138"/>
      <c r="E1022" s="137" t="s">
        <v>235</v>
      </c>
      <c r="F1022" s="137" t="s">
        <v>235</v>
      </c>
      <c r="G1022" s="137" t="s">
        <v>235</v>
      </c>
      <c r="H1022" s="192" t="s">
        <v>235</v>
      </c>
      <c r="I1022" s="193" t="s">
        <v>235</v>
      </c>
      <c r="J1022" s="193" t="s">
        <v>235</v>
      </c>
      <c r="K1022" s="194"/>
      <c r="L1022" s="194"/>
      <c r="M1022" s="194"/>
      <c r="N1022" s="194"/>
      <c r="O1022" s="194"/>
      <c r="P1022" s="195"/>
      <c r="Q1022" s="196"/>
      <c r="R1022" s="137" t="s">
        <v>235</v>
      </c>
      <c r="S1022" s="197" t="str">
        <f t="shared" ca="1" si="80"/>
        <v/>
      </c>
      <c r="T1022" s="197" t="str">
        <f ca="1">IF(B1022="","",IF(ISERROR(MATCH($J1022,[3]SorP!$B$1:$B$6226,0)),"",INDIRECT("'SorP'!$A$"&amp;MATCH($S1022&amp;$J1022,[3]SorP!C:C,0))))</f>
        <v/>
      </c>
      <c r="U1022" s="139"/>
      <c r="V1022" s="140" t="e">
        <f>IF(C1022="",NA(),IF(OR(C1022="Smelter not listed",C1022="Smelter not yet identified"),MATCH($B1022&amp;$D1022,'[3]Smelter Look-up'!$J:$J,0),MATCH($B1022&amp;$C1022,'[3]Smelter Look-up'!$J:$J,0)))</f>
        <v>#N/A</v>
      </c>
      <c r="X1022" s="67">
        <f t="shared" si="76"/>
        <v>0</v>
      </c>
      <c r="AB1022" s="68" t="str">
        <f t="shared" si="77"/>
        <v/>
      </c>
    </row>
    <row r="1023" spans="1:28" s="67" customFormat="1" ht="20.25">
      <c r="A1023" s="197"/>
      <c r="B1023" s="137" t="s">
        <v>235</v>
      </c>
      <c r="C1023" s="191" t="s">
        <v>235</v>
      </c>
      <c r="D1023" s="138"/>
      <c r="E1023" s="137" t="s">
        <v>235</v>
      </c>
      <c r="F1023" s="137" t="s">
        <v>235</v>
      </c>
      <c r="G1023" s="137" t="s">
        <v>235</v>
      </c>
      <c r="H1023" s="192" t="s">
        <v>235</v>
      </c>
      <c r="I1023" s="193" t="s">
        <v>235</v>
      </c>
      <c r="J1023" s="193" t="s">
        <v>235</v>
      </c>
      <c r="K1023" s="194"/>
      <c r="L1023" s="194"/>
      <c r="M1023" s="194"/>
      <c r="N1023" s="194"/>
      <c r="O1023" s="194"/>
      <c r="P1023" s="195"/>
      <c r="Q1023" s="196"/>
      <c r="R1023" s="137" t="s">
        <v>235</v>
      </c>
      <c r="S1023" s="197" t="str">
        <f t="shared" ca="1" si="80"/>
        <v/>
      </c>
      <c r="T1023" s="197" t="str">
        <f ca="1">IF(B1023="","",IF(ISERROR(MATCH($J1023,[3]SorP!$B$1:$B$6226,0)),"",INDIRECT("'SorP'!$A$"&amp;MATCH($S1023&amp;$J1023,[3]SorP!C:C,0))))</f>
        <v/>
      </c>
      <c r="U1023" s="139"/>
      <c r="V1023" s="140" t="e">
        <f>IF(C1023="",NA(),IF(OR(C1023="Smelter not listed",C1023="Smelter not yet identified"),MATCH($B1023&amp;$D1023,'[3]Smelter Look-up'!$J:$J,0),MATCH($B1023&amp;$C1023,'[3]Smelter Look-up'!$J:$J,0)))</f>
        <v>#N/A</v>
      </c>
      <c r="X1023" s="67">
        <f t="shared" si="76"/>
        <v>0</v>
      </c>
      <c r="AB1023" s="68" t="str">
        <f t="shared" si="77"/>
        <v/>
      </c>
    </row>
    <row r="1024" spans="1:28" s="67" customFormat="1" ht="20.25">
      <c r="A1024" s="197"/>
      <c r="B1024" s="137" t="s">
        <v>235</v>
      </c>
      <c r="C1024" s="191" t="s">
        <v>235</v>
      </c>
      <c r="D1024" s="138"/>
      <c r="E1024" s="137" t="s">
        <v>235</v>
      </c>
      <c r="F1024" s="137" t="s">
        <v>235</v>
      </c>
      <c r="G1024" s="137" t="s">
        <v>235</v>
      </c>
      <c r="H1024" s="192" t="s">
        <v>235</v>
      </c>
      <c r="I1024" s="193" t="s">
        <v>235</v>
      </c>
      <c r="J1024" s="193" t="s">
        <v>235</v>
      </c>
      <c r="K1024" s="194"/>
      <c r="L1024" s="194"/>
      <c r="M1024" s="194"/>
      <c r="N1024" s="194"/>
      <c r="O1024" s="194"/>
      <c r="P1024" s="195"/>
      <c r="Q1024" s="196"/>
      <c r="R1024" s="137" t="s">
        <v>235</v>
      </c>
      <c r="S1024" s="197" t="str">
        <f t="shared" ca="1" si="80"/>
        <v/>
      </c>
      <c r="T1024" s="197" t="str">
        <f ca="1">IF(B1024="","",IF(ISERROR(MATCH($J1024,[3]SorP!$B$1:$B$6226,0)),"",INDIRECT("'SorP'!$A$"&amp;MATCH($S1024&amp;$J1024,[3]SorP!C:C,0))))</f>
        <v/>
      </c>
      <c r="U1024" s="139"/>
      <c r="V1024" s="140" t="e">
        <f>IF(C1024="",NA(),IF(OR(C1024="Smelter not listed",C1024="Smelter not yet identified"),MATCH($B1024&amp;$D1024,'[3]Smelter Look-up'!$J:$J,0),MATCH($B1024&amp;$C1024,'[3]Smelter Look-up'!$J:$J,0)))</f>
        <v>#N/A</v>
      </c>
      <c r="X1024" s="67">
        <f t="shared" si="76"/>
        <v>0</v>
      </c>
      <c r="AB1024" s="68" t="str">
        <f t="shared" si="77"/>
        <v/>
      </c>
    </row>
    <row r="1025" spans="1:28" s="67" customFormat="1" ht="20.25">
      <c r="A1025" s="197"/>
      <c r="B1025" s="137" t="s">
        <v>235</v>
      </c>
      <c r="C1025" s="191" t="s">
        <v>235</v>
      </c>
      <c r="D1025" s="138"/>
      <c r="E1025" s="137" t="s">
        <v>235</v>
      </c>
      <c r="F1025" s="137" t="s">
        <v>235</v>
      </c>
      <c r="G1025" s="137" t="s">
        <v>235</v>
      </c>
      <c r="H1025" s="192" t="s">
        <v>235</v>
      </c>
      <c r="I1025" s="193" t="s">
        <v>235</v>
      </c>
      <c r="J1025" s="193" t="s">
        <v>235</v>
      </c>
      <c r="K1025" s="194"/>
      <c r="L1025" s="194"/>
      <c r="M1025" s="194"/>
      <c r="N1025" s="194"/>
      <c r="O1025" s="194"/>
      <c r="P1025" s="195"/>
      <c r="Q1025" s="196"/>
      <c r="R1025" s="137" t="s">
        <v>235</v>
      </c>
      <c r="S1025" s="197" t="str">
        <f t="shared" ca="1" si="80"/>
        <v/>
      </c>
      <c r="T1025" s="197" t="str">
        <f ca="1">IF(B1025="","",IF(ISERROR(MATCH($J1025,[3]SorP!$B$1:$B$6226,0)),"",INDIRECT("'SorP'!$A$"&amp;MATCH($S1025&amp;$J1025,[3]SorP!C:C,0))))</f>
        <v/>
      </c>
      <c r="U1025" s="139"/>
      <c r="V1025" s="140" t="e">
        <f>IF(C1025="",NA(),IF(OR(C1025="Smelter not listed",C1025="Smelter not yet identified"),MATCH($B1025&amp;$D1025,'[3]Smelter Look-up'!$J:$J,0),MATCH($B1025&amp;$C1025,'[3]Smelter Look-up'!$J:$J,0)))</f>
        <v>#N/A</v>
      </c>
      <c r="X1025" s="67">
        <f t="shared" si="76"/>
        <v>0</v>
      </c>
      <c r="AB1025" s="68" t="str">
        <f t="shared" si="77"/>
        <v/>
      </c>
    </row>
    <row r="1026" spans="1:28" s="67" customFormat="1" ht="20.25">
      <c r="A1026" s="197"/>
      <c r="B1026" s="137" t="s">
        <v>235</v>
      </c>
      <c r="C1026" s="191" t="s">
        <v>235</v>
      </c>
      <c r="D1026" s="138"/>
      <c r="E1026" s="137" t="s">
        <v>235</v>
      </c>
      <c r="F1026" s="137" t="s">
        <v>235</v>
      </c>
      <c r="G1026" s="137" t="s">
        <v>235</v>
      </c>
      <c r="H1026" s="192" t="s">
        <v>235</v>
      </c>
      <c r="I1026" s="193" t="s">
        <v>235</v>
      </c>
      <c r="J1026" s="193" t="s">
        <v>235</v>
      </c>
      <c r="K1026" s="194"/>
      <c r="L1026" s="194"/>
      <c r="M1026" s="194"/>
      <c r="N1026" s="194"/>
      <c r="O1026" s="194"/>
      <c r="P1026" s="195"/>
      <c r="Q1026" s="196"/>
      <c r="R1026" s="137" t="s">
        <v>235</v>
      </c>
      <c r="S1026" s="197" t="str">
        <f t="shared" ca="1" si="80"/>
        <v/>
      </c>
      <c r="T1026" s="197" t="str">
        <f ca="1">IF(B1026="","",IF(ISERROR(MATCH($J1026,[3]SorP!$B$1:$B$6226,0)),"",INDIRECT("'SorP'!$A$"&amp;MATCH($S1026&amp;$J1026,[3]SorP!C:C,0))))</f>
        <v/>
      </c>
      <c r="U1026" s="139"/>
      <c r="V1026" s="140" t="e">
        <f>IF(C1026="",NA(),IF(OR(C1026="Smelter not listed",C1026="Smelter not yet identified"),MATCH($B1026&amp;$D1026,'[3]Smelter Look-up'!$J:$J,0),MATCH($B1026&amp;$C1026,'[3]Smelter Look-up'!$J:$J,0)))</f>
        <v>#N/A</v>
      </c>
      <c r="X1026" s="67">
        <f t="shared" si="76"/>
        <v>0</v>
      </c>
      <c r="AB1026" s="68" t="str">
        <f t="shared" si="77"/>
        <v/>
      </c>
    </row>
    <row r="1027" spans="1:28" s="67" customFormat="1" ht="20.25">
      <c r="A1027" s="197"/>
      <c r="B1027" s="137" t="s">
        <v>235</v>
      </c>
      <c r="C1027" s="191" t="s">
        <v>235</v>
      </c>
      <c r="D1027" s="138"/>
      <c r="E1027" s="137" t="s">
        <v>235</v>
      </c>
      <c r="F1027" s="137" t="s">
        <v>235</v>
      </c>
      <c r="G1027" s="137" t="s">
        <v>235</v>
      </c>
      <c r="H1027" s="192" t="s">
        <v>235</v>
      </c>
      <c r="I1027" s="193" t="s">
        <v>235</v>
      </c>
      <c r="J1027" s="193" t="s">
        <v>235</v>
      </c>
      <c r="K1027" s="194"/>
      <c r="L1027" s="194"/>
      <c r="M1027" s="194"/>
      <c r="N1027" s="194"/>
      <c r="O1027" s="194"/>
      <c r="P1027" s="195"/>
      <c r="Q1027" s="196"/>
      <c r="R1027" s="137" t="s">
        <v>235</v>
      </c>
      <c r="S1027" s="197" t="str">
        <f t="shared" ca="1" si="80"/>
        <v/>
      </c>
      <c r="T1027" s="197" t="str">
        <f ca="1">IF(B1027="","",IF(ISERROR(MATCH($J1027,[3]SorP!$B$1:$B$6226,0)),"",INDIRECT("'SorP'!$A$"&amp;MATCH($S1027&amp;$J1027,[3]SorP!C:C,0))))</f>
        <v/>
      </c>
      <c r="U1027" s="139"/>
      <c r="V1027" s="140" t="e">
        <f>IF(C1027="",NA(),IF(OR(C1027="Smelter not listed",C1027="Smelter not yet identified"),MATCH($B1027&amp;$D1027,'[3]Smelter Look-up'!$J:$J,0),MATCH($B1027&amp;$C1027,'[3]Smelter Look-up'!$J:$J,0)))</f>
        <v>#N/A</v>
      </c>
      <c r="X1027" s="67">
        <f t="shared" si="76"/>
        <v>0</v>
      </c>
      <c r="AB1027" s="68" t="str">
        <f t="shared" si="77"/>
        <v/>
      </c>
    </row>
    <row r="1028" spans="1:28" s="67" customFormat="1" ht="20.25">
      <c r="A1028" s="197"/>
      <c r="B1028" s="137" t="s">
        <v>235</v>
      </c>
      <c r="C1028" s="191" t="s">
        <v>235</v>
      </c>
      <c r="D1028" s="138"/>
      <c r="E1028" s="137" t="s">
        <v>235</v>
      </c>
      <c r="F1028" s="137" t="s">
        <v>235</v>
      </c>
      <c r="G1028" s="137" t="s">
        <v>235</v>
      </c>
      <c r="H1028" s="192" t="s">
        <v>235</v>
      </c>
      <c r="I1028" s="193" t="s">
        <v>235</v>
      </c>
      <c r="J1028" s="193" t="s">
        <v>235</v>
      </c>
      <c r="K1028" s="194"/>
      <c r="L1028" s="194"/>
      <c r="M1028" s="194"/>
      <c r="N1028" s="194"/>
      <c r="O1028" s="194"/>
      <c r="P1028" s="195"/>
      <c r="Q1028" s="196"/>
      <c r="R1028" s="137" t="s">
        <v>235</v>
      </c>
      <c r="S1028" s="197" t="str">
        <f t="shared" ca="1" si="80"/>
        <v/>
      </c>
      <c r="T1028" s="197" t="str">
        <f ca="1">IF(B1028="","",IF(ISERROR(MATCH($J1028,[3]SorP!$B$1:$B$6226,0)),"",INDIRECT("'SorP'!$A$"&amp;MATCH($S1028&amp;$J1028,[3]SorP!C:C,0))))</f>
        <v/>
      </c>
      <c r="U1028" s="139"/>
      <c r="V1028" s="140" t="e">
        <f>IF(C1028="",NA(),IF(OR(C1028="Smelter not listed",C1028="Smelter not yet identified"),MATCH($B1028&amp;$D1028,'[3]Smelter Look-up'!$J:$J,0),MATCH($B1028&amp;$C1028,'[3]Smelter Look-up'!$J:$J,0)))</f>
        <v>#N/A</v>
      </c>
      <c r="X1028" s="67">
        <f t="shared" si="76"/>
        <v>0</v>
      </c>
      <c r="AB1028" s="68" t="str">
        <f t="shared" si="77"/>
        <v/>
      </c>
    </row>
    <row r="1029" spans="1:28" s="67" customFormat="1" ht="20.25">
      <c r="A1029" s="197"/>
      <c r="B1029" s="137" t="s">
        <v>235</v>
      </c>
      <c r="C1029" s="191" t="s">
        <v>235</v>
      </c>
      <c r="D1029" s="138"/>
      <c r="E1029" s="137" t="s">
        <v>235</v>
      </c>
      <c r="F1029" s="137" t="s">
        <v>235</v>
      </c>
      <c r="G1029" s="137" t="s">
        <v>235</v>
      </c>
      <c r="H1029" s="192" t="s">
        <v>235</v>
      </c>
      <c r="I1029" s="193" t="s">
        <v>235</v>
      </c>
      <c r="J1029" s="193" t="s">
        <v>235</v>
      </c>
      <c r="K1029" s="194"/>
      <c r="L1029" s="194"/>
      <c r="M1029" s="194"/>
      <c r="N1029" s="194"/>
      <c r="O1029" s="194"/>
      <c r="P1029" s="195"/>
      <c r="Q1029" s="196"/>
      <c r="R1029" s="137" t="s">
        <v>235</v>
      </c>
      <c r="S1029" s="197" t="str">
        <f t="shared" ca="1" si="80"/>
        <v/>
      </c>
      <c r="T1029" s="197" t="str">
        <f ca="1">IF(B1029="","",IF(ISERROR(MATCH($J1029,[3]SorP!$B$1:$B$6226,0)),"",INDIRECT("'SorP'!$A$"&amp;MATCH($S1029&amp;$J1029,[3]SorP!C:C,0))))</f>
        <v/>
      </c>
      <c r="U1029" s="139"/>
      <c r="V1029" s="140" t="e">
        <f>IF(C1029="",NA(),IF(OR(C1029="Smelter not listed",C1029="Smelter not yet identified"),MATCH($B1029&amp;$D1029,'[3]Smelter Look-up'!$J:$J,0),MATCH($B1029&amp;$C1029,'[3]Smelter Look-up'!$J:$J,0)))</f>
        <v>#N/A</v>
      </c>
      <c r="X1029" s="67">
        <f t="shared" si="76"/>
        <v>0</v>
      </c>
      <c r="AB1029" s="68" t="str">
        <f t="shared" si="77"/>
        <v/>
      </c>
    </row>
    <row r="1030" spans="1:28" s="67" customFormat="1" ht="20.25">
      <c r="A1030" s="197"/>
      <c r="B1030" s="137" t="s">
        <v>235</v>
      </c>
      <c r="C1030" s="191" t="s">
        <v>235</v>
      </c>
      <c r="D1030" s="138"/>
      <c r="E1030" s="137" t="s">
        <v>235</v>
      </c>
      <c r="F1030" s="137" t="s">
        <v>235</v>
      </c>
      <c r="G1030" s="137" t="s">
        <v>235</v>
      </c>
      <c r="H1030" s="192" t="s">
        <v>235</v>
      </c>
      <c r="I1030" s="193" t="s">
        <v>235</v>
      </c>
      <c r="J1030" s="193" t="s">
        <v>235</v>
      </c>
      <c r="K1030" s="194"/>
      <c r="L1030" s="194"/>
      <c r="M1030" s="194"/>
      <c r="N1030" s="194"/>
      <c r="O1030" s="194"/>
      <c r="P1030" s="195"/>
      <c r="Q1030" s="196"/>
      <c r="R1030" s="137" t="s">
        <v>235</v>
      </c>
      <c r="S1030" s="197" t="str">
        <f t="shared" ca="1" si="80"/>
        <v/>
      </c>
      <c r="T1030" s="197" t="str">
        <f ca="1">IF(B1030="","",IF(ISERROR(MATCH($J1030,[3]SorP!$B$1:$B$6226,0)),"",INDIRECT("'SorP'!$A$"&amp;MATCH($S1030&amp;$J1030,[3]SorP!C:C,0))))</f>
        <v/>
      </c>
      <c r="U1030" s="139"/>
      <c r="V1030" s="140" t="e">
        <f>IF(C1030="",NA(),IF(OR(C1030="Smelter not listed",C1030="Smelter not yet identified"),MATCH($B1030&amp;$D1030,'[3]Smelter Look-up'!$J:$J,0),MATCH($B1030&amp;$C1030,'[3]Smelter Look-up'!$J:$J,0)))</f>
        <v>#N/A</v>
      </c>
      <c r="X1030" s="67">
        <f t="shared" si="76"/>
        <v>0</v>
      </c>
      <c r="AB1030" s="68" t="str">
        <f t="shared" si="77"/>
        <v/>
      </c>
    </row>
    <row r="1031" spans="1:28" s="67" customFormat="1" ht="20.25">
      <c r="A1031" s="197"/>
      <c r="B1031" s="137" t="s">
        <v>235</v>
      </c>
      <c r="C1031" s="191" t="s">
        <v>235</v>
      </c>
      <c r="D1031" s="138"/>
      <c r="E1031" s="137" t="s">
        <v>235</v>
      </c>
      <c r="F1031" s="137" t="s">
        <v>235</v>
      </c>
      <c r="G1031" s="137" t="s">
        <v>235</v>
      </c>
      <c r="H1031" s="192" t="s">
        <v>235</v>
      </c>
      <c r="I1031" s="193" t="s">
        <v>235</v>
      </c>
      <c r="J1031" s="193" t="s">
        <v>235</v>
      </c>
      <c r="K1031" s="194"/>
      <c r="L1031" s="194"/>
      <c r="M1031" s="194"/>
      <c r="N1031" s="194"/>
      <c r="O1031" s="194"/>
      <c r="P1031" s="195"/>
      <c r="Q1031" s="196"/>
      <c r="R1031" s="137" t="s">
        <v>235</v>
      </c>
      <c r="S1031" s="197" t="str">
        <f t="shared" ca="1" si="80"/>
        <v/>
      </c>
      <c r="T1031" s="197" t="str">
        <f ca="1">IF(B1031="","",IF(ISERROR(MATCH($J1031,[3]SorP!$B$1:$B$6226,0)),"",INDIRECT("'SorP'!$A$"&amp;MATCH($S1031&amp;$J1031,[3]SorP!C:C,0))))</f>
        <v/>
      </c>
      <c r="U1031" s="139"/>
      <c r="V1031" s="140" t="e">
        <f>IF(C1031="",NA(),IF(OR(C1031="Smelter not listed",C1031="Smelter not yet identified"),MATCH($B1031&amp;$D1031,'[3]Smelter Look-up'!$J:$J,0),MATCH($B1031&amp;$C1031,'[3]Smelter Look-up'!$J:$J,0)))</f>
        <v>#N/A</v>
      </c>
      <c r="X1031" s="67">
        <f t="shared" si="76"/>
        <v>0</v>
      </c>
      <c r="AB1031" s="68" t="str">
        <f t="shared" si="77"/>
        <v/>
      </c>
    </row>
    <row r="1032" spans="1:28" s="67" customFormat="1" ht="20.25">
      <c r="A1032" s="197"/>
      <c r="B1032" s="137" t="s">
        <v>235</v>
      </c>
      <c r="C1032" s="191" t="s">
        <v>235</v>
      </c>
      <c r="D1032" s="138"/>
      <c r="E1032" s="137" t="s">
        <v>235</v>
      </c>
      <c r="F1032" s="137" t="s">
        <v>235</v>
      </c>
      <c r="G1032" s="137" t="s">
        <v>235</v>
      </c>
      <c r="H1032" s="192" t="s">
        <v>235</v>
      </c>
      <c r="I1032" s="193" t="s">
        <v>235</v>
      </c>
      <c r="J1032" s="193" t="s">
        <v>235</v>
      </c>
      <c r="K1032" s="194"/>
      <c r="L1032" s="194"/>
      <c r="M1032" s="194"/>
      <c r="N1032" s="194"/>
      <c r="O1032" s="194"/>
      <c r="P1032" s="195"/>
      <c r="Q1032" s="196"/>
      <c r="R1032" s="137" t="s">
        <v>235</v>
      </c>
      <c r="S1032" s="197" t="str">
        <f t="shared" ca="1" si="80"/>
        <v/>
      </c>
      <c r="T1032" s="197" t="str">
        <f ca="1">IF(B1032="","",IF(ISERROR(MATCH($J1032,[3]SorP!$B$1:$B$6226,0)),"",INDIRECT("'SorP'!$A$"&amp;MATCH($S1032&amp;$J1032,[3]SorP!C:C,0))))</f>
        <v/>
      </c>
      <c r="U1032" s="139"/>
      <c r="V1032" s="140" t="e">
        <f>IF(C1032="",NA(),IF(OR(C1032="Smelter not listed",C1032="Smelter not yet identified"),MATCH($B1032&amp;$D1032,'[3]Smelter Look-up'!$J:$J,0),MATCH($B1032&amp;$C1032,'[3]Smelter Look-up'!$J:$J,0)))</f>
        <v>#N/A</v>
      </c>
      <c r="X1032" s="67">
        <f t="shared" si="76"/>
        <v>0</v>
      </c>
      <c r="AB1032" s="68" t="str">
        <f t="shared" si="77"/>
        <v/>
      </c>
    </row>
    <row r="1033" spans="1:28" s="67" customFormat="1" ht="20.25">
      <c r="A1033" s="197"/>
      <c r="B1033" s="137" t="s">
        <v>235</v>
      </c>
      <c r="C1033" s="191" t="s">
        <v>235</v>
      </c>
      <c r="D1033" s="138"/>
      <c r="E1033" s="137" t="s">
        <v>235</v>
      </c>
      <c r="F1033" s="137" t="s">
        <v>235</v>
      </c>
      <c r="G1033" s="137" t="s">
        <v>235</v>
      </c>
      <c r="H1033" s="192" t="s">
        <v>235</v>
      </c>
      <c r="I1033" s="193" t="s">
        <v>235</v>
      </c>
      <c r="J1033" s="193" t="s">
        <v>235</v>
      </c>
      <c r="K1033" s="194"/>
      <c r="L1033" s="194"/>
      <c r="M1033" s="194"/>
      <c r="N1033" s="194"/>
      <c r="O1033" s="194"/>
      <c r="P1033" s="195"/>
      <c r="Q1033" s="196"/>
      <c r="R1033" s="137" t="s">
        <v>235</v>
      </c>
      <c r="S1033" s="197" t="str">
        <f t="shared" ca="1" si="80"/>
        <v/>
      </c>
      <c r="T1033" s="197" t="str">
        <f ca="1">IF(B1033="","",IF(ISERROR(MATCH($J1033,[3]SorP!$B$1:$B$6226,0)),"",INDIRECT("'SorP'!$A$"&amp;MATCH($S1033&amp;$J1033,[3]SorP!C:C,0))))</f>
        <v/>
      </c>
      <c r="U1033" s="139"/>
      <c r="V1033" s="140" t="e">
        <f>IF(C1033="",NA(),IF(OR(C1033="Smelter not listed",C1033="Smelter not yet identified"),MATCH($B1033&amp;$D1033,'[3]Smelter Look-up'!$J:$J,0),MATCH($B1033&amp;$C1033,'[3]Smelter Look-up'!$J:$J,0)))</f>
        <v>#N/A</v>
      </c>
      <c r="X1033" s="67">
        <f t="shared" ref="X1033:X1096" si="81">IF(AND(C1033="Smelter not listed",OR(LEN(D1033)=0,LEN(E1033)=0)),1,0)</f>
        <v>0</v>
      </c>
      <c r="AB1033" s="68" t="str">
        <f t="shared" ref="AB1033:AB1096" si="82">B1033&amp;C1033</f>
        <v/>
      </c>
    </row>
    <row r="1034" spans="1:28" s="67" customFormat="1" ht="20.25">
      <c r="A1034" s="197"/>
      <c r="B1034" s="137" t="s">
        <v>235</v>
      </c>
      <c r="C1034" s="191" t="s">
        <v>235</v>
      </c>
      <c r="D1034" s="138"/>
      <c r="E1034" s="137" t="s">
        <v>235</v>
      </c>
      <c r="F1034" s="137" t="s">
        <v>235</v>
      </c>
      <c r="G1034" s="137" t="s">
        <v>235</v>
      </c>
      <c r="H1034" s="192" t="s">
        <v>235</v>
      </c>
      <c r="I1034" s="193" t="s">
        <v>235</v>
      </c>
      <c r="J1034" s="193" t="s">
        <v>235</v>
      </c>
      <c r="K1034" s="194"/>
      <c r="L1034" s="194"/>
      <c r="M1034" s="194"/>
      <c r="N1034" s="194"/>
      <c r="O1034" s="194"/>
      <c r="P1034" s="195"/>
      <c r="Q1034" s="196"/>
      <c r="R1034" s="137" t="s">
        <v>235</v>
      </c>
      <c r="S1034" s="197" t="str">
        <f t="shared" ca="1" si="80"/>
        <v/>
      </c>
      <c r="T1034" s="197" t="str">
        <f ca="1">IF(B1034="","",IF(ISERROR(MATCH($J1034,[3]SorP!$B$1:$B$6226,0)),"",INDIRECT("'SorP'!$A$"&amp;MATCH($S1034&amp;$J1034,[3]SorP!C:C,0))))</f>
        <v/>
      </c>
      <c r="U1034" s="139"/>
      <c r="V1034" s="140" t="e">
        <f>IF(C1034="",NA(),IF(OR(C1034="Smelter not listed",C1034="Smelter not yet identified"),MATCH($B1034&amp;$D1034,'[3]Smelter Look-up'!$J:$J,0),MATCH($B1034&amp;$C1034,'[3]Smelter Look-up'!$J:$J,0)))</f>
        <v>#N/A</v>
      </c>
      <c r="X1034" s="67">
        <f t="shared" si="81"/>
        <v>0</v>
      </c>
      <c r="AB1034" s="68" t="str">
        <f t="shared" si="82"/>
        <v/>
      </c>
    </row>
    <row r="1035" spans="1:28" s="67" customFormat="1" ht="20.25">
      <c r="A1035" s="197"/>
      <c r="B1035" s="137" t="s">
        <v>235</v>
      </c>
      <c r="C1035" s="191" t="s">
        <v>235</v>
      </c>
      <c r="D1035" s="138"/>
      <c r="E1035" s="137" t="s">
        <v>235</v>
      </c>
      <c r="F1035" s="137" t="s">
        <v>235</v>
      </c>
      <c r="G1035" s="137" t="s">
        <v>235</v>
      </c>
      <c r="H1035" s="192" t="s">
        <v>235</v>
      </c>
      <c r="I1035" s="193" t="s">
        <v>235</v>
      </c>
      <c r="J1035" s="193" t="s">
        <v>235</v>
      </c>
      <c r="K1035" s="194"/>
      <c r="L1035" s="194"/>
      <c r="M1035" s="194"/>
      <c r="N1035" s="194"/>
      <c r="O1035" s="194"/>
      <c r="P1035" s="195"/>
      <c r="Q1035" s="196"/>
      <c r="R1035" s="137" t="s">
        <v>235</v>
      </c>
      <c r="S1035" s="197" t="str">
        <f t="shared" ca="1" si="80"/>
        <v/>
      </c>
      <c r="T1035" s="197" t="str">
        <f ca="1">IF(B1035="","",IF(ISERROR(MATCH($J1035,[3]SorP!$B$1:$B$6226,0)),"",INDIRECT("'SorP'!$A$"&amp;MATCH($S1035&amp;$J1035,[3]SorP!C:C,0))))</f>
        <v/>
      </c>
      <c r="U1035" s="139"/>
      <c r="V1035" s="140" t="e">
        <f>IF(C1035="",NA(),IF(OR(C1035="Smelter not listed",C1035="Smelter not yet identified"),MATCH($B1035&amp;$D1035,'[3]Smelter Look-up'!$J:$J,0),MATCH($B1035&amp;$C1035,'[3]Smelter Look-up'!$J:$J,0)))</f>
        <v>#N/A</v>
      </c>
      <c r="X1035" s="67">
        <f t="shared" si="81"/>
        <v>0</v>
      </c>
      <c r="AB1035" s="68" t="str">
        <f t="shared" si="82"/>
        <v/>
      </c>
    </row>
    <row r="1036" spans="1:28" s="67" customFormat="1" ht="20.25">
      <c r="A1036" s="197"/>
      <c r="B1036" s="137" t="s">
        <v>235</v>
      </c>
      <c r="C1036" s="191" t="s">
        <v>235</v>
      </c>
      <c r="D1036" s="138"/>
      <c r="E1036" s="137" t="s">
        <v>235</v>
      </c>
      <c r="F1036" s="137" t="s">
        <v>235</v>
      </c>
      <c r="G1036" s="137" t="s">
        <v>235</v>
      </c>
      <c r="H1036" s="192" t="s">
        <v>235</v>
      </c>
      <c r="I1036" s="193" t="s">
        <v>235</v>
      </c>
      <c r="J1036" s="193" t="s">
        <v>235</v>
      </c>
      <c r="K1036" s="194"/>
      <c r="L1036" s="194"/>
      <c r="M1036" s="194"/>
      <c r="N1036" s="194"/>
      <c r="O1036" s="194"/>
      <c r="P1036" s="195"/>
      <c r="Q1036" s="196"/>
      <c r="R1036" s="137" t="s">
        <v>235</v>
      </c>
      <c r="S1036" s="197" t="str">
        <f t="shared" ca="1" si="80"/>
        <v/>
      </c>
      <c r="T1036" s="197" t="str">
        <f ca="1">IF(B1036="","",IF(ISERROR(MATCH($J1036,[3]SorP!$B$1:$B$6226,0)),"",INDIRECT("'SorP'!$A$"&amp;MATCH($S1036&amp;$J1036,[3]SorP!C:C,0))))</f>
        <v/>
      </c>
      <c r="U1036" s="139"/>
      <c r="V1036" s="140" t="e">
        <f>IF(C1036="",NA(),IF(OR(C1036="Smelter not listed",C1036="Smelter not yet identified"),MATCH($B1036&amp;$D1036,'[3]Smelter Look-up'!$J:$J,0),MATCH($B1036&amp;$C1036,'[3]Smelter Look-up'!$J:$J,0)))</f>
        <v>#N/A</v>
      </c>
      <c r="X1036" s="67">
        <f t="shared" si="81"/>
        <v>0</v>
      </c>
      <c r="AB1036" s="68" t="str">
        <f t="shared" si="82"/>
        <v/>
      </c>
    </row>
    <row r="1037" spans="1:28" s="67" customFormat="1" ht="20.25">
      <c r="A1037" s="197"/>
      <c r="B1037" s="137" t="s">
        <v>235</v>
      </c>
      <c r="C1037" s="191" t="s">
        <v>235</v>
      </c>
      <c r="D1037" s="138"/>
      <c r="E1037" s="137" t="s">
        <v>235</v>
      </c>
      <c r="F1037" s="137" t="s">
        <v>235</v>
      </c>
      <c r="G1037" s="137" t="s">
        <v>235</v>
      </c>
      <c r="H1037" s="192" t="s">
        <v>235</v>
      </c>
      <c r="I1037" s="193" t="s">
        <v>235</v>
      </c>
      <c r="J1037" s="193" t="s">
        <v>235</v>
      </c>
      <c r="K1037" s="194"/>
      <c r="L1037" s="194"/>
      <c r="M1037" s="194"/>
      <c r="N1037" s="194"/>
      <c r="O1037" s="194"/>
      <c r="P1037" s="195"/>
      <c r="Q1037" s="196"/>
      <c r="R1037" s="137" t="s">
        <v>235</v>
      </c>
      <c r="S1037" s="197" t="str">
        <f t="shared" ca="1" si="80"/>
        <v/>
      </c>
      <c r="T1037" s="197" t="str">
        <f ca="1">IF(B1037="","",IF(ISERROR(MATCH($J1037,[3]SorP!$B$1:$B$6226,0)),"",INDIRECT("'SorP'!$A$"&amp;MATCH($S1037&amp;$J1037,[3]SorP!C:C,0))))</f>
        <v/>
      </c>
      <c r="U1037" s="139"/>
      <c r="V1037" s="140" t="e">
        <f>IF(C1037="",NA(),IF(OR(C1037="Smelter not listed",C1037="Smelter not yet identified"),MATCH($B1037&amp;$D1037,'[3]Smelter Look-up'!$J:$J,0),MATCH($B1037&amp;$C1037,'[3]Smelter Look-up'!$J:$J,0)))</f>
        <v>#N/A</v>
      </c>
      <c r="X1037" s="67">
        <f t="shared" si="81"/>
        <v>0</v>
      </c>
      <c r="AB1037" s="68" t="str">
        <f t="shared" si="82"/>
        <v/>
      </c>
    </row>
    <row r="1038" spans="1:28" s="67" customFormat="1" ht="20.25">
      <c r="A1038" s="197"/>
      <c r="B1038" s="137" t="s">
        <v>235</v>
      </c>
      <c r="C1038" s="191" t="s">
        <v>235</v>
      </c>
      <c r="D1038" s="138"/>
      <c r="E1038" s="137" t="s">
        <v>235</v>
      </c>
      <c r="F1038" s="137" t="s">
        <v>235</v>
      </c>
      <c r="G1038" s="137" t="s">
        <v>235</v>
      </c>
      <c r="H1038" s="192" t="s">
        <v>235</v>
      </c>
      <c r="I1038" s="193" t="s">
        <v>235</v>
      </c>
      <c r="J1038" s="193" t="s">
        <v>235</v>
      </c>
      <c r="K1038" s="194"/>
      <c r="L1038" s="194"/>
      <c r="M1038" s="194"/>
      <c r="N1038" s="194"/>
      <c r="O1038" s="194"/>
      <c r="P1038" s="195"/>
      <c r="Q1038" s="196"/>
      <c r="R1038" s="137" t="s">
        <v>235</v>
      </c>
      <c r="S1038" s="197" t="str">
        <f t="shared" ca="1" si="80"/>
        <v/>
      </c>
      <c r="T1038" s="197" t="str">
        <f ca="1">IF(B1038="","",IF(ISERROR(MATCH($J1038,[3]SorP!$B$1:$B$6226,0)),"",INDIRECT("'SorP'!$A$"&amp;MATCH($S1038&amp;$J1038,[3]SorP!C:C,0))))</f>
        <v/>
      </c>
      <c r="U1038" s="139"/>
      <c r="V1038" s="140" t="e">
        <f>IF(C1038="",NA(),IF(OR(C1038="Smelter not listed",C1038="Smelter not yet identified"),MATCH($B1038&amp;$D1038,'[3]Smelter Look-up'!$J:$J,0),MATCH($B1038&amp;$C1038,'[3]Smelter Look-up'!$J:$J,0)))</f>
        <v>#N/A</v>
      </c>
      <c r="X1038" s="67">
        <f t="shared" si="81"/>
        <v>0</v>
      </c>
      <c r="AB1038" s="68" t="str">
        <f t="shared" si="82"/>
        <v/>
      </c>
    </row>
    <row r="1039" spans="1:28" s="67" customFormat="1" ht="20.25">
      <c r="A1039" s="197"/>
      <c r="B1039" s="137" t="s">
        <v>235</v>
      </c>
      <c r="C1039" s="191" t="s">
        <v>235</v>
      </c>
      <c r="D1039" s="138"/>
      <c r="E1039" s="137" t="s">
        <v>235</v>
      </c>
      <c r="F1039" s="137" t="s">
        <v>235</v>
      </c>
      <c r="G1039" s="137" t="s">
        <v>235</v>
      </c>
      <c r="H1039" s="192" t="s">
        <v>235</v>
      </c>
      <c r="I1039" s="193" t="s">
        <v>235</v>
      </c>
      <c r="J1039" s="193" t="s">
        <v>235</v>
      </c>
      <c r="K1039" s="194"/>
      <c r="L1039" s="194"/>
      <c r="M1039" s="194"/>
      <c r="N1039" s="194"/>
      <c r="O1039" s="194"/>
      <c r="P1039" s="195"/>
      <c r="Q1039" s="196"/>
      <c r="R1039" s="137" t="s">
        <v>235</v>
      </c>
      <c r="S1039" s="197" t="str">
        <f t="shared" ca="1" si="80"/>
        <v/>
      </c>
      <c r="T1039" s="197" t="str">
        <f ca="1">IF(B1039="","",IF(ISERROR(MATCH($J1039,[3]SorP!$B$1:$B$6226,0)),"",INDIRECT("'SorP'!$A$"&amp;MATCH($S1039&amp;$J1039,[3]SorP!C:C,0))))</f>
        <v/>
      </c>
      <c r="U1039" s="139"/>
      <c r="V1039" s="140" t="e">
        <f>IF(C1039="",NA(),IF(OR(C1039="Smelter not listed",C1039="Smelter not yet identified"),MATCH($B1039&amp;$D1039,'[3]Smelter Look-up'!$J:$J,0),MATCH($B1039&amp;$C1039,'[3]Smelter Look-up'!$J:$J,0)))</f>
        <v>#N/A</v>
      </c>
      <c r="X1039" s="67">
        <f t="shared" si="81"/>
        <v>0</v>
      </c>
      <c r="AB1039" s="68" t="str">
        <f t="shared" si="82"/>
        <v/>
      </c>
    </row>
    <row r="1040" spans="1:28" s="67" customFormat="1" ht="20.25">
      <c r="A1040" s="197"/>
      <c r="B1040" s="137" t="s">
        <v>235</v>
      </c>
      <c r="C1040" s="191" t="s">
        <v>235</v>
      </c>
      <c r="D1040" s="138"/>
      <c r="E1040" s="137" t="s">
        <v>235</v>
      </c>
      <c r="F1040" s="137" t="s">
        <v>235</v>
      </c>
      <c r="G1040" s="137" t="s">
        <v>235</v>
      </c>
      <c r="H1040" s="192" t="s">
        <v>235</v>
      </c>
      <c r="I1040" s="193" t="s">
        <v>235</v>
      </c>
      <c r="J1040" s="193" t="s">
        <v>235</v>
      </c>
      <c r="K1040" s="194"/>
      <c r="L1040" s="194"/>
      <c r="M1040" s="194"/>
      <c r="N1040" s="194"/>
      <c r="O1040" s="194"/>
      <c r="P1040" s="195"/>
      <c r="Q1040" s="196"/>
      <c r="R1040" s="137" t="s">
        <v>235</v>
      </c>
      <c r="S1040" s="197" t="str">
        <f t="shared" ca="1" si="80"/>
        <v/>
      </c>
      <c r="T1040" s="197" t="str">
        <f ca="1">IF(B1040="","",IF(ISERROR(MATCH($J1040,[3]SorP!$B$1:$B$6226,0)),"",INDIRECT("'SorP'!$A$"&amp;MATCH($S1040&amp;$J1040,[3]SorP!C:C,0))))</f>
        <v/>
      </c>
      <c r="U1040" s="139"/>
      <c r="V1040" s="140" t="e">
        <f>IF(C1040="",NA(),IF(OR(C1040="Smelter not listed",C1040="Smelter not yet identified"),MATCH($B1040&amp;$D1040,'[3]Smelter Look-up'!$J:$J,0),MATCH($B1040&amp;$C1040,'[3]Smelter Look-up'!$J:$J,0)))</f>
        <v>#N/A</v>
      </c>
      <c r="X1040" s="67">
        <f t="shared" si="81"/>
        <v>0</v>
      </c>
      <c r="AB1040" s="68" t="str">
        <f t="shared" si="82"/>
        <v/>
      </c>
    </row>
    <row r="1041" spans="1:28" s="67" customFormat="1" ht="20.25">
      <c r="A1041" s="197"/>
      <c r="B1041" s="137" t="s">
        <v>235</v>
      </c>
      <c r="C1041" s="191" t="s">
        <v>235</v>
      </c>
      <c r="D1041" s="138"/>
      <c r="E1041" s="137" t="s">
        <v>235</v>
      </c>
      <c r="F1041" s="137" t="s">
        <v>235</v>
      </c>
      <c r="G1041" s="137" t="s">
        <v>235</v>
      </c>
      <c r="H1041" s="192" t="s">
        <v>235</v>
      </c>
      <c r="I1041" s="193" t="s">
        <v>235</v>
      </c>
      <c r="J1041" s="193" t="s">
        <v>235</v>
      </c>
      <c r="K1041" s="194"/>
      <c r="L1041" s="194"/>
      <c r="M1041" s="194"/>
      <c r="N1041" s="194"/>
      <c r="O1041" s="194"/>
      <c r="P1041" s="195"/>
      <c r="Q1041" s="196"/>
      <c r="R1041" s="137" t="s">
        <v>235</v>
      </c>
      <c r="S1041" s="197" t="str">
        <f t="shared" ca="1" si="80"/>
        <v/>
      </c>
      <c r="T1041" s="197" t="str">
        <f ca="1">IF(B1041="","",IF(ISERROR(MATCH($J1041,[3]SorP!$B$1:$B$6226,0)),"",INDIRECT("'SorP'!$A$"&amp;MATCH($S1041&amp;$J1041,[3]SorP!C:C,0))))</f>
        <v/>
      </c>
      <c r="U1041" s="139"/>
      <c r="V1041" s="140" t="e">
        <f>IF(C1041="",NA(),IF(OR(C1041="Smelter not listed",C1041="Smelter not yet identified"),MATCH($B1041&amp;$D1041,'[3]Smelter Look-up'!$J:$J,0),MATCH($B1041&amp;$C1041,'[3]Smelter Look-up'!$J:$J,0)))</f>
        <v>#N/A</v>
      </c>
      <c r="X1041" s="67">
        <f t="shared" si="81"/>
        <v>0</v>
      </c>
      <c r="AB1041" s="68" t="str">
        <f t="shared" si="82"/>
        <v/>
      </c>
    </row>
    <row r="1042" spans="1:28" s="67" customFormat="1" ht="20.25">
      <c r="A1042" s="197"/>
      <c r="B1042" s="137" t="s">
        <v>235</v>
      </c>
      <c r="C1042" s="191" t="s">
        <v>235</v>
      </c>
      <c r="D1042" s="138"/>
      <c r="E1042" s="137" t="s">
        <v>235</v>
      </c>
      <c r="F1042" s="137" t="s">
        <v>235</v>
      </c>
      <c r="G1042" s="137" t="s">
        <v>235</v>
      </c>
      <c r="H1042" s="192" t="s">
        <v>235</v>
      </c>
      <c r="I1042" s="193" t="s">
        <v>235</v>
      </c>
      <c r="J1042" s="193" t="s">
        <v>235</v>
      </c>
      <c r="K1042" s="194"/>
      <c r="L1042" s="194"/>
      <c r="M1042" s="194"/>
      <c r="N1042" s="194"/>
      <c r="O1042" s="194"/>
      <c r="P1042" s="195"/>
      <c r="Q1042" s="196"/>
      <c r="R1042" s="137" t="s">
        <v>235</v>
      </c>
      <c r="S1042" s="197" t="str">
        <f t="shared" ca="1" si="80"/>
        <v/>
      </c>
      <c r="T1042" s="197" t="str">
        <f ca="1">IF(B1042="","",IF(ISERROR(MATCH($J1042,[3]SorP!$B$1:$B$6226,0)),"",INDIRECT("'SorP'!$A$"&amp;MATCH($S1042&amp;$J1042,[3]SorP!C:C,0))))</f>
        <v/>
      </c>
      <c r="U1042" s="139"/>
      <c r="V1042" s="140" t="e">
        <f>IF(C1042="",NA(),IF(OR(C1042="Smelter not listed",C1042="Smelter not yet identified"),MATCH($B1042&amp;$D1042,'[3]Smelter Look-up'!$J:$J,0),MATCH($B1042&amp;$C1042,'[3]Smelter Look-up'!$J:$J,0)))</f>
        <v>#N/A</v>
      </c>
      <c r="X1042" s="67">
        <f t="shared" si="81"/>
        <v>0</v>
      </c>
      <c r="AB1042" s="68" t="str">
        <f t="shared" si="82"/>
        <v/>
      </c>
    </row>
    <row r="1043" spans="1:28" s="67" customFormat="1" ht="20.25">
      <c r="A1043" s="197"/>
      <c r="B1043" s="137" t="s">
        <v>235</v>
      </c>
      <c r="C1043" s="191" t="s">
        <v>235</v>
      </c>
      <c r="D1043" s="138"/>
      <c r="E1043" s="137" t="s">
        <v>235</v>
      </c>
      <c r="F1043" s="137" t="s">
        <v>235</v>
      </c>
      <c r="G1043" s="137" t="s">
        <v>235</v>
      </c>
      <c r="H1043" s="192" t="s">
        <v>235</v>
      </c>
      <c r="I1043" s="193" t="s">
        <v>235</v>
      </c>
      <c r="J1043" s="193" t="s">
        <v>235</v>
      </c>
      <c r="K1043" s="194"/>
      <c r="L1043" s="194"/>
      <c r="M1043" s="194"/>
      <c r="N1043" s="194"/>
      <c r="O1043" s="194"/>
      <c r="P1043" s="195"/>
      <c r="Q1043" s="196"/>
      <c r="R1043" s="137" t="s">
        <v>235</v>
      </c>
      <c r="S1043" s="197" t="str">
        <f t="shared" ca="1" si="80"/>
        <v/>
      </c>
      <c r="T1043" s="197" t="str">
        <f ca="1">IF(B1043="","",IF(ISERROR(MATCH($J1043,[3]SorP!$B$1:$B$6226,0)),"",INDIRECT("'SorP'!$A$"&amp;MATCH($S1043&amp;$J1043,[3]SorP!C:C,0))))</f>
        <v/>
      </c>
      <c r="U1043" s="139"/>
      <c r="V1043" s="140" t="e">
        <f>IF(C1043="",NA(),IF(OR(C1043="Smelter not listed",C1043="Smelter not yet identified"),MATCH($B1043&amp;$D1043,'[3]Smelter Look-up'!$J:$J,0),MATCH($B1043&amp;$C1043,'[3]Smelter Look-up'!$J:$J,0)))</f>
        <v>#N/A</v>
      </c>
      <c r="X1043" s="67">
        <f t="shared" si="81"/>
        <v>0</v>
      </c>
      <c r="AB1043" s="68" t="str">
        <f t="shared" si="82"/>
        <v/>
      </c>
    </row>
    <row r="1044" spans="1:28" s="67" customFormat="1" ht="20.25">
      <c r="A1044" s="197"/>
      <c r="B1044" s="137" t="s">
        <v>235</v>
      </c>
      <c r="C1044" s="191" t="s">
        <v>235</v>
      </c>
      <c r="D1044" s="138"/>
      <c r="E1044" s="137" t="s">
        <v>235</v>
      </c>
      <c r="F1044" s="137" t="s">
        <v>235</v>
      </c>
      <c r="G1044" s="137" t="s">
        <v>235</v>
      </c>
      <c r="H1044" s="192" t="s">
        <v>235</v>
      </c>
      <c r="I1044" s="193" t="s">
        <v>235</v>
      </c>
      <c r="J1044" s="193" t="s">
        <v>235</v>
      </c>
      <c r="K1044" s="194"/>
      <c r="L1044" s="194"/>
      <c r="M1044" s="194"/>
      <c r="N1044" s="194"/>
      <c r="O1044" s="194"/>
      <c r="P1044" s="195"/>
      <c r="Q1044" s="196"/>
      <c r="R1044" s="137" t="s">
        <v>235</v>
      </c>
      <c r="S1044" s="197" t="str">
        <f t="shared" ca="1" si="80"/>
        <v/>
      </c>
      <c r="T1044" s="197" t="str">
        <f ca="1">IF(B1044="","",IF(ISERROR(MATCH($J1044,[3]SorP!$B$1:$B$6226,0)),"",INDIRECT("'SorP'!$A$"&amp;MATCH($S1044&amp;$J1044,[3]SorP!C:C,0))))</f>
        <v/>
      </c>
      <c r="U1044" s="139"/>
      <c r="V1044" s="140" t="e">
        <f>IF(C1044="",NA(),IF(OR(C1044="Smelter not listed",C1044="Smelter not yet identified"),MATCH($B1044&amp;$D1044,'[3]Smelter Look-up'!$J:$J,0),MATCH($B1044&amp;$C1044,'[3]Smelter Look-up'!$J:$J,0)))</f>
        <v>#N/A</v>
      </c>
      <c r="X1044" s="67">
        <f t="shared" si="81"/>
        <v>0</v>
      </c>
      <c r="AB1044" s="68" t="str">
        <f t="shared" si="82"/>
        <v/>
      </c>
    </row>
    <row r="1045" spans="1:28" s="67" customFormat="1" ht="20.25">
      <c r="A1045" s="197"/>
      <c r="B1045" s="137" t="s">
        <v>235</v>
      </c>
      <c r="C1045" s="191" t="s">
        <v>235</v>
      </c>
      <c r="D1045" s="138"/>
      <c r="E1045" s="137" t="s">
        <v>235</v>
      </c>
      <c r="F1045" s="137" t="s">
        <v>235</v>
      </c>
      <c r="G1045" s="137" t="s">
        <v>235</v>
      </c>
      <c r="H1045" s="192" t="s">
        <v>235</v>
      </c>
      <c r="I1045" s="193" t="s">
        <v>235</v>
      </c>
      <c r="J1045" s="193" t="s">
        <v>235</v>
      </c>
      <c r="K1045" s="194"/>
      <c r="L1045" s="194"/>
      <c r="M1045" s="194"/>
      <c r="N1045" s="194"/>
      <c r="O1045" s="194"/>
      <c r="P1045" s="195"/>
      <c r="Q1045" s="196"/>
      <c r="R1045" s="137" t="s">
        <v>235</v>
      </c>
      <c r="S1045" s="197" t="str">
        <f t="shared" ca="1" si="80"/>
        <v/>
      </c>
      <c r="T1045" s="197" t="str">
        <f ca="1">IF(B1045="","",IF(ISERROR(MATCH($J1045,[3]SorP!$B$1:$B$6226,0)),"",INDIRECT("'SorP'!$A$"&amp;MATCH($S1045&amp;$J1045,[3]SorP!C:C,0))))</f>
        <v/>
      </c>
      <c r="U1045" s="139"/>
      <c r="V1045" s="140" t="e">
        <f>IF(C1045="",NA(),IF(OR(C1045="Smelter not listed",C1045="Smelter not yet identified"),MATCH($B1045&amp;$D1045,'[3]Smelter Look-up'!$J:$J,0),MATCH($B1045&amp;$C1045,'[3]Smelter Look-up'!$J:$J,0)))</f>
        <v>#N/A</v>
      </c>
      <c r="X1045" s="67">
        <f t="shared" si="81"/>
        <v>0</v>
      </c>
      <c r="AB1045" s="68" t="str">
        <f t="shared" si="82"/>
        <v/>
      </c>
    </row>
    <row r="1046" spans="1:28" s="67" customFormat="1" ht="20.25">
      <c r="A1046" s="197"/>
      <c r="B1046" s="137" t="s">
        <v>235</v>
      </c>
      <c r="C1046" s="191" t="s">
        <v>235</v>
      </c>
      <c r="D1046" s="138"/>
      <c r="E1046" s="137" t="s">
        <v>235</v>
      </c>
      <c r="F1046" s="137" t="s">
        <v>235</v>
      </c>
      <c r="G1046" s="137" t="s">
        <v>235</v>
      </c>
      <c r="H1046" s="192" t="s">
        <v>235</v>
      </c>
      <c r="I1046" s="193" t="s">
        <v>235</v>
      </c>
      <c r="J1046" s="193" t="s">
        <v>235</v>
      </c>
      <c r="K1046" s="194"/>
      <c r="L1046" s="194"/>
      <c r="M1046" s="194"/>
      <c r="N1046" s="194"/>
      <c r="O1046" s="194"/>
      <c r="P1046" s="195"/>
      <c r="Q1046" s="196"/>
      <c r="R1046" s="137" t="s">
        <v>235</v>
      </c>
      <c r="S1046" s="197" t="str">
        <f t="shared" ca="1" si="80"/>
        <v/>
      </c>
      <c r="T1046" s="197" t="str">
        <f ca="1">IF(B1046="","",IF(ISERROR(MATCH($J1046,[3]SorP!$B$1:$B$6226,0)),"",INDIRECT("'SorP'!$A$"&amp;MATCH($S1046&amp;$J1046,[3]SorP!C:C,0))))</f>
        <v/>
      </c>
      <c r="U1046" s="139"/>
      <c r="V1046" s="140" t="e">
        <f>IF(C1046="",NA(),IF(OR(C1046="Smelter not listed",C1046="Smelter not yet identified"),MATCH($B1046&amp;$D1046,'[3]Smelter Look-up'!$J:$J,0),MATCH($B1046&amp;$C1046,'[3]Smelter Look-up'!$J:$J,0)))</f>
        <v>#N/A</v>
      </c>
      <c r="X1046" s="67">
        <f t="shared" si="81"/>
        <v>0</v>
      </c>
      <c r="AB1046" s="68" t="str">
        <f t="shared" si="82"/>
        <v/>
      </c>
    </row>
    <row r="1047" spans="1:28" s="67" customFormat="1" ht="20.25">
      <c r="A1047" s="197"/>
      <c r="B1047" s="137" t="s">
        <v>235</v>
      </c>
      <c r="C1047" s="191" t="s">
        <v>235</v>
      </c>
      <c r="D1047" s="138"/>
      <c r="E1047" s="137" t="s">
        <v>235</v>
      </c>
      <c r="F1047" s="137" t="s">
        <v>235</v>
      </c>
      <c r="G1047" s="137" t="s">
        <v>235</v>
      </c>
      <c r="H1047" s="192" t="s">
        <v>235</v>
      </c>
      <c r="I1047" s="193" t="s">
        <v>235</v>
      </c>
      <c r="J1047" s="193" t="s">
        <v>235</v>
      </c>
      <c r="K1047" s="194"/>
      <c r="L1047" s="194"/>
      <c r="M1047" s="194"/>
      <c r="N1047" s="194"/>
      <c r="O1047" s="194"/>
      <c r="P1047" s="195"/>
      <c r="Q1047" s="196"/>
      <c r="R1047" s="137" t="s">
        <v>235</v>
      </c>
      <c r="S1047" s="197" t="str">
        <f t="shared" ca="1" si="80"/>
        <v/>
      </c>
      <c r="T1047" s="197" t="str">
        <f ca="1">IF(B1047="","",IF(ISERROR(MATCH($J1047,[3]SorP!$B$1:$B$6226,0)),"",INDIRECT("'SorP'!$A$"&amp;MATCH($S1047&amp;$J1047,[3]SorP!C:C,0))))</f>
        <v/>
      </c>
      <c r="U1047" s="139"/>
      <c r="V1047" s="140" t="e">
        <f>IF(C1047="",NA(),IF(OR(C1047="Smelter not listed",C1047="Smelter not yet identified"),MATCH($B1047&amp;$D1047,'[3]Smelter Look-up'!$J:$J,0),MATCH($B1047&amp;$C1047,'[3]Smelter Look-up'!$J:$J,0)))</f>
        <v>#N/A</v>
      </c>
      <c r="X1047" s="67">
        <f t="shared" si="81"/>
        <v>0</v>
      </c>
      <c r="AB1047" s="68" t="str">
        <f t="shared" si="82"/>
        <v/>
      </c>
    </row>
    <row r="1048" spans="1:28" s="67" customFormat="1" ht="20.25">
      <c r="A1048" s="197"/>
      <c r="B1048" s="137" t="s">
        <v>235</v>
      </c>
      <c r="C1048" s="191" t="s">
        <v>235</v>
      </c>
      <c r="D1048" s="138"/>
      <c r="E1048" s="137" t="s">
        <v>235</v>
      </c>
      <c r="F1048" s="137" t="s">
        <v>235</v>
      </c>
      <c r="G1048" s="137" t="s">
        <v>235</v>
      </c>
      <c r="H1048" s="192" t="s">
        <v>235</v>
      </c>
      <c r="I1048" s="193" t="s">
        <v>235</v>
      </c>
      <c r="J1048" s="193" t="s">
        <v>235</v>
      </c>
      <c r="K1048" s="194"/>
      <c r="L1048" s="194"/>
      <c r="M1048" s="194"/>
      <c r="N1048" s="194"/>
      <c r="O1048" s="194"/>
      <c r="P1048" s="195"/>
      <c r="Q1048" s="196"/>
      <c r="R1048" s="137" t="s">
        <v>235</v>
      </c>
      <c r="S1048" s="197" t="str">
        <f t="shared" ca="1" si="80"/>
        <v/>
      </c>
      <c r="T1048" s="197" t="str">
        <f ca="1">IF(B1048="","",IF(ISERROR(MATCH($J1048,[3]SorP!$B$1:$B$6226,0)),"",INDIRECT("'SorP'!$A$"&amp;MATCH($S1048&amp;$J1048,[3]SorP!C:C,0))))</f>
        <v/>
      </c>
      <c r="U1048" s="139"/>
      <c r="V1048" s="140" t="e">
        <f>IF(C1048="",NA(),IF(OR(C1048="Smelter not listed",C1048="Smelter not yet identified"),MATCH($B1048&amp;$D1048,'[3]Smelter Look-up'!$J:$J,0),MATCH($B1048&amp;$C1048,'[3]Smelter Look-up'!$J:$J,0)))</f>
        <v>#N/A</v>
      </c>
      <c r="X1048" s="67">
        <f t="shared" si="81"/>
        <v>0</v>
      </c>
      <c r="AB1048" s="68" t="str">
        <f t="shared" si="82"/>
        <v/>
      </c>
    </row>
    <row r="1049" spans="1:28" s="67" customFormat="1" ht="20.25">
      <c r="A1049" s="197"/>
      <c r="B1049" s="137" t="s">
        <v>235</v>
      </c>
      <c r="C1049" s="191" t="s">
        <v>235</v>
      </c>
      <c r="D1049" s="138"/>
      <c r="E1049" s="137" t="s">
        <v>235</v>
      </c>
      <c r="F1049" s="137" t="s">
        <v>235</v>
      </c>
      <c r="G1049" s="137" t="s">
        <v>235</v>
      </c>
      <c r="H1049" s="192" t="s">
        <v>235</v>
      </c>
      <c r="I1049" s="193" t="s">
        <v>235</v>
      </c>
      <c r="J1049" s="193" t="s">
        <v>235</v>
      </c>
      <c r="K1049" s="194"/>
      <c r="L1049" s="194"/>
      <c r="M1049" s="194"/>
      <c r="N1049" s="194"/>
      <c r="O1049" s="194"/>
      <c r="P1049" s="195"/>
      <c r="Q1049" s="196"/>
      <c r="R1049" s="137" t="s">
        <v>235</v>
      </c>
      <c r="S1049" s="197" t="str">
        <f t="shared" ca="1" si="80"/>
        <v/>
      </c>
      <c r="T1049" s="197" t="str">
        <f ca="1">IF(B1049="","",IF(ISERROR(MATCH($J1049,[3]SorP!$B$1:$B$6226,0)),"",INDIRECT("'SorP'!$A$"&amp;MATCH($S1049&amp;$J1049,[3]SorP!C:C,0))))</f>
        <v/>
      </c>
      <c r="U1049" s="139"/>
      <c r="V1049" s="140" t="e">
        <f>IF(C1049="",NA(),IF(OR(C1049="Smelter not listed",C1049="Smelter not yet identified"),MATCH($B1049&amp;$D1049,'[3]Smelter Look-up'!$J:$J,0),MATCH($B1049&amp;$C1049,'[3]Smelter Look-up'!$J:$J,0)))</f>
        <v>#N/A</v>
      </c>
      <c r="X1049" s="67">
        <f t="shared" si="81"/>
        <v>0</v>
      </c>
      <c r="AB1049" s="68" t="str">
        <f t="shared" si="82"/>
        <v/>
      </c>
    </row>
    <row r="1050" spans="1:28" s="67" customFormat="1" ht="20.25">
      <c r="A1050" s="197"/>
      <c r="B1050" s="137" t="s">
        <v>235</v>
      </c>
      <c r="C1050" s="191" t="s">
        <v>235</v>
      </c>
      <c r="D1050" s="138"/>
      <c r="E1050" s="137" t="s">
        <v>235</v>
      </c>
      <c r="F1050" s="137" t="s">
        <v>235</v>
      </c>
      <c r="G1050" s="137" t="s">
        <v>235</v>
      </c>
      <c r="H1050" s="192" t="s">
        <v>235</v>
      </c>
      <c r="I1050" s="193" t="s">
        <v>235</v>
      </c>
      <c r="J1050" s="193" t="s">
        <v>235</v>
      </c>
      <c r="K1050" s="194"/>
      <c r="L1050" s="194"/>
      <c r="M1050" s="194"/>
      <c r="N1050" s="194"/>
      <c r="O1050" s="194"/>
      <c r="P1050" s="195"/>
      <c r="Q1050" s="196"/>
      <c r="R1050" s="137" t="s">
        <v>235</v>
      </c>
      <c r="S1050" s="197" t="str">
        <f t="shared" ca="1" si="80"/>
        <v/>
      </c>
      <c r="T1050" s="197" t="str">
        <f ca="1">IF(B1050="","",IF(ISERROR(MATCH($J1050,[3]SorP!$B$1:$B$6226,0)),"",INDIRECT("'SorP'!$A$"&amp;MATCH($S1050&amp;$J1050,[3]SorP!C:C,0))))</f>
        <v/>
      </c>
      <c r="U1050" s="139"/>
      <c r="V1050" s="140" t="e">
        <f>IF(C1050="",NA(),IF(OR(C1050="Smelter not listed",C1050="Smelter not yet identified"),MATCH($B1050&amp;$D1050,'[3]Smelter Look-up'!$J:$J,0),MATCH($B1050&amp;$C1050,'[3]Smelter Look-up'!$J:$J,0)))</f>
        <v>#N/A</v>
      </c>
      <c r="X1050" s="67">
        <f t="shared" si="81"/>
        <v>0</v>
      </c>
      <c r="AB1050" s="68" t="str">
        <f t="shared" si="82"/>
        <v/>
      </c>
    </row>
    <row r="1051" spans="1:28" s="67" customFormat="1" ht="20.25">
      <c r="A1051" s="197"/>
      <c r="B1051" s="137" t="s">
        <v>235</v>
      </c>
      <c r="C1051" s="191" t="s">
        <v>235</v>
      </c>
      <c r="D1051" s="138"/>
      <c r="E1051" s="137" t="s">
        <v>235</v>
      </c>
      <c r="F1051" s="137" t="s">
        <v>235</v>
      </c>
      <c r="G1051" s="137" t="s">
        <v>235</v>
      </c>
      <c r="H1051" s="192" t="s">
        <v>235</v>
      </c>
      <c r="I1051" s="193" t="s">
        <v>235</v>
      </c>
      <c r="J1051" s="193" t="s">
        <v>235</v>
      </c>
      <c r="K1051" s="194"/>
      <c r="L1051" s="194"/>
      <c r="M1051" s="194"/>
      <c r="N1051" s="194"/>
      <c r="O1051" s="194"/>
      <c r="P1051" s="195"/>
      <c r="Q1051" s="196"/>
      <c r="R1051" s="137" t="s">
        <v>235</v>
      </c>
      <c r="S1051" s="197" t="str">
        <f t="shared" ref="S1051:S1081" ca="1" si="83">IF(B1051="","",IF(ISERROR(MATCH($E1051,CL,0)),"Unknown",INDIRECT("'C'!$A$"&amp;MATCH($E1051,CL,0)+1)))</f>
        <v/>
      </c>
      <c r="T1051" s="197" t="str">
        <f ca="1">IF(B1051="","",IF(ISERROR(MATCH($J1051,[3]SorP!$B$1:$B$6226,0)),"",INDIRECT("'SorP'!$A$"&amp;MATCH($S1051&amp;$J1051,[3]SorP!C:C,0))))</f>
        <v/>
      </c>
      <c r="U1051" s="139"/>
      <c r="V1051" s="140" t="e">
        <f>IF(C1051="",NA(),IF(OR(C1051="Smelter not listed",C1051="Smelter not yet identified"),MATCH($B1051&amp;$D1051,'[3]Smelter Look-up'!$J:$J,0),MATCH($B1051&amp;$C1051,'[3]Smelter Look-up'!$J:$J,0)))</f>
        <v>#N/A</v>
      </c>
      <c r="X1051" s="67">
        <f t="shared" si="81"/>
        <v>0</v>
      </c>
      <c r="AB1051" s="68" t="str">
        <f t="shared" si="82"/>
        <v/>
      </c>
    </row>
    <row r="1052" spans="1:28" s="67" customFormat="1" ht="20.25">
      <c r="A1052" s="197"/>
      <c r="B1052" s="137" t="s">
        <v>235</v>
      </c>
      <c r="C1052" s="191" t="s">
        <v>235</v>
      </c>
      <c r="D1052" s="138"/>
      <c r="E1052" s="137" t="s">
        <v>235</v>
      </c>
      <c r="F1052" s="137" t="s">
        <v>235</v>
      </c>
      <c r="G1052" s="137" t="s">
        <v>235</v>
      </c>
      <c r="H1052" s="192" t="s">
        <v>235</v>
      </c>
      <c r="I1052" s="193" t="s">
        <v>235</v>
      </c>
      <c r="J1052" s="193" t="s">
        <v>235</v>
      </c>
      <c r="K1052" s="194"/>
      <c r="L1052" s="194"/>
      <c r="M1052" s="194"/>
      <c r="N1052" s="194"/>
      <c r="O1052" s="194"/>
      <c r="P1052" s="195"/>
      <c r="Q1052" s="196"/>
      <c r="R1052" s="137" t="s">
        <v>235</v>
      </c>
      <c r="S1052" s="197" t="str">
        <f t="shared" ca="1" si="83"/>
        <v/>
      </c>
      <c r="T1052" s="197" t="str">
        <f ca="1">IF(B1052="","",IF(ISERROR(MATCH($J1052,[3]SorP!$B$1:$B$6226,0)),"",INDIRECT("'SorP'!$A$"&amp;MATCH($S1052&amp;$J1052,[3]SorP!C:C,0))))</f>
        <v/>
      </c>
      <c r="U1052" s="139"/>
      <c r="V1052" s="140" t="e">
        <f>IF(C1052="",NA(),IF(OR(C1052="Smelter not listed",C1052="Smelter not yet identified"),MATCH($B1052&amp;$D1052,'[3]Smelter Look-up'!$J:$J,0),MATCH($B1052&amp;$C1052,'[3]Smelter Look-up'!$J:$J,0)))</f>
        <v>#N/A</v>
      </c>
      <c r="X1052" s="67">
        <f t="shared" si="81"/>
        <v>0</v>
      </c>
      <c r="AB1052" s="68" t="str">
        <f t="shared" si="82"/>
        <v/>
      </c>
    </row>
    <row r="1053" spans="1:28" s="67" customFormat="1" ht="20.25">
      <c r="A1053" s="197"/>
      <c r="B1053" s="137" t="s">
        <v>235</v>
      </c>
      <c r="C1053" s="191" t="s">
        <v>235</v>
      </c>
      <c r="D1053" s="138"/>
      <c r="E1053" s="137" t="s">
        <v>235</v>
      </c>
      <c r="F1053" s="137" t="s">
        <v>235</v>
      </c>
      <c r="G1053" s="137" t="s">
        <v>235</v>
      </c>
      <c r="H1053" s="192" t="s">
        <v>235</v>
      </c>
      <c r="I1053" s="193" t="s">
        <v>235</v>
      </c>
      <c r="J1053" s="193" t="s">
        <v>235</v>
      </c>
      <c r="K1053" s="194"/>
      <c r="L1053" s="194"/>
      <c r="M1053" s="194"/>
      <c r="N1053" s="194"/>
      <c r="O1053" s="194"/>
      <c r="P1053" s="195"/>
      <c r="Q1053" s="196"/>
      <c r="R1053" s="137" t="s">
        <v>235</v>
      </c>
      <c r="S1053" s="197" t="str">
        <f t="shared" ca="1" si="83"/>
        <v/>
      </c>
      <c r="T1053" s="197" t="str">
        <f ca="1">IF(B1053="","",IF(ISERROR(MATCH($J1053,[3]SorP!$B$1:$B$6226,0)),"",INDIRECT("'SorP'!$A$"&amp;MATCH($S1053&amp;$J1053,[3]SorP!C:C,0))))</f>
        <v/>
      </c>
      <c r="U1053" s="139"/>
      <c r="V1053" s="140" t="e">
        <f>IF(C1053="",NA(),IF(OR(C1053="Smelter not listed",C1053="Smelter not yet identified"),MATCH($B1053&amp;$D1053,'[3]Smelter Look-up'!$J:$J,0),MATCH($B1053&amp;$C1053,'[3]Smelter Look-up'!$J:$J,0)))</f>
        <v>#N/A</v>
      </c>
      <c r="X1053" s="67">
        <f t="shared" si="81"/>
        <v>0</v>
      </c>
      <c r="AB1053" s="68" t="str">
        <f t="shared" si="82"/>
        <v/>
      </c>
    </row>
    <row r="1054" spans="1:28" s="67" customFormat="1" ht="20.25">
      <c r="A1054" s="197"/>
      <c r="B1054" s="137" t="s">
        <v>235</v>
      </c>
      <c r="C1054" s="191" t="s">
        <v>235</v>
      </c>
      <c r="D1054" s="138"/>
      <c r="E1054" s="137" t="s">
        <v>235</v>
      </c>
      <c r="F1054" s="137" t="s">
        <v>235</v>
      </c>
      <c r="G1054" s="137" t="s">
        <v>235</v>
      </c>
      <c r="H1054" s="192" t="s">
        <v>235</v>
      </c>
      <c r="I1054" s="193" t="s">
        <v>235</v>
      </c>
      <c r="J1054" s="193" t="s">
        <v>235</v>
      </c>
      <c r="K1054" s="194"/>
      <c r="L1054" s="194"/>
      <c r="M1054" s="194"/>
      <c r="N1054" s="194"/>
      <c r="O1054" s="194"/>
      <c r="P1054" s="195"/>
      <c r="Q1054" s="196"/>
      <c r="R1054" s="137" t="s">
        <v>235</v>
      </c>
      <c r="S1054" s="197" t="str">
        <f t="shared" ca="1" si="83"/>
        <v/>
      </c>
      <c r="T1054" s="197" t="str">
        <f ca="1">IF(B1054="","",IF(ISERROR(MATCH($J1054,[3]SorP!$B$1:$B$6226,0)),"",INDIRECT("'SorP'!$A$"&amp;MATCH($S1054&amp;$J1054,[3]SorP!C:C,0))))</f>
        <v/>
      </c>
      <c r="U1054" s="139"/>
      <c r="V1054" s="140" t="e">
        <f>IF(C1054="",NA(),IF(OR(C1054="Smelter not listed",C1054="Smelter not yet identified"),MATCH($B1054&amp;$D1054,'[3]Smelter Look-up'!$J:$J,0),MATCH($B1054&amp;$C1054,'[3]Smelter Look-up'!$J:$J,0)))</f>
        <v>#N/A</v>
      </c>
      <c r="X1054" s="67">
        <f t="shared" si="81"/>
        <v>0</v>
      </c>
      <c r="AB1054" s="68" t="str">
        <f t="shared" si="82"/>
        <v/>
      </c>
    </row>
    <row r="1055" spans="1:28" s="67" customFormat="1" ht="20.25">
      <c r="A1055" s="197"/>
      <c r="B1055" s="137" t="s">
        <v>235</v>
      </c>
      <c r="C1055" s="191" t="s">
        <v>235</v>
      </c>
      <c r="D1055" s="138"/>
      <c r="E1055" s="137" t="s">
        <v>235</v>
      </c>
      <c r="F1055" s="137" t="s">
        <v>235</v>
      </c>
      <c r="G1055" s="137" t="s">
        <v>235</v>
      </c>
      <c r="H1055" s="192" t="s">
        <v>235</v>
      </c>
      <c r="I1055" s="193" t="s">
        <v>235</v>
      </c>
      <c r="J1055" s="193" t="s">
        <v>235</v>
      </c>
      <c r="K1055" s="194"/>
      <c r="L1055" s="194"/>
      <c r="M1055" s="194"/>
      <c r="N1055" s="194"/>
      <c r="O1055" s="194"/>
      <c r="P1055" s="195"/>
      <c r="Q1055" s="196"/>
      <c r="R1055" s="137" t="s">
        <v>235</v>
      </c>
      <c r="S1055" s="197" t="str">
        <f t="shared" ca="1" si="83"/>
        <v/>
      </c>
      <c r="T1055" s="197" t="str">
        <f ca="1">IF(B1055="","",IF(ISERROR(MATCH($J1055,[3]SorP!$B$1:$B$6226,0)),"",INDIRECT("'SorP'!$A$"&amp;MATCH($S1055&amp;$J1055,[3]SorP!C:C,0))))</f>
        <v/>
      </c>
      <c r="U1055" s="139"/>
      <c r="V1055" s="140" t="e">
        <f>IF(C1055="",NA(),IF(OR(C1055="Smelter not listed",C1055="Smelter not yet identified"),MATCH($B1055&amp;$D1055,'[3]Smelter Look-up'!$J:$J,0),MATCH($B1055&amp;$C1055,'[3]Smelter Look-up'!$J:$J,0)))</f>
        <v>#N/A</v>
      </c>
      <c r="X1055" s="67">
        <f t="shared" si="81"/>
        <v>0</v>
      </c>
      <c r="AB1055" s="68" t="str">
        <f t="shared" si="82"/>
        <v/>
      </c>
    </row>
    <row r="1056" spans="1:28" s="67" customFormat="1" ht="20.25">
      <c r="A1056" s="197"/>
      <c r="B1056" s="137" t="s">
        <v>235</v>
      </c>
      <c r="C1056" s="191" t="s">
        <v>235</v>
      </c>
      <c r="D1056" s="138"/>
      <c r="E1056" s="137" t="s">
        <v>235</v>
      </c>
      <c r="F1056" s="137" t="s">
        <v>235</v>
      </c>
      <c r="G1056" s="137" t="s">
        <v>235</v>
      </c>
      <c r="H1056" s="192" t="s">
        <v>235</v>
      </c>
      <c r="I1056" s="193" t="s">
        <v>235</v>
      </c>
      <c r="J1056" s="193" t="s">
        <v>235</v>
      </c>
      <c r="K1056" s="194"/>
      <c r="L1056" s="194"/>
      <c r="M1056" s="194"/>
      <c r="N1056" s="194"/>
      <c r="O1056" s="194"/>
      <c r="P1056" s="195"/>
      <c r="Q1056" s="196"/>
      <c r="R1056" s="137" t="s">
        <v>235</v>
      </c>
      <c r="S1056" s="197" t="str">
        <f t="shared" ca="1" si="83"/>
        <v/>
      </c>
      <c r="T1056" s="197" t="str">
        <f ca="1">IF(B1056="","",IF(ISERROR(MATCH($J1056,[3]SorP!$B$1:$B$6226,0)),"",INDIRECT("'SorP'!$A$"&amp;MATCH($S1056&amp;$J1056,[3]SorP!C:C,0))))</f>
        <v/>
      </c>
      <c r="U1056" s="139"/>
      <c r="V1056" s="140" t="e">
        <f>IF(C1056="",NA(),IF(OR(C1056="Smelter not listed",C1056="Smelter not yet identified"),MATCH($B1056&amp;$D1056,'[3]Smelter Look-up'!$J:$J,0),MATCH($B1056&amp;$C1056,'[3]Smelter Look-up'!$J:$J,0)))</f>
        <v>#N/A</v>
      </c>
      <c r="X1056" s="67">
        <f t="shared" si="81"/>
        <v>0</v>
      </c>
      <c r="AB1056" s="68" t="str">
        <f t="shared" si="82"/>
        <v/>
      </c>
    </row>
    <row r="1057" spans="1:28" s="67" customFormat="1" ht="20.25">
      <c r="A1057" s="197"/>
      <c r="B1057" s="137" t="s">
        <v>235</v>
      </c>
      <c r="C1057" s="191" t="s">
        <v>235</v>
      </c>
      <c r="D1057" s="138"/>
      <c r="E1057" s="137" t="s">
        <v>235</v>
      </c>
      <c r="F1057" s="137" t="s">
        <v>235</v>
      </c>
      <c r="G1057" s="137" t="s">
        <v>235</v>
      </c>
      <c r="H1057" s="192" t="s">
        <v>235</v>
      </c>
      <c r="I1057" s="193" t="s">
        <v>235</v>
      </c>
      <c r="J1057" s="193" t="s">
        <v>235</v>
      </c>
      <c r="K1057" s="194"/>
      <c r="L1057" s="194"/>
      <c r="M1057" s="194"/>
      <c r="N1057" s="194"/>
      <c r="O1057" s="194"/>
      <c r="P1057" s="195"/>
      <c r="Q1057" s="196"/>
      <c r="R1057" s="137" t="s">
        <v>235</v>
      </c>
      <c r="S1057" s="197" t="str">
        <f t="shared" ca="1" si="83"/>
        <v/>
      </c>
      <c r="T1057" s="197" t="str">
        <f ca="1">IF(B1057="","",IF(ISERROR(MATCH($J1057,[3]SorP!$B$1:$B$6226,0)),"",INDIRECT("'SorP'!$A$"&amp;MATCH($S1057&amp;$J1057,[3]SorP!C:C,0))))</f>
        <v/>
      </c>
      <c r="U1057" s="139"/>
      <c r="V1057" s="140" t="e">
        <f>IF(C1057="",NA(),IF(OR(C1057="Smelter not listed",C1057="Smelter not yet identified"),MATCH($B1057&amp;$D1057,'[3]Smelter Look-up'!$J:$J,0),MATCH($B1057&amp;$C1057,'[3]Smelter Look-up'!$J:$J,0)))</f>
        <v>#N/A</v>
      </c>
      <c r="X1057" s="67">
        <f t="shared" si="81"/>
        <v>0</v>
      </c>
      <c r="AB1057" s="68" t="str">
        <f t="shared" si="82"/>
        <v/>
      </c>
    </row>
    <row r="1058" spans="1:28" s="67" customFormat="1" ht="20.25">
      <c r="A1058" s="197"/>
      <c r="B1058" s="137" t="s">
        <v>235</v>
      </c>
      <c r="C1058" s="191" t="s">
        <v>235</v>
      </c>
      <c r="D1058" s="138"/>
      <c r="E1058" s="137" t="s">
        <v>235</v>
      </c>
      <c r="F1058" s="137" t="s">
        <v>235</v>
      </c>
      <c r="G1058" s="137" t="s">
        <v>235</v>
      </c>
      <c r="H1058" s="192" t="s">
        <v>235</v>
      </c>
      <c r="I1058" s="193" t="s">
        <v>235</v>
      </c>
      <c r="J1058" s="193" t="s">
        <v>235</v>
      </c>
      <c r="K1058" s="194"/>
      <c r="L1058" s="194"/>
      <c r="M1058" s="194"/>
      <c r="N1058" s="194"/>
      <c r="O1058" s="194"/>
      <c r="P1058" s="195"/>
      <c r="Q1058" s="196"/>
      <c r="R1058" s="137" t="s">
        <v>235</v>
      </c>
      <c r="S1058" s="197" t="str">
        <f t="shared" ca="1" si="83"/>
        <v/>
      </c>
      <c r="T1058" s="197" t="str">
        <f ca="1">IF(B1058="","",IF(ISERROR(MATCH($J1058,[3]SorP!$B$1:$B$6226,0)),"",INDIRECT("'SorP'!$A$"&amp;MATCH($S1058&amp;$J1058,[3]SorP!C:C,0))))</f>
        <v/>
      </c>
      <c r="U1058" s="139"/>
      <c r="V1058" s="140" t="e">
        <f>IF(C1058="",NA(),IF(OR(C1058="Smelter not listed",C1058="Smelter not yet identified"),MATCH($B1058&amp;$D1058,'[3]Smelter Look-up'!$J:$J,0),MATCH($B1058&amp;$C1058,'[3]Smelter Look-up'!$J:$J,0)))</f>
        <v>#N/A</v>
      </c>
      <c r="X1058" s="67">
        <f t="shared" si="81"/>
        <v>0</v>
      </c>
      <c r="AB1058" s="68" t="str">
        <f t="shared" si="82"/>
        <v/>
      </c>
    </row>
    <row r="1059" spans="1:28" s="67" customFormat="1" ht="20.25">
      <c r="A1059" s="197"/>
      <c r="B1059" s="137" t="s">
        <v>235</v>
      </c>
      <c r="C1059" s="191" t="s">
        <v>235</v>
      </c>
      <c r="D1059" s="138"/>
      <c r="E1059" s="137" t="s">
        <v>235</v>
      </c>
      <c r="F1059" s="137" t="s">
        <v>235</v>
      </c>
      <c r="G1059" s="137" t="s">
        <v>235</v>
      </c>
      <c r="H1059" s="192" t="s">
        <v>235</v>
      </c>
      <c r="I1059" s="193" t="s">
        <v>235</v>
      </c>
      <c r="J1059" s="193" t="s">
        <v>235</v>
      </c>
      <c r="K1059" s="194"/>
      <c r="L1059" s="194"/>
      <c r="M1059" s="194"/>
      <c r="N1059" s="194"/>
      <c r="O1059" s="194"/>
      <c r="P1059" s="195"/>
      <c r="Q1059" s="196"/>
      <c r="R1059" s="137" t="s">
        <v>235</v>
      </c>
      <c r="S1059" s="197" t="str">
        <f t="shared" ca="1" si="83"/>
        <v/>
      </c>
      <c r="T1059" s="197" t="str">
        <f ca="1">IF(B1059="","",IF(ISERROR(MATCH($J1059,[3]SorP!$B$1:$B$6226,0)),"",INDIRECT("'SorP'!$A$"&amp;MATCH($S1059&amp;$J1059,[3]SorP!C:C,0))))</f>
        <v/>
      </c>
      <c r="U1059" s="139"/>
      <c r="V1059" s="140" t="e">
        <f>IF(C1059="",NA(),IF(OR(C1059="Smelter not listed",C1059="Smelter not yet identified"),MATCH($B1059&amp;$D1059,'[3]Smelter Look-up'!$J:$J,0),MATCH($B1059&amp;$C1059,'[3]Smelter Look-up'!$J:$J,0)))</f>
        <v>#N/A</v>
      </c>
      <c r="X1059" s="67">
        <f t="shared" si="81"/>
        <v>0</v>
      </c>
      <c r="AB1059" s="68" t="str">
        <f t="shared" si="82"/>
        <v/>
      </c>
    </row>
    <row r="1060" spans="1:28" s="67" customFormat="1" ht="20.25">
      <c r="A1060" s="197"/>
      <c r="B1060" s="137" t="s">
        <v>235</v>
      </c>
      <c r="C1060" s="191" t="s">
        <v>235</v>
      </c>
      <c r="D1060" s="138"/>
      <c r="E1060" s="137" t="s">
        <v>235</v>
      </c>
      <c r="F1060" s="137" t="s">
        <v>235</v>
      </c>
      <c r="G1060" s="137" t="s">
        <v>235</v>
      </c>
      <c r="H1060" s="192" t="s">
        <v>235</v>
      </c>
      <c r="I1060" s="193" t="s">
        <v>235</v>
      </c>
      <c r="J1060" s="193" t="s">
        <v>235</v>
      </c>
      <c r="K1060" s="194"/>
      <c r="L1060" s="194"/>
      <c r="M1060" s="194"/>
      <c r="N1060" s="194"/>
      <c r="O1060" s="194"/>
      <c r="P1060" s="195"/>
      <c r="Q1060" s="196"/>
      <c r="R1060" s="137" t="s">
        <v>235</v>
      </c>
      <c r="S1060" s="197" t="str">
        <f t="shared" ca="1" si="83"/>
        <v/>
      </c>
      <c r="T1060" s="197" t="str">
        <f ca="1">IF(B1060="","",IF(ISERROR(MATCH($J1060,[3]SorP!$B$1:$B$6226,0)),"",INDIRECT("'SorP'!$A$"&amp;MATCH($S1060&amp;$J1060,[3]SorP!C:C,0))))</f>
        <v/>
      </c>
      <c r="U1060" s="139"/>
      <c r="V1060" s="140" t="e">
        <f>IF(C1060="",NA(),IF(OR(C1060="Smelter not listed",C1060="Smelter not yet identified"),MATCH($B1060&amp;$D1060,'[3]Smelter Look-up'!$J:$J,0),MATCH($B1060&amp;$C1060,'[3]Smelter Look-up'!$J:$J,0)))</f>
        <v>#N/A</v>
      </c>
      <c r="X1060" s="67">
        <f t="shared" si="81"/>
        <v>0</v>
      </c>
      <c r="AB1060" s="68" t="str">
        <f t="shared" si="82"/>
        <v/>
      </c>
    </row>
    <row r="1061" spans="1:28" s="67" customFormat="1" ht="20.25">
      <c r="A1061" s="197"/>
      <c r="B1061" s="137" t="s">
        <v>235</v>
      </c>
      <c r="C1061" s="191" t="s">
        <v>235</v>
      </c>
      <c r="D1061" s="138"/>
      <c r="E1061" s="137" t="s">
        <v>235</v>
      </c>
      <c r="F1061" s="137" t="s">
        <v>235</v>
      </c>
      <c r="G1061" s="137" t="s">
        <v>235</v>
      </c>
      <c r="H1061" s="192" t="s">
        <v>235</v>
      </c>
      <c r="I1061" s="193" t="s">
        <v>235</v>
      </c>
      <c r="J1061" s="193" t="s">
        <v>235</v>
      </c>
      <c r="K1061" s="194"/>
      <c r="L1061" s="194"/>
      <c r="M1061" s="194"/>
      <c r="N1061" s="194"/>
      <c r="O1061" s="194"/>
      <c r="P1061" s="195"/>
      <c r="Q1061" s="196"/>
      <c r="R1061" s="137" t="s">
        <v>235</v>
      </c>
      <c r="S1061" s="197" t="str">
        <f t="shared" ca="1" si="83"/>
        <v/>
      </c>
      <c r="T1061" s="197" t="str">
        <f ca="1">IF(B1061="","",IF(ISERROR(MATCH($J1061,[3]SorP!$B$1:$B$6226,0)),"",INDIRECT("'SorP'!$A$"&amp;MATCH($S1061&amp;$J1061,[3]SorP!C:C,0))))</f>
        <v/>
      </c>
      <c r="U1061" s="139"/>
      <c r="V1061" s="140" t="e">
        <f>IF(C1061="",NA(),IF(OR(C1061="Smelter not listed",C1061="Smelter not yet identified"),MATCH($B1061&amp;$D1061,'[3]Smelter Look-up'!$J:$J,0),MATCH($B1061&amp;$C1061,'[3]Smelter Look-up'!$J:$J,0)))</f>
        <v>#N/A</v>
      </c>
      <c r="X1061" s="67">
        <f t="shared" si="81"/>
        <v>0</v>
      </c>
      <c r="AB1061" s="68" t="str">
        <f t="shared" si="82"/>
        <v/>
      </c>
    </row>
    <row r="1062" spans="1:28" s="67" customFormat="1" ht="20.25">
      <c r="A1062" s="197"/>
      <c r="B1062" s="137" t="s">
        <v>235</v>
      </c>
      <c r="C1062" s="191" t="s">
        <v>235</v>
      </c>
      <c r="D1062" s="138"/>
      <c r="E1062" s="137" t="s">
        <v>235</v>
      </c>
      <c r="F1062" s="137" t="s">
        <v>235</v>
      </c>
      <c r="G1062" s="137" t="s">
        <v>235</v>
      </c>
      <c r="H1062" s="192" t="s">
        <v>235</v>
      </c>
      <c r="I1062" s="193" t="s">
        <v>235</v>
      </c>
      <c r="J1062" s="193" t="s">
        <v>235</v>
      </c>
      <c r="K1062" s="194"/>
      <c r="L1062" s="194"/>
      <c r="M1062" s="194"/>
      <c r="N1062" s="194"/>
      <c r="O1062" s="194"/>
      <c r="P1062" s="195"/>
      <c r="Q1062" s="196"/>
      <c r="R1062" s="137" t="s">
        <v>235</v>
      </c>
      <c r="S1062" s="197" t="str">
        <f t="shared" ca="1" si="83"/>
        <v/>
      </c>
      <c r="T1062" s="197" t="str">
        <f ca="1">IF(B1062="","",IF(ISERROR(MATCH($J1062,[3]SorP!$B$1:$B$6226,0)),"",INDIRECT("'SorP'!$A$"&amp;MATCH($S1062&amp;$J1062,[3]SorP!C:C,0))))</f>
        <v/>
      </c>
      <c r="U1062" s="139"/>
      <c r="V1062" s="140" t="e">
        <f>IF(C1062="",NA(),IF(OR(C1062="Smelter not listed",C1062="Smelter not yet identified"),MATCH($B1062&amp;$D1062,'[3]Smelter Look-up'!$J:$J,0),MATCH($B1062&amp;$C1062,'[3]Smelter Look-up'!$J:$J,0)))</f>
        <v>#N/A</v>
      </c>
      <c r="X1062" s="67">
        <f t="shared" si="81"/>
        <v>0</v>
      </c>
      <c r="AB1062" s="68" t="str">
        <f t="shared" si="82"/>
        <v/>
      </c>
    </row>
    <row r="1063" spans="1:28" s="67" customFormat="1" ht="20.25">
      <c r="A1063" s="197"/>
      <c r="B1063" s="137" t="s">
        <v>235</v>
      </c>
      <c r="C1063" s="191" t="s">
        <v>235</v>
      </c>
      <c r="D1063" s="138"/>
      <c r="E1063" s="137" t="s">
        <v>235</v>
      </c>
      <c r="F1063" s="137" t="s">
        <v>235</v>
      </c>
      <c r="G1063" s="137" t="s">
        <v>235</v>
      </c>
      <c r="H1063" s="192" t="s">
        <v>235</v>
      </c>
      <c r="I1063" s="193" t="s">
        <v>235</v>
      </c>
      <c r="J1063" s="193" t="s">
        <v>235</v>
      </c>
      <c r="K1063" s="194"/>
      <c r="L1063" s="194"/>
      <c r="M1063" s="194"/>
      <c r="N1063" s="194"/>
      <c r="O1063" s="194"/>
      <c r="P1063" s="195"/>
      <c r="Q1063" s="196"/>
      <c r="R1063" s="137" t="s">
        <v>235</v>
      </c>
      <c r="S1063" s="197" t="str">
        <f t="shared" ca="1" si="83"/>
        <v/>
      </c>
      <c r="T1063" s="197" t="str">
        <f ca="1">IF(B1063="","",IF(ISERROR(MATCH($J1063,[3]SorP!$B$1:$B$6226,0)),"",INDIRECT("'SorP'!$A$"&amp;MATCH($S1063&amp;$J1063,[3]SorP!C:C,0))))</f>
        <v/>
      </c>
      <c r="U1063" s="139"/>
      <c r="V1063" s="140" t="e">
        <f>IF(C1063="",NA(),IF(OR(C1063="Smelter not listed",C1063="Smelter not yet identified"),MATCH($B1063&amp;$D1063,'[3]Smelter Look-up'!$J:$J,0),MATCH($B1063&amp;$C1063,'[3]Smelter Look-up'!$J:$J,0)))</f>
        <v>#N/A</v>
      </c>
      <c r="X1063" s="67">
        <f t="shared" si="81"/>
        <v>0</v>
      </c>
      <c r="AB1063" s="68" t="str">
        <f t="shared" si="82"/>
        <v/>
      </c>
    </row>
    <row r="1064" spans="1:28" s="67" customFormat="1" ht="20.25">
      <c r="A1064" s="197"/>
      <c r="B1064" s="137" t="s">
        <v>235</v>
      </c>
      <c r="C1064" s="191" t="s">
        <v>235</v>
      </c>
      <c r="D1064" s="138"/>
      <c r="E1064" s="137" t="s">
        <v>235</v>
      </c>
      <c r="F1064" s="137" t="s">
        <v>235</v>
      </c>
      <c r="G1064" s="137" t="s">
        <v>235</v>
      </c>
      <c r="H1064" s="192" t="s">
        <v>235</v>
      </c>
      <c r="I1064" s="193" t="s">
        <v>235</v>
      </c>
      <c r="J1064" s="193" t="s">
        <v>235</v>
      </c>
      <c r="K1064" s="194"/>
      <c r="L1064" s="194"/>
      <c r="M1064" s="194"/>
      <c r="N1064" s="194"/>
      <c r="O1064" s="194"/>
      <c r="P1064" s="195"/>
      <c r="Q1064" s="196"/>
      <c r="R1064" s="137" t="s">
        <v>235</v>
      </c>
      <c r="S1064" s="197" t="str">
        <f t="shared" ca="1" si="83"/>
        <v/>
      </c>
      <c r="T1064" s="197" t="str">
        <f ca="1">IF(B1064="","",IF(ISERROR(MATCH($J1064,[3]SorP!$B$1:$B$6226,0)),"",INDIRECT("'SorP'!$A$"&amp;MATCH($S1064&amp;$J1064,[3]SorP!C:C,0))))</f>
        <v/>
      </c>
      <c r="U1064" s="139"/>
      <c r="V1064" s="140" t="e">
        <f>IF(C1064="",NA(),IF(OR(C1064="Smelter not listed",C1064="Smelter not yet identified"),MATCH($B1064&amp;$D1064,'[3]Smelter Look-up'!$J:$J,0),MATCH($B1064&amp;$C1064,'[3]Smelter Look-up'!$J:$J,0)))</f>
        <v>#N/A</v>
      </c>
      <c r="X1064" s="67">
        <f t="shared" si="81"/>
        <v>0</v>
      </c>
      <c r="AB1064" s="68" t="str">
        <f t="shared" si="82"/>
        <v/>
      </c>
    </row>
    <row r="1065" spans="1:28" s="67" customFormat="1" ht="20.25">
      <c r="A1065" s="197"/>
      <c r="B1065" s="137" t="s">
        <v>235</v>
      </c>
      <c r="C1065" s="191" t="s">
        <v>235</v>
      </c>
      <c r="D1065" s="138"/>
      <c r="E1065" s="137" t="s">
        <v>235</v>
      </c>
      <c r="F1065" s="137" t="s">
        <v>235</v>
      </c>
      <c r="G1065" s="137" t="s">
        <v>235</v>
      </c>
      <c r="H1065" s="192" t="s">
        <v>235</v>
      </c>
      <c r="I1065" s="193" t="s">
        <v>235</v>
      </c>
      <c r="J1065" s="193" t="s">
        <v>235</v>
      </c>
      <c r="K1065" s="194"/>
      <c r="L1065" s="194"/>
      <c r="M1065" s="194"/>
      <c r="N1065" s="194"/>
      <c r="O1065" s="194"/>
      <c r="P1065" s="195"/>
      <c r="Q1065" s="196"/>
      <c r="R1065" s="137" t="s">
        <v>235</v>
      </c>
      <c r="S1065" s="197" t="str">
        <f t="shared" ca="1" si="83"/>
        <v/>
      </c>
      <c r="T1065" s="197" t="str">
        <f ca="1">IF(B1065="","",IF(ISERROR(MATCH($J1065,[3]SorP!$B$1:$B$6226,0)),"",INDIRECT("'SorP'!$A$"&amp;MATCH($S1065&amp;$J1065,[3]SorP!C:C,0))))</f>
        <v/>
      </c>
      <c r="U1065" s="139"/>
      <c r="V1065" s="140" t="e">
        <f>IF(C1065="",NA(),IF(OR(C1065="Smelter not listed",C1065="Smelter not yet identified"),MATCH($B1065&amp;$D1065,'[3]Smelter Look-up'!$J:$J,0),MATCH($B1065&amp;$C1065,'[3]Smelter Look-up'!$J:$J,0)))</f>
        <v>#N/A</v>
      </c>
      <c r="X1065" s="67">
        <f t="shared" si="81"/>
        <v>0</v>
      </c>
      <c r="AB1065" s="68" t="str">
        <f t="shared" si="82"/>
        <v/>
      </c>
    </row>
    <row r="1066" spans="1:28" s="67" customFormat="1" ht="20.25">
      <c r="A1066" s="197"/>
      <c r="B1066" s="137" t="s">
        <v>235</v>
      </c>
      <c r="C1066" s="191" t="s">
        <v>235</v>
      </c>
      <c r="D1066" s="138"/>
      <c r="E1066" s="137" t="s">
        <v>235</v>
      </c>
      <c r="F1066" s="137" t="s">
        <v>235</v>
      </c>
      <c r="G1066" s="137" t="s">
        <v>235</v>
      </c>
      <c r="H1066" s="192" t="s">
        <v>235</v>
      </c>
      <c r="I1066" s="193" t="s">
        <v>235</v>
      </c>
      <c r="J1066" s="193" t="s">
        <v>235</v>
      </c>
      <c r="K1066" s="194"/>
      <c r="L1066" s="194"/>
      <c r="M1066" s="194"/>
      <c r="N1066" s="194"/>
      <c r="O1066" s="194"/>
      <c r="P1066" s="195"/>
      <c r="Q1066" s="196"/>
      <c r="R1066" s="137" t="s">
        <v>235</v>
      </c>
      <c r="S1066" s="197" t="str">
        <f t="shared" ca="1" si="83"/>
        <v/>
      </c>
      <c r="T1066" s="197" t="str">
        <f ca="1">IF(B1066="","",IF(ISERROR(MATCH($J1066,[3]SorP!$B$1:$B$6226,0)),"",INDIRECT("'SorP'!$A$"&amp;MATCH($S1066&amp;$J1066,[3]SorP!C:C,0))))</f>
        <v/>
      </c>
      <c r="U1066" s="139"/>
      <c r="V1066" s="140" t="e">
        <f>IF(C1066="",NA(),IF(OR(C1066="Smelter not listed",C1066="Smelter not yet identified"),MATCH($B1066&amp;$D1066,'[3]Smelter Look-up'!$J:$J,0),MATCH($B1066&amp;$C1066,'[3]Smelter Look-up'!$J:$J,0)))</f>
        <v>#N/A</v>
      </c>
      <c r="X1066" s="67">
        <f t="shared" si="81"/>
        <v>0</v>
      </c>
      <c r="AB1066" s="68" t="str">
        <f t="shared" si="82"/>
        <v/>
      </c>
    </row>
    <row r="1067" spans="1:28" s="67" customFormat="1" ht="20.25">
      <c r="A1067" s="197"/>
      <c r="B1067" s="137" t="s">
        <v>235</v>
      </c>
      <c r="C1067" s="191" t="s">
        <v>235</v>
      </c>
      <c r="D1067" s="138"/>
      <c r="E1067" s="137" t="s">
        <v>235</v>
      </c>
      <c r="F1067" s="137" t="s">
        <v>235</v>
      </c>
      <c r="G1067" s="137" t="s">
        <v>235</v>
      </c>
      <c r="H1067" s="192" t="s">
        <v>235</v>
      </c>
      <c r="I1067" s="193" t="s">
        <v>235</v>
      </c>
      <c r="J1067" s="193" t="s">
        <v>235</v>
      </c>
      <c r="K1067" s="194"/>
      <c r="L1067" s="194"/>
      <c r="M1067" s="194"/>
      <c r="N1067" s="194"/>
      <c r="O1067" s="194"/>
      <c r="P1067" s="195"/>
      <c r="Q1067" s="196"/>
      <c r="R1067" s="137" t="s">
        <v>235</v>
      </c>
      <c r="S1067" s="197" t="str">
        <f t="shared" ca="1" si="83"/>
        <v/>
      </c>
      <c r="T1067" s="197" t="str">
        <f ca="1">IF(B1067="","",IF(ISERROR(MATCH($J1067,[3]SorP!$B$1:$B$6226,0)),"",INDIRECT("'SorP'!$A$"&amp;MATCH($S1067&amp;$J1067,[3]SorP!C:C,0))))</f>
        <v/>
      </c>
      <c r="U1067" s="139"/>
      <c r="V1067" s="140" t="e">
        <f>IF(C1067="",NA(),IF(OR(C1067="Smelter not listed",C1067="Smelter not yet identified"),MATCH($B1067&amp;$D1067,'[3]Smelter Look-up'!$J:$J,0),MATCH($B1067&amp;$C1067,'[3]Smelter Look-up'!$J:$J,0)))</f>
        <v>#N/A</v>
      </c>
      <c r="X1067" s="67">
        <f t="shared" si="81"/>
        <v>0</v>
      </c>
      <c r="AB1067" s="68" t="str">
        <f t="shared" si="82"/>
        <v/>
      </c>
    </row>
    <row r="1068" spans="1:28" s="67" customFormat="1" ht="20.25">
      <c r="A1068" s="197"/>
      <c r="B1068" s="137" t="s">
        <v>235</v>
      </c>
      <c r="C1068" s="191" t="s">
        <v>235</v>
      </c>
      <c r="D1068" s="138"/>
      <c r="E1068" s="137" t="s">
        <v>235</v>
      </c>
      <c r="F1068" s="137" t="s">
        <v>235</v>
      </c>
      <c r="G1068" s="137" t="s">
        <v>235</v>
      </c>
      <c r="H1068" s="192" t="s">
        <v>235</v>
      </c>
      <c r="I1068" s="193" t="s">
        <v>235</v>
      </c>
      <c r="J1068" s="193" t="s">
        <v>235</v>
      </c>
      <c r="K1068" s="194"/>
      <c r="L1068" s="194"/>
      <c r="M1068" s="194"/>
      <c r="N1068" s="194"/>
      <c r="O1068" s="194"/>
      <c r="P1068" s="195"/>
      <c r="Q1068" s="196"/>
      <c r="R1068" s="137" t="s">
        <v>235</v>
      </c>
      <c r="S1068" s="197" t="str">
        <f t="shared" ca="1" si="83"/>
        <v/>
      </c>
      <c r="T1068" s="197" t="str">
        <f ca="1">IF(B1068="","",IF(ISERROR(MATCH($J1068,[3]SorP!$B$1:$B$6226,0)),"",INDIRECT("'SorP'!$A$"&amp;MATCH($S1068&amp;$J1068,[3]SorP!C:C,0))))</f>
        <v/>
      </c>
      <c r="U1068" s="139"/>
      <c r="V1068" s="140" t="e">
        <f>IF(C1068="",NA(),IF(OR(C1068="Smelter not listed",C1068="Smelter not yet identified"),MATCH($B1068&amp;$D1068,'[3]Smelter Look-up'!$J:$J,0),MATCH($B1068&amp;$C1068,'[3]Smelter Look-up'!$J:$J,0)))</f>
        <v>#N/A</v>
      </c>
      <c r="X1068" s="67">
        <f t="shared" si="81"/>
        <v>0</v>
      </c>
      <c r="AB1068" s="68" t="str">
        <f t="shared" si="82"/>
        <v/>
      </c>
    </row>
    <row r="1069" spans="1:28" s="67" customFormat="1" ht="20.25">
      <c r="A1069" s="197"/>
      <c r="B1069" s="137" t="s">
        <v>235</v>
      </c>
      <c r="C1069" s="191" t="s">
        <v>235</v>
      </c>
      <c r="D1069" s="138"/>
      <c r="E1069" s="137" t="s">
        <v>235</v>
      </c>
      <c r="F1069" s="137" t="s">
        <v>235</v>
      </c>
      <c r="G1069" s="137" t="s">
        <v>235</v>
      </c>
      <c r="H1069" s="192" t="s">
        <v>235</v>
      </c>
      <c r="I1069" s="193" t="s">
        <v>235</v>
      </c>
      <c r="J1069" s="193" t="s">
        <v>235</v>
      </c>
      <c r="K1069" s="194"/>
      <c r="L1069" s="194"/>
      <c r="M1069" s="194"/>
      <c r="N1069" s="194"/>
      <c r="O1069" s="194"/>
      <c r="P1069" s="195"/>
      <c r="Q1069" s="196"/>
      <c r="R1069" s="137" t="s">
        <v>235</v>
      </c>
      <c r="S1069" s="197" t="str">
        <f t="shared" ca="1" si="83"/>
        <v/>
      </c>
      <c r="T1069" s="197" t="str">
        <f ca="1">IF(B1069="","",IF(ISERROR(MATCH($J1069,[3]SorP!$B$1:$B$6226,0)),"",INDIRECT("'SorP'!$A$"&amp;MATCH($S1069&amp;$J1069,[3]SorP!C:C,0))))</f>
        <v/>
      </c>
      <c r="U1069" s="139"/>
      <c r="V1069" s="140" t="e">
        <f>IF(C1069="",NA(),IF(OR(C1069="Smelter not listed",C1069="Smelter not yet identified"),MATCH($B1069&amp;$D1069,'[3]Smelter Look-up'!$J:$J,0),MATCH($B1069&amp;$C1069,'[3]Smelter Look-up'!$J:$J,0)))</f>
        <v>#N/A</v>
      </c>
      <c r="X1069" s="67">
        <f t="shared" si="81"/>
        <v>0</v>
      </c>
      <c r="AB1069" s="68" t="str">
        <f t="shared" si="82"/>
        <v/>
      </c>
    </row>
    <row r="1070" spans="1:28" s="67" customFormat="1" ht="20.25">
      <c r="A1070" s="197"/>
      <c r="B1070" s="137" t="s">
        <v>235</v>
      </c>
      <c r="C1070" s="191" t="s">
        <v>235</v>
      </c>
      <c r="D1070" s="138"/>
      <c r="E1070" s="137" t="s">
        <v>235</v>
      </c>
      <c r="F1070" s="137" t="s">
        <v>235</v>
      </c>
      <c r="G1070" s="137" t="s">
        <v>235</v>
      </c>
      <c r="H1070" s="192" t="s">
        <v>235</v>
      </c>
      <c r="I1070" s="193" t="s">
        <v>235</v>
      </c>
      <c r="J1070" s="193" t="s">
        <v>235</v>
      </c>
      <c r="K1070" s="194"/>
      <c r="L1070" s="194"/>
      <c r="M1070" s="194"/>
      <c r="N1070" s="194"/>
      <c r="O1070" s="194"/>
      <c r="P1070" s="195"/>
      <c r="Q1070" s="196"/>
      <c r="R1070" s="137" t="s">
        <v>235</v>
      </c>
      <c r="S1070" s="197" t="str">
        <f t="shared" ca="1" si="83"/>
        <v/>
      </c>
      <c r="T1070" s="197" t="str">
        <f ca="1">IF(B1070="","",IF(ISERROR(MATCH($J1070,[3]SorP!$B$1:$B$6226,0)),"",INDIRECT("'SorP'!$A$"&amp;MATCH($S1070&amp;$J1070,[3]SorP!C:C,0))))</f>
        <v/>
      </c>
      <c r="U1070" s="139"/>
      <c r="V1070" s="140" t="e">
        <f>IF(C1070="",NA(),IF(OR(C1070="Smelter not listed",C1070="Smelter not yet identified"),MATCH($B1070&amp;$D1070,'[3]Smelter Look-up'!$J:$J,0),MATCH($B1070&amp;$C1070,'[3]Smelter Look-up'!$J:$J,0)))</f>
        <v>#N/A</v>
      </c>
      <c r="X1070" s="67">
        <f t="shared" si="81"/>
        <v>0</v>
      </c>
      <c r="AB1070" s="68" t="str">
        <f t="shared" si="82"/>
        <v/>
      </c>
    </row>
    <row r="1071" spans="1:28" s="67" customFormat="1" ht="20.25">
      <c r="A1071" s="197"/>
      <c r="B1071" s="137" t="s">
        <v>235</v>
      </c>
      <c r="C1071" s="191" t="s">
        <v>235</v>
      </c>
      <c r="D1071" s="138"/>
      <c r="E1071" s="137" t="s">
        <v>235</v>
      </c>
      <c r="F1071" s="137" t="s">
        <v>235</v>
      </c>
      <c r="G1071" s="137" t="s">
        <v>235</v>
      </c>
      <c r="H1071" s="192" t="s">
        <v>235</v>
      </c>
      <c r="I1071" s="193" t="s">
        <v>235</v>
      </c>
      <c r="J1071" s="193" t="s">
        <v>235</v>
      </c>
      <c r="K1071" s="194"/>
      <c r="L1071" s="194"/>
      <c r="M1071" s="194"/>
      <c r="N1071" s="194"/>
      <c r="O1071" s="194"/>
      <c r="P1071" s="195"/>
      <c r="Q1071" s="196"/>
      <c r="R1071" s="137" t="s">
        <v>235</v>
      </c>
      <c r="S1071" s="197" t="str">
        <f t="shared" ca="1" si="83"/>
        <v/>
      </c>
      <c r="T1071" s="197" t="str">
        <f ca="1">IF(B1071="","",IF(ISERROR(MATCH($J1071,[3]SorP!$B$1:$B$6226,0)),"",INDIRECT("'SorP'!$A$"&amp;MATCH($S1071&amp;$J1071,[3]SorP!C:C,0))))</f>
        <v/>
      </c>
      <c r="U1071" s="139"/>
      <c r="V1071" s="140" t="e">
        <f>IF(C1071="",NA(),IF(OR(C1071="Smelter not listed",C1071="Smelter not yet identified"),MATCH($B1071&amp;$D1071,'[3]Smelter Look-up'!$J:$J,0),MATCH($B1071&amp;$C1071,'[3]Smelter Look-up'!$J:$J,0)))</f>
        <v>#N/A</v>
      </c>
      <c r="X1071" s="67">
        <f t="shared" si="81"/>
        <v>0</v>
      </c>
      <c r="AB1071" s="68" t="str">
        <f t="shared" si="82"/>
        <v/>
      </c>
    </row>
    <row r="1072" spans="1:28" s="67" customFormat="1" ht="20.25">
      <c r="A1072" s="197"/>
      <c r="B1072" s="137" t="s">
        <v>235</v>
      </c>
      <c r="C1072" s="191" t="s">
        <v>235</v>
      </c>
      <c r="D1072" s="138"/>
      <c r="E1072" s="137" t="s">
        <v>235</v>
      </c>
      <c r="F1072" s="137" t="s">
        <v>235</v>
      </c>
      <c r="G1072" s="137" t="s">
        <v>235</v>
      </c>
      <c r="H1072" s="192" t="s">
        <v>235</v>
      </c>
      <c r="I1072" s="193" t="s">
        <v>235</v>
      </c>
      <c r="J1072" s="193" t="s">
        <v>235</v>
      </c>
      <c r="K1072" s="194"/>
      <c r="L1072" s="194"/>
      <c r="M1072" s="194"/>
      <c r="N1072" s="194"/>
      <c r="O1072" s="194"/>
      <c r="P1072" s="195"/>
      <c r="Q1072" s="196"/>
      <c r="R1072" s="137" t="s">
        <v>235</v>
      </c>
      <c r="S1072" s="197" t="str">
        <f t="shared" ca="1" si="83"/>
        <v/>
      </c>
      <c r="T1072" s="197" t="str">
        <f ca="1">IF(B1072="","",IF(ISERROR(MATCH($J1072,[3]SorP!$B$1:$B$6226,0)),"",INDIRECT("'SorP'!$A$"&amp;MATCH($S1072&amp;$J1072,[3]SorP!C:C,0))))</f>
        <v/>
      </c>
      <c r="U1072" s="139"/>
      <c r="V1072" s="140" t="e">
        <f>IF(C1072="",NA(),IF(OR(C1072="Smelter not listed",C1072="Smelter not yet identified"),MATCH($B1072&amp;$D1072,'[3]Smelter Look-up'!$J:$J,0),MATCH($B1072&amp;$C1072,'[3]Smelter Look-up'!$J:$J,0)))</f>
        <v>#N/A</v>
      </c>
      <c r="X1072" s="67">
        <f t="shared" si="81"/>
        <v>0</v>
      </c>
      <c r="AB1072" s="68" t="str">
        <f t="shared" si="82"/>
        <v/>
      </c>
    </row>
    <row r="1073" spans="1:28" s="67" customFormat="1" ht="20.25">
      <c r="A1073" s="197"/>
      <c r="B1073" s="137" t="s">
        <v>235</v>
      </c>
      <c r="C1073" s="191" t="s">
        <v>235</v>
      </c>
      <c r="D1073" s="138"/>
      <c r="E1073" s="137" t="s">
        <v>235</v>
      </c>
      <c r="F1073" s="137" t="s">
        <v>235</v>
      </c>
      <c r="G1073" s="137" t="s">
        <v>235</v>
      </c>
      <c r="H1073" s="192" t="s">
        <v>235</v>
      </c>
      <c r="I1073" s="193" t="s">
        <v>235</v>
      </c>
      <c r="J1073" s="193" t="s">
        <v>235</v>
      </c>
      <c r="K1073" s="194"/>
      <c r="L1073" s="194"/>
      <c r="M1073" s="194"/>
      <c r="N1073" s="194"/>
      <c r="O1073" s="194"/>
      <c r="P1073" s="195"/>
      <c r="Q1073" s="196"/>
      <c r="R1073" s="137" t="s">
        <v>235</v>
      </c>
      <c r="S1073" s="197" t="str">
        <f t="shared" ca="1" si="83"/>
        <v/>
      </c>
      <c r="T1073" s="197" t="str">
        <f ca="1">IF(B1073="","",IF(ISERROR(MATCH($J1073,[3]SorP!$B$1:$B$6226,0)),"",INDIRECT("'SorP'!$A$"&amp;MATCH($S1073&amp;$J1073,[3]SorP!C:C,0))))</f>
        <v/>
      </c>
      <c r="U1073" s="139"/>
      <c r="V1073" s="140" t="e">
        <f>IF(C1073="",NA(),IF(OR(C1073="Smelter not listed",C1073="Smelter not yet identified"),MATCH($B1073&amp;$D1073,'[3]Smelter Look-up'!$J:$J,0),MATCH($B1073&amp;$C1073,'[3]Smelter Look-up'!$J:$J,0)))</f>
        <v>#N/A</v>
      </c>
      <c r="X1073" s="67">
        <f t="shared" si="81"/>
        <v>0</v>
      </c>
      <c r="AB1073" s="68" t="str">
        <f t="shared" si="82"/>
        <v/>
      </c>
    </row>
    <row r="1074" spans="1:28" s="67" customFormat="1" ht="20.25">
      <c r="A1074" s="197"/>
      <c r="B1074" s="137" t="s">
        <v>235</v>
      </c>
      <c r="C1074" s="191" t="s">
        <v>235</v>
      </c>
      <c r="D1074" s="138"/>
      <c r="E1074" s="137" t="s">
        <v>235</v>
      </c>
      <c r="F1074" s="137" t="s">
        <v>235</v>
      </c>
      <c r="G1074" s="137" t="s">
        <v>235</v>
      </c>
      <c r="H1074" s="192" t="s">
        <v>235</v>
      </c>
      <c r="I1074" s="193" t="s">
        <v>235</v>
      </c>
      <c r="J1074" s="193" t="s">
        <v>235</v>
      </c>
      <c r="K1074" s="194"/>
      <c r="L1074" s="194"/>
      <c r="M1074" s="194"/>
      <c r="N1074" s="194"/>
      <c r="O1074" s="194"/>
      <c r="P1074" s="195"/>
      <c r="Q1074" s="196"/>
      <c r="R1074" s="137" t="s">
        <v>235</v>
      </c>
      <c r="S1074" s="197" t="str">
        <f t="shared" ca="1" si="83"/>
        <v/>
      </c>
      <c r="T1074" s="197" t="str">
        <f ca="1">IF(B1074="","",IF(ISERROR(MATCH($J1074,[3]SorP!$B$1:$B$6226,0)),"",INDIRECT("'SorP'!$A$"&amp;MATCH($S1074&amp;$J1074,[3]SorP!C:C,0))))</f>
        <v/>
      </c>
      <c r="U1074" s="139"/>
      <c r="V1074" s="140" t="e">
        <f>IF(C1074="",NA(),IF(OR(C1074="Smelter not listed",C1074="Smelter not yet identified"),MATCH($B1074&amp;$D1074,'[3]Smelter Look-up'!$J:$J,0),MATCH($B1074&amp;$C1074,'[3]Smelter Look-up'!$J:$J,0)))</f>
        <v>#N/A</v>
      </c>
      <c r="X1074" s="67">
        <f t="shared" si="81"/>
        <v>0</v>
      </c>
      <c r="AB1074" s="68" t="str">
        <f t="shared" si="82"/>
        <v/>
      </c>
    </row>
    <row r="1075" spans="1:28" s="67" customFormat="1" ht="20.25">
      <c r="A1075" s="197"/>
      <c r="B1075" s="137" t="s">
        <v>235</v>
      </c>
      <c r="C1075" s="191" t="s">
        <v>235</v>
      </c>
      <c r="D1075" s="138"/>
      <c r="E1075" s="137" t="s">
        <v>235</v>
      </c>
      <c r="F1075" s="137" t="s">
        <v>235</v>
      </c>
      <c r="G1075" s="137" t="s">
        <v>235</v>
      </c>
      <c r="H1075" s="192" t="s">
        <v>235</v>
      </c>
      <c r="I1075" s="193" t="s">
        <v>235</v>
      </c>
      <c r="J1075" s="193" t="s">
        <v>235</v>
      </c>
      <c r="K1075" s="194"/>
      <c r="L1075" s="194"/>
      <c r="M1075" s="194"/>
      <c r="N1075" s="194"/>
      <c r="O1075" s="194"/>
      <c r="P1075" s="195"/>
      <c r="Q1075" s="196"/>
      <c r="R1075" s="137" t="s">
        <v>235</v>
      </c>
      <c r="S1075" s="197" t="str">
        <f t="shared" ca="1" si="83"/>
        <v/>
      </c>
      <c r="T1075" s="197" t="str">
        <f ca="1">IF(B1075="","",IF(ISERROR(MATCH($J1075,[3]SorP!$B$1:$B$6226,0)),"",INDIRECT("'SorP'!$A$"&amp;MATCH($S1075&amp;$J1075,[3]SorP!C:C,0))))</f>
        <v/>
      </c>
      <c r="U1075" s="139"/>
      <c r="V1075" s="140" t="e">
        <f>IF(C1075="",NA(),IF(OR(C1075="Smelter not listed",C1075="Smelter not yet identified"),MATCH($B1075&amp;$D1075,'[3]Smelter Look-up'!$J:$J,0),MATCH($B1075&amp;$C1075,'[3]Smelter Look-up'!$J:$J,0)))</f>
        <v>#N/A</v>
      </c>
      <c r="X1075" s="67">
        <f t="shared" si="81"/>
        <v>0</v>
      </c>
      <c r="AB1075" s="68" t="str">
        <f t="shared" si="82"/>
        <v/>
      </c>
    </row>
    <row r="1076" spans="1:28" s="67" customFormat="1" ht="20.25">
      <c r="A1076" s="197"/>
      <c r="B1076" s="137" t="s">
        <v>235</v>
      </c>
      <c r="C1076" s="191" t="s">
        <v>235</v>
      </c>
      <c r="D1076" s="138"/>
      <c r="E1076" s="137" t="s">
        <v>235</v>
      </c>
      <c r="F1076" s="137" t="s">
        <v>235</v>
      </c>
      <c r="G1076" s="137" t="s">
        <v>235</v>
      </c>
      <c r="H1076" s="192" t="s">
        <v>235</v>
      </c>
      <c r="I1076" s="193" t="s">
        <v>235</v>
      </c>
      <c r="J1076" s="193" t="s">
        <v>235</v>
      </c>
      <c r="K1076" s="194"/>
      <c r="L1076" s="194"/>
      <c r="M1076" s="194"/>
      <c r="N1076" s="194"/>
      <c r="O1076" s="194"/>
      <c r="P1076" s="195"/>
      <c r="Q1076" s="196"/>
      <c r="R1076" s="137" t="s">
        <v>235</v>
      </c>
      <c r="S1076" s="197" t="str">
        <f t="shared" ca="1" si="83"/>
        <v/>
      </c>
      <c r="T1076" s="197" t="str">
        <f ca="1">IF(B1076="","",IF(ISERROR(MATCH($J1076,[3]SorP!$B$1:$B$6226,0)),"",INDIRECT("'SorP'!$A$"&amp;MATCH($S1076&amp;$J1076,[3]SorP!C:C,0))))</f>
        <v/>
      </c>
      <c r="U1076" s="139"/>
      <c r="V1076" s="140" t="e">
        <f>IF(C1076="",NA(),IF(OR(C1076="Smelter not listed",C1076="Smelter not yet identified"),MATCH($B1076&amp;$D1076,'[3]Smelter Look-up'!$J:$J,0),MATCH($B1076&amp;$C1076,'[3]Smelter Look-up'!$J:$J,0)))</f>
        <v>#N/A</v>
      </c>
      <c r="X1076" s="67">
        <f t="shared" si="81"/>
        <v>0</v>
      </c>
      <c r="AB1076" s="68" t="str">
        <f t="shared" si="82"/>
        <v/>
      </c>
    </row>
    <row r="1077" spans="1:28" s="67" customFormat="1" ht="20.25">
      <c r="A1077" s="197"/>
      <c r="B1077" s="137" t="s">
        <v>235</v>
      </c>
      <c r="C1077" s="191" t="s">
        <v>235</v>
      </c>
      <c r="D1077" s="138"/>
      <c r="E1077" s="137" t="s">
        <v>235</v>
      </c>
      <c r="F1077" s="137" t="s">
        <v>235</v>
      </c>
      <c r="G1077" s="137" t="s">
        <v>235</v>
      </c>
      <c r="H1077" s="192" t="s">
        <v>235</v>
      </c>
      <c r="I1077" s="193" t="s">
        <v>235</v>
      </c>
      <c r="J1077" s="193" t="s">
        <v>235</v>
      </c>
      <c r="K1077" s="194"/>
      <c r="L1077" s="194"/>
      <c r="M1077" s="194"/>
      <c r="N1077" s="194"/>
      <c r="O1077" s="194"/>
      <c r="P1077" s="195"/>
      <c r="Q1077" s="196"/>
      <c r="R1077" s="137" t="s">
        <v>235</v>
      </c>
      <c r="S1077" s="197" t="str">
        <f t="shared" ca="1" si="83"/>
        <v/>
      </c>
      <c r="T1077" s="197" t="str">
        <f ca="1">IF(B1077="","",IF(ISERROR(MATCH($J1077,[3]SorP!$B$1:$B$6226,0)),"",INDIRECT("'SorP'!$A$"&amp;MATCH($S1077&amp;$J1077,[3]SorP!C:C,0))))</f>
        <v/>
      </c>
      <c r="U1077" s="139"/>
      <c r="V1077" s="140" t="e">
        <f>IF(C1077="",NA(),IF(OR(C1077="Smelter not listed",C1077="Smelter not yet identified"),MATCH($B1077&amp;$D1077,'[3]Smelter Look-up'!$J:$J,0),MATCH($B1077&amp;$C1077,'[3]Smelter Look-up'!$J:$J,0)))</f>
        <v>#N/A</v>
      </c>
      <c r="X1077" s="67">
        <f t="shared" si="81"/>
        <v>0</v>
      </c>
      <c r="AB1077" s="68" t="str">
        <f t="shared" si="82"/>
        <v/>
      </c>
    </row>
    <row r="1078" spans="1:28" s="67" customFormat="1" ht="20.25">
      <c r="A1078" s="197"/>
      <c r="B1078" s="137" t="s">
        <v>235</v>
      </c>
      <c r="C1078" s="191" t="s">
        <v>235</v>
      </c>
      <c r="D1078" s="138"/>
      <c r="E1078" s="137" t="s">
        <v>235</v>
      </c>
      <c r="F1078" s="137" t="s">
        <v>235</v>
      </c>
      <c r="G1078" s="137" t="s">
        <v>235</v>
      </c>
      <c r="H1078" s="192" t="s">
        <v>235</v>
      </c>
      <c r="I1078" s="193" t="s">
        <v>235</v>
      </c>
      <c r="J1078" s="193" t="s">
        <v>235</v>
      </c>
      <c r="K1078" s="194"/>
      <c r="L1078" s="194"/>
      <c r="M1078" s="194"/>
      <c r="N1078" s="194"/>
      <c r="O1078" s="194"/>
      <c r="P1078" s="195"/>
      <c r="Q1078" s="196"/>
      <c r="R1078" s="137" t="s">
        <v>235</v>
      </c>
      <c r="S1078" s="197" t="str">
        <f t="shared" ca="1" si="83"/>
        <v/>
      </c>
      <c r="T1078" s="197" t="str">
        <f ca="1">IF(B1078="","",IF(ISERROR(MATCH($J1078,[3]SorP!$B$1:$B$6226,0)),"",INDIRECT("'SorP'!$A$"&amp;MATCH($S1078&amp;$J1078,[3]SorP!C:C,0))))</f>
        <v/>
      </c>
      <c r="U1078" s="139"/>
      <c r="V1078" s="140" t="e">
        <f>IF(C1078="",NA(),IF(OR(C1078="Smelter not listed",C1078="Smelter not yet identified"),MATCH($B1078&amp;$D1078,'[3]Smelter Look-up'!$J:$J,0),MATCH($B1078&amp;$C1078,'[3]Smelter Look-up'!$J:$J,0)))</f>
        <v>#N/A</v>
      </c>
      <c r="X1078" s="67">
        <f t="shared" si="81"/>
        <v>0</v>
      </c>
      <c r="AB1078" s="68" t="str">
        <f t="shared" si="82"/>
        <v/>
      </c>
    </row>
    <row r="1079" spans="1:28" s="67" customFormat="1" ht="20.25">
      <c r="A1079" s="197"/>
      <c r="B1079" s="137" t="s">
        <v>235</v>
      </c>
      <c r="C1079" s="191" t="s">
        <v>235</v>
      </c>
      <c r="D1079" s="138"/>
      <c r="E1079" s="137" t="s">
        <v>235</v>
      </c>
      <c r="F1079" s="137" t="s">
        <v>235</v>
      </c>
      <c r="G1079" s="137" t="s">
        <v>235</v>
      </c>
      <c r="H1079" s="192" t="s">
        <v>235</v>
      </c>
      <c r="I1079" s="193" t="s">
        <v>235</v>
      </c>
      <c r="J1079" s="193" t="s">
        <v>235</v>
      </c>
      <c r="K1079" s="194"/>
      <c r="L1079" s="194"/>
      <c r="M1079" s="194"/>
      <c r="N1079" s="194"/>
      <c r="O1079" s="194"/>
      <c r="P1079" s="195"/>
      <c r="Q1079" s="196"/>
      <c r="R1079" s="137" t="s">
        <v>235</v>
      </c>
      <c r="S1079" s="197" t="str">
        <f t="shared" ca="1" si="83"/>
        <v/>
      </c>
      <c r="T1079" s="197" t="str">
        <f ca="1">IF(B1079="","",IF(ISERROR(MATCH($J1079,[3]SorP!$B$1:$B$6226,0)),"",INDIRECT("'SorP'!$A$"&amp;MATCH($S1079&amp;$J1079,[3]SorP!C:C,0))))</f>
        <v/>
      </c>
      <c r="U1079" s="139"/>
      <c r="V1079" s="140" t="e">
        <f>IF(C1079="",NA(),IF(OR(C1079="Smelter not listed",C1079="Smelter not yet identified"),MATCH($B1079&amp;$D1079,'[3]Smelter Look-up'!$J:$J,0),MATCH($B1079&amp;$C1079,'[3]Smelter Look-up'!$J:$J,0)))</f>
        <v>#N/A</v>
      </c>
      <c r="X1079" s="67">
        <f t="shared" si="81"/>
        <v>0</v>
      </c>
      <c r="AB1079" s="68" t="str">
        <f t="shared" si="82"/>
        <v/>
      </c>
    </row>
    <row r="1080" spans="1:28" s="67" customFormat="1" ht="20.25">
      <c r="A1080" s="197"/>
      <c r="B1080" s="137" t="s">
        <v>235</v>
      </c>
      <c r="C1080" s="191" t="s">
        <v>235</v>
      </c>
      <c r="D1080" s="138"/>
      <c r="E1080" s="137" t="s">
        <v>235</v>
      </c>
      <c r="F1080" s="137" t="s">
        <v>235</v>
      </c>
      <c r="G1080" s="137" t="s">
        <v>235</v>
      </c>
      <c r="H1080" s="192" t="s">
        <v>235</v>
      </c>
      <c r="I1080" s="193" t="s">
        <v>235</v>
      </c>
      <c r="J1080" s="193" t="s">
        <v>235</v>
      </c>
      <c r="K1080" s="194"/>
      <c r="L1080" s="194"/>
      <c r="M1080" s="194"/>
      <c r="N1080" s="194"/>
      <c r="O1080" s="194"/>
      <c r="P1080" s="195"/>
      <c r="Q1080" s="196"/>
      <c r="R1080" s="137" t="s">
        <v>235</v>
      </c>
      <c r="S1080" s="197" t="str">
        <f t="shared" ca="1" si="83"/>
        <v/>
      </c>
      <c r="T1080" s="197" t="str">
        <f ca="1">IF(B1080="","",IF(ISERROR(MATCH($J1080,[3]SorP!$B$1:$B$6226,0)),"",INDIRECT("'SorP'!$A$"&amp;MATCH($S1080&amp;$J1080,[3]SorP!C:C,0))))</f>
        <v/>
      </c>
      <c r="U1080" s="139"/>
      <c r="V1080" s="140" t="e">
        <f>IF(C1080="",NA(),IF(OR(C1080="Smelter not listed",C1080="Smelter not yet identified"),MATCH($B1080&amp;$D1080,'[3]Smelter Look-up'!$J:$J,0),MATCH($B1080&amp;$C1080,'[3]Smelter Look-up'!$J:$J,0)))</f>
        <v>#N/A</v>
      </c>
      <c r="X1080" s="67">
        <f t="shared" si="81"/>
        <v>0</v>
      </c>
      <c r="AB1080" s="68" t="str">
        <f t="shared" si="82"/>
        <v/>
      </c>
    </row>
    <row r="1081" spans="1:28" s="67" customFormat="1" ht="20.25">
      <c r="A1081" s="197"/>
      <c r="B1081" s="137" t="s">
        <v>235</v>
      </c>
      <c r="C1081" s="191" t="s">
        <v>235</v>
      </c>
      <c r="D1081" s="138"/>
      <c r="E1081" s="137" t="s">
        <v>235</v>
      </c>
      <c r="F1081" s="137" t="s">
        <v>235</v>
      </c>
      <c r="G1081" s="137" t="s">
        <v>235</v>
      </c>
      <c r="H1081" s="192" t="s">
        <v>235</v>
      </c>
      <c r="I1081" s="193" t="s">
        <v>235</v>
      </c>
      <c r="J1081" s="193" t="s">
        <v>235</v>
      </c>
      <c r="K1081" s="194"/>
      <c r="L1081" s="194"/>
      <c r="M1081" s="194"/>
      <c r="N1081" s="194"/>
      <c r="O1081" s="194"/>
      <c r="P1081" s="195"/>
      <c r="Q1081" s="196"/>
      <c r="R1081" s="137" t="s">
        <v>235</v>
      </c>
      <c r="S1081" s="197" t="str">
        <f t="shared" ca="1" si="83"/>
        <v/>
      </c>
      <c r="T1081" s="197" t="str">
        <f ca="1">IF(B1081="","",IF(ISERROR(MATCH($J1081,[3]SorP!$B$1:$B$6226,0)),"",INDIRECT("'SorP'!$A$"&amp;MATCH($S1081&amp;$J1081,[3]SorP!C:C,0))))</f>
        <v/>
      </c>
      <c r="U1081" s="139"/>
      <c r="V1081" s="140" t="e">
        <f>IF(C1081="",NA(),IF(OR(C1081="Smelter not listed",C1081="Smelter not yet identified"),MATCH($B1081&amp;$D1081,'[3]Smelter Look-up'!$J:$J,0),MATCH($B1081&amp;$C1081,'[3]Smelter Look-up'!$J:$J,0)))</f>
        <v>#N/A</v>
      </c>
      <c r="X1081" s="67">
        <f t="shared" si="81"/>
        <v>0</v>
      </c>
      <c r="AB1081" s="68" t="str">
        <f t="shared" si="82"/>
        <v/>
      </c>
    </row>
    <row r="1082" spans="1:28" s="67" customFormat="1" ht="20.25">
      <c r="A1082" s="197"/>
      <c r="B1082" s="137" t="s">
        <v>235</v>
      </c>
      <c r="C1082" s="191" t="s">
        <v>235</v>
      </c>
      <c r="D1082" s="138"/>
      <c r="E1082" s="137" t="s">
        <v>235</v>
      </c>
      <c r="F1082" s="137" t="s">
        <v>235</v>
      </c>
      <c r="G1082" s="137" t="s">
        <v>235</v>
      </c>
      <c r="H1082" s="192" t="s">
        <v>235</v>
      </c>
      <c r="I1082" s="193" t="s">
        <v>235</v>
      </c>
      <c r="J1082" s="193" t="s">
        <v>235</v>
      </c>
      <c r="K1082" s="194"/>
      <c r="L1082" s="194"/>
      <c r="M1082" s="194"/>
      <c r="N1082" s="194"/>
      <c r="O1082" s="194"/>
      <c r="P1082" s="195"/>
      <c r="Q1082" s="196"/>
      <c r="R1082" s="137" t="s">
        <v>235</v>
      </c>
      <c r="S1082" s="197" t="str">
        <f t="shared" ref="S1082" ca="1" si="84">IF(B1082="","",IF(ISERROR(MATCH($E1082,CL,0)),"Unknown",INDIRECT("'C'!$A$"&amp;MATCH($E1082,CL,0)+1)))</f>
        <v/>
      </c>
      <c r="T1082" s="197" t="str">
        <f ca="1">IF(B1082="","",IF(ISERROR(MATCH($J1082,[3]SorP!$B$1:$B$6226,0)),"",INDIRECT("'SorP'!$A$"&amp;MATCH($S1082&amp;$J1082,[3]SorP!C:C,0))))</f>
        <v/>
      </c>
      <c r="U1082" s="139"/>
      <c r="V1082" s="140" t="e">
        <f>IF(C1082="",NA(),IF(OR(C1082="Smelter not listed",C1082="Smelter not yet identified"),MATCH($B1082&amp;$D1082,'[3]Smelter Look-up'!$J:$J,0),MATCH($B1082&amp;$C1082,'[3]Smelter Look-up'!$J:$J,0)))</f>
        <v>#N/A</v>
      </c>
      <c r="X1082" s="67">
        <f t="shared" si="81"/>
        <v>0</v>
      </c>
      <c r="AB1082" s="68" t="str">
        <f t="shared" si="82"/>
        <v/>
      </c>
    </row>
    <row r="1083" spans="1:28" s="67" customFormat="1" ht="20.25">
      <c r="A1083" s="197"/>
      <c r="B1083" s="137" t="s">
        <v>235</v>
      </c>
      <c r="C1083" s="191" t="s">
        <v>235</v>
      </c>
      <c r="D1083" s="138"/>
      <c r="E1083" s="137" t="s">
        <v>235</v>
      </c>
      <c r="F1083" s="137" t="s">
        <v>235</v>
      </c>
      <c r="G1083" s="137" t="s">
        <v>235</v>
      </c>
      <c r="H1083" s="192" t="s">
        <v>235</v>
      </c>
      <c r="I1083" s="193" t="s">
        <v>235</v>
      </c>
      <c r="J1083" s="193" t="s">
        <v>235</v>
      </c>
      <c r="K1083" s="194"/>
      <c r="L1083" s="194"/>
      <c r="M1083" s="194"/>
      <c r="N1083" s="194"/>
      <c r="O1083" s="194"/>
      <c r="P1083" s="195"/>
      <c r="Q1083" s="196"/>
      <c r="R1083" s="137" t="s">
        <v>235</v>
      </c>
      <c r="S1083" s="197" t="str">
        <f t="shared" ref="S1083:S1114" ca="1" si="85">IF(B1083="","",IF(ISERROR(MATCH($E1083,CL,0)),"Unknown",INDIRECT("'C'!$A$"&amp;MATCH($E1083,CL,0)+1)))</f>
        <v/>
      </c>
      <c r="T1083" s="197" t="str">
        <f ca="1">IF(B1083="","",IF(ISERROR(MATCH($J1083,[3]SorP!$B$1:$B$6226,0)),"",INDIRECT("'SorP'!$A$"&amp;MATCH($S1083&amp;$J1083,[3]SorP!C:C,0))))</f>
        <v/>
      </c>
      <c r="U1083" s="139"/>
      <c r="V1083" s="140" t="e">
        <f>IF(C1083="",NA(),IF(OR(C1083="Smelter not listed",C1083="Smelter not yet identified"),MATCH($B1083&amp;$D1083,'[3]Smelter Look-up'!$J:$J,0),MATCH($B1083&amp;$C1083,'[3]Smelter Look-up'!$J:$J,0)))</f>
        <v>#N/A</v>
      </c>
      <c r="X1083" s="67">
        <f t="shared" si="81"/>
        <v>0</v>
      </c>
      <c r="AB1083" s="68" t="str">
        <f t="shared" si="82"/>
        <v/>
      </c>
    </row>
    <row r="1084" spans="1:28" s="67" customFormat="1" ht="20.25">
      <c r="A1084" s="197"/>
      <c r="B1084" s="137" t="s">
        <v>235</v>
      </c>
      <c r="C1084" s="191" t="s">
        <v>235</v>
      </c>
      <c r="D1084" s="138"/>
      <c r="E1084" s="137" t="s">
        <v>235</v>
      </c>
      <c r="F1084" s="137" t="s">
        <v>235</v>
      </c>
      <c r="G1084" s="137" t="s">
        <v>235</v>
      </c>
      <c r="H1084" s="192" t="s">
        <v>235</v>
      </c>
      <c r="I1084" s="193" t="s">
        <v>235</v>
      </c>
      <c r="J1084" s="193" t="s">
        <v>235</v>
      </c>
      <c r="K1084" s="194"/>
      <c r="L1084" s="194"/>
      <c r="M1084" s="194"/>
      <c r="N1084" s="194"/>
      <c r="O1084" s="194"/>
      <c r="P1084" s="195"/>
      <c r="Q1084" s="196"/>
      <c r="R1084" s="137" t="s">
        <v>235</v>
      </c>
      <c r="S1084" s="197" t="str">
        <f t="shared" ca="1" si="85"/>
        <v/>
      </c>
      <c r="T1084" s="197" t="str">
        <f ca="1">IF(B1084="","",IF(ISERROR(MATCH($J1084,[3]SorP!$B$1:$B$6226,0)),"",INDIRECT("'SorP'!$A$"&amp;MATCH($S1084&amp;$J1084,[3]SorP!C:C,0))))</f>
        <v/>
      </c>
      <c r="U1084" s="139"/>
      <c r="V1084" s="140" t="e">
        <f>IF(C1084="",NA(),IF(OR(C1084="Smelter not listed",C1084="Smelter not yet identified"),MATCH($B1084&amp;$D1084,'[3]Smelter Look-up'!$J:$J,0),MATCH($B1084&amp;$C1084,'[3]Smelter Look-up'!$J:$J,0)))</f>
        <v>#N/A</v>
      </c>
      <c r="X1084" s="67">
        <f t="shared" si="81"/>
        <v>0</v>
      </c>
      <c r="AB1084" s="68" t="str">
        <f t="shared" si="82"/>
        <v/>
      </c>
    </row>
    <row r="1085" spans="1:28" s="67" customFormat="1" ht="20.25">
      <c r="A1085" s="197"/>
      <c r="B1085" s="137" t="s">
        <v>235</v>
      </c>
      <c r="C1085" s="191" t="s">
        <v>235</v>
      </c>
      <c r="D1085" s="138"/>
      <c r="E1085" s="137" t="s">
        <v>235</v>
      </c>
      <c r="F1085" s="137" t="s">
        <v>235</v>
      </c>
      <c r="G1085" s="137" t="s">
        <v>235</v>
      </c>
      <c r="H1085" s="192" t="s">
        <v>235</v>
      </c>
      <c r="I1085" s="193" t="s">
        <v>235</v>
      </c>
      <c r="J1085" s="193" t="s">
        <v>235</v>
      </c>
      <c r="K1085" s="194"/>
      <c r="L1085" s="194"/>
      <c r="M1085" s="194"/>
      <c r="N1085" s="194"/>
      <c r="O1085" s="194"/>
      <c r="P1085" s="195"/>
      <c r="Q1085" s="196"/>
      <c r="R1085" s="137" t="s">
        <v>235</v>
      </c>
      <c r="S1085" s="197" t="str">
        <f t="shared" ca="1" si="85"/>
        <v/>
      </c>
      <c r="T1085" s="197" t="str">
        <f ca="1">IF(B1085="","",IF(ISERROR(MATCH($J1085,[3]SorP!$B$1:$B$6226,0)),"",INDIRECT("'SorP'!$A$"&amp;MATCH($S1085&amp;$J1085,[3]SorP!C:C,0))))</f>
        <v/>
      </c>
      <c r="U1085" s="139"/>
      <c r="V1085" s="140" t="e">
        <f>IF(C1085="",NA(),IF(OR(C1085="Smelter not listed",C1085="Smelter not yet identified"),MATCH($B1085&amp;$D1085,'[3]Smelter Look-up'!$J:$J,0),MATCH($B1085&amp;$C1085,'[3]Smelter Look-up'!$J:$J,0)))</f>
        <v>#N/A</v>
      </c>
      <c r="X1085" s="67">
        <f t="shared" si="81"/>
        <v>0</v>
      </c>
      <c r="AB1085" s="68" t="str">
        <f t="shared" si="82"/>
        <v/>
      </c>
    </row>
    <row r="1086" spans="1:28" s="67" customFormat="1" ht="20.25">
      <c r="A1086" s="197"/>
      <c r="B1086" s="137" t="s">
        <v>235</v>
      </c>
      <c r="C1086" s="191" t="s">
        <v>235</v>
      </c>
      <c r="D1086" s="138"/>
      <c r="E1086" s="137" t="s">
        <v>235</v>
      </c>
      <c r="F1086" s="137" t="s">
        <v>235</v>
      </c>
      <c r="G1086" s="137" t="s">
        <v>235</v>
      </c>
      <c r="H1086" s="192" t="s">
        <v>235</v>
      </c>
      <c r="I1086" s="193" t="s">
        <v>235</v>
      </c>
      <c r="J1086" s="193" t="s">
        <v>235</v>
      </c>
      <c r="K1086" s="194"/>
      <c r="L1086" s="194"/>
      <c r="M1086" s="194"/>
      <c r="N1086" s="194"/>
      <c r="O1086" s="194"/>
      <c r="P1086" s="195"/>
      <c r="Q1086" s="196"/>
      <c r="R1086" s="137" t="s">
        <v>235</v>
      </c>
      <c r="S1086" s="197" t="str">
        <f t="shared" ca="1" si="85"/>
        <v/>
      </c>
      <c r="T1086" s="197" t="str">
        <f ca="1">IF(B1086="","",IF(ISERROR(MATCH($J1086,[3]SorP!$B$1:$B$6226,0)),"",INDIRECT("'SorP'!$A$"&amp;MATCH($S1086&amp;$J1086,[3]SorP!C:C,0))))</f>
        <v/>
      </c>
      <c r="U1086" s="139"/>
      <c r="V1086" s="140" t="e">
        <f>IF(C1086="",NA(),IF(OR(C1086="Smelter not listed",C1086="Smelter not yet identified"),MATCH($B1086&amp;$D1086,'[3]Smelter Look-up'!$J:$J,0),MATCH($B1086&amp;$C1086,'[3]Smelter Look-up'!$J:$J,0)))</f>
        <v>#N/A</v>
      </c>
      <c r="X1086" s="67">
        <f t="shared" si="81"/>
        <v>0</v>
      </c>
      <c r="AB1086" s="68" t="str">
        <f t="shared" si="82"/>
        <v/>
      </c>
    </row>
    <row r="1087" spans="1:28" s="67" customFormat="1" ht="20.25">
      <c r="A1087" s="197"/>
      <c r="B1087" s="137" t="s">
        <v>235</v>
      </c>
      <c r="C1087" s="191" t="s">
        <v>235</v>
      </c>
      <c r="D1087" s="138"/>
      <c r="E1087" s="137" t="s">
        <v>235</v>
      </c>
      <c r="F1087" s="137" t="s">
        <v>235</v>
      </c>
      <c r="G1087" s="137" t="s">
        <v>235</v>
      </c>
      <c r="H1087" s="192" t="s">
        <v>235</v>
      </c>
      <c r="I1087" s="193" t="s">
        <v>235</v>
      </c>
      <c r="J1087" s="193" t="s">
        <v>235</v>
      </c>
      <c r="K1087" s="194"/>
      <c r="L1087" s="194"/>
      <c r="M1087" s="194"/>
      <c r="N1087" s="194"/>
      <c r="O1087" s="194"/>
      <c r="P1087" s="195"/>
      <c r="Q1087" s="196"/>
      <c r="R1087" s="137" t="s">
        <v>235</v>
      </c>
      <c r="S1087" s="197" t="str">
        <f t="shared" ca="1" si="85"/>
        <v/>
      </c>
      <c r="T1087" s="197" t="str">
        <f ca="1">IF(B1087="","",IF(ISERROR(MATCH($J1087,[3]SorP!$B$1:$B$6226,0)),"",INDIRECT("'SorP'!$A$"&amp;MATCH($S1087&amp;$J1087,[3]SorP!C:C,0))))</f>
        <v/>
      </c>
      <c r="U1087" s="139"/>
      <c r="V1087" s="140" t="e">
        <f>IF(C1087="",NA(),IF(OR(C1087="Smelter not listed",C1087="Smelter not yet identified"),MATCH($B1087&amp;$D1087,'[3]Smelter Look-up'!$J:$J,0),MATCH($B1087&amp;$C1087,'[3]Smelter Look-up'!$J:$J,0)))</f>
        <v>#N/A</v>
      </c>
      <c r="X1087" s="67">
        <f t="shared" si="81"/>
        <v>0</v>
      </c>
      <c r="AB1087" s="68" t="str">
        <f t="shared" si="82"/>
        <v/>
      </c>
    </row>
    <row r="1088" spans="1:28" s="67" customFormat="1" ht="20.25">
      <c r="A1088" s="197"/>
      <c r="B1088" s="137" t="s">
        <v>235</v>
      </c>
      <c r="C1088" s="191" t="s">
        <v>235</v>
      </c>
      <c r="D1088" s="138"/>
      <c r="E1088" s="137" t="s">
        <v>235</v>
      </c>
      <c r="F1088" s="137" t="s">
        <v>235</v>
      </c>
      <c r="G1088" s="137" t="s">
        <v>235</v>
      </c>
      <c r="H1088" s="192" t="s">
        <v>235</v>
      </c>
      <c r="I1088" s="193" t="s">
        <v>235</v>
      </c>
      <c r="J1088" s="193" t="s">
        <v>235</v>
      </c>
      <c r="K1088" s="194"/>
      <c r="L1088" s="194"/>
      <c r="M1088" s="194"/>
      <c r="N1088" s="194"/>
      <c r="O1088" s="194"/>
      <c r="P1088" s="195"/>
      <c r="Q1088" s="196"/>
      <c r="R1088" s="137" t="s">
        <v>235</v>
      </c>
      <c r="S1088" s="197" t="str">
        <f t="shared" ca="1" si="85"/>
        <v/>
      </c>
      <c r="T1088" s="197" t="str">
        <f ca="1">IF(B1088="","",IF(ISERROR(MATCH($J1088,[3]SorP!$B$1:$B$6226,0)),"",INDIRECT("'SorP'!$A$"&amp;MATCH($S1088&amp;$J1088,[3]SorP!C:C,0))))</f>
        <v/>
      </c>
      <c r="U1088" s="139"/>
      <c r="V1088" s="140" t="e">
        <f>IF(C1088="",NA(),IF(OR(C1088="Smelter not listed",C1088="Smelter not yet identified"),MATCH($B1088&amp;$D1088,'[3]Smelter Look-up'!$J:$J,0),MATCH($B1088&amp;$C1088,'[3]Smelter Look-up'!$J:$J,0)))</f>
        <v>#N/A</v>
      </c>
      <c r="X1088" s="67">
        <f t="shared" si="81"/>
        <v>0</v>
      </c>
      <c r="AB1088" s="68" t="str">
        <f t="shared" si="82"/>
        <v/>
      </c>
    </row>
    <row r="1089" spans="1:28" s="67" customFormat="1" ht="20.25">
      <c r="A1089" s="197"/>
      <c r="B1089" s="137" t="s">
        <v>235</v>
      </c>
      <c r="C1089" s="191" t="s">
        <v>235</v>
      </c>
      <c r="D1089" s="138"/>
      <c r="E1089" s="137" t="s">
        <v>235</v>
      </c>
      <c r="F1089" s="137" t="s">
        <v>235</v>
      </c>
      <c r="G1089" s="137" t="s">
        <v>235</v>
      </c>
      <c r="H1089" s="192" t="s">
        <v>235</v>
      </c>
      <c r="I1089" s="193" t="s">
        <v>235</v>
      </c>
      <c r="J1089" s="193" t="s">
        <v>235</v>
      </c>
      <c r="K1089" s="194"/>
      <c r="L1089" s="194"/>
      <c r="M1089" s="194"/>
      <c r="N1089" s="194"/>
      <c r="O1089" s="194"/>
      <c r="P1089" s="195"/>
      <c r="Q1089" s="196"/>
      <c r="R1089" s="137" t="s">
        <v>235</v>
      </c>
      <c r="S1089" s="197" t="str">
        <f t="shared" ca="1" si="85"/>
        <v/>
      </c>
      <c r="T1089" s="197" t="str">
        <f ca="1">IF(B1089="","",IF(ISERROR(MATCH($J1089,[3]SorP!$B$1:$B$6226,0)),"",INDIRECT("'SorP'!$A$"&amp;MATCH($S1089&amp;$J1089,[3]SorP!C:C,0))))</f>
        <v/>
      </c>
      <c r="U1089" s="139"/>
      <c r="V1089" s="140" t="e">
        <f>IF(C1089="",NA(),IF(OR(C1089="Smelter not listed",C1089="Smelter not yet identified"),MATCH($B1089&amp;$D1089,'[3]Smelter Look-up'!$J:$J,0),MATCH($B1089&amp;$C1089,'[3]Smelter Look-up'!$J:$J,0)))</f>
        <v>#N/A</v>
      </c>
      <c r="X1089" s="67">
        <f t="shared" si="81"/>
        <v>0</v>
      </c>
      <c r="AB1089" s="68" t="str">
        <f t="shared" si="82"/>
        <v/>
      </c>
    </row>
    <row r="1090" spans="1:28" s="67" customFormat="1" ht="20.25">
      <c r="A1090" s="197"/>
      <c r="B1090" s="137" t="s">
        <v>235</v>
      </c>
      <c r="C1090" s="191" t="s">
        <v>235</v>
      </c>
      <c r="D1090" s="138"/>
      <c r="E1090" s="137" t="s">
        <v>235</v>
      </c>
      <c r="F1090" s="137" t="s">
        <v>235</v>
      </c>
      <c r="G1090" s="137" t="s">
        <v>235</v>
      </c>
      <c r="H1090" s="192" t="s">
        <v>235</v>
      </c>
      <c r="I1090" s="193" t="s">
        <v>235</v>
      </c>
      <c r="J1090" s="193" t="s">
        <v>235</v>
      </c>
      <c r="K1090" s="194"/>
      <c r="L1090" s="194"/>
      <c r="M1090" s="194"/>
      <c r="N1090" s="194"/>
      <c r="O1090" s="194"/>
      <c r="P1090" s="195"/>
      <c r="Q1090" s="196"/>
      <c r="R1090" s="137" t="s">
        <v>235</v>
      </c>
      <c r="S1090" s="197" t="str">
        <f t="shared" ca="1" si="85"/>
        <v/>
      </c>
      <c r="T1090" s="197" t="str">
        <f ca="1">IF(B1090="","",IF(ISERROR(MATCH($J1090,[3]SorP!$B$1:$B$6226,0)),"",INDIRECT("'SorP'!$A$"&amp;MATCH($S1090&amp;$J1090,[3]SorP!C:C,0))))</f>
        <v/>
      </c>
      <c r="U1090" s="139"/>
      <c r="V1090" s="140" t="e">
        <f>IF(C1090="",NA(),IF(OR(C1090="Smelter not listed",C1090="Smelter not yet identified"),MATCH($B1090&amp;$D1090,'[3]Smelter Look-up'!$J:$J,0),MATCH($B1090&amp;$C1090,'[3]Smelter Look-up'!$J:$J,0)))</f>
        <v>#N/A</v>
      </c>
      <c r="X1090" s="67">
        <f t="shared" si="81"/>
        <v>0</v>
      </c>
      <c r="AB1090" s="68" t="str">
        <f t="shared" si="82"/>
        <v/>
      </c>
    </row>
    <row r="1091" spans="1:28" s="67" customFormat="1" ht="20.25">
      <c r="A1091" s="197"/>
      <c r="B1091" s="137" t="s">
        <v>235</v>
      </c>
      <c r="C1091" s="191" t="s">
        <v>235</v>
      </c>
      <c r="D1091" s="138"/>
      <c r="E1091" s="137" t="s">
        <v>235</v>
      </c>
      <c r="F1091" s="137" t="s">
        <v>235</v>
      </c>
      <c r="G1091" s="137" t="s">
        <v>235</v>
      </c>
      <c r="H1091" s="192" t="s">
        <v>235</v>
      </c>
      <c r="I1091" s="193" t="s">
        <v>235</v>
      </c>
      <c r="J1091" s="193" t="s">
        <v>235</v>
      </c>
      <c r="K1091" s="194"/>
      <c r="L1091" s="194"/>
      <c r="M1091" s="194"/>
      <c r="N1091" s="194"/>
      <c r="O1091" s="194"/>
      <c r="P1091" s="195"/>
      <c r="Q1091" s="196"/>
      <c r="R1091" s="137" t="s">
        <v>235</v>
      </c>
      <c r="S1091" s="197" t="str">
        <f t="shared" ca="1" si="85"/>
        <v/>
      </c>
      <c r="T1091" s="197" t="str">
        <f ca="1">IF(B1091="","",IF(ISERROR(MATCH($J1091,[3]SorP!$B$1:$B$6226,0)),"",INDIRECT("'SorP'!$A$"&amp;MATCH($S1091&amp;$J1091,[3]SorP!C:C,0))))</f>
        <v/>
      </c>
      <c r="U1091" s="139"/>
      <c r="V1091" s="140" t="e">
        <f>IF(C1091="",NA(),IF(OR(C1091="Smelter not listed",C1091="Smelter not yet identified"),MATCH($B1091&amp;$D1091,'[3]Smelter Look-up'!$J:$J,0),MATCH($B1091&amp;$C1091,'[3]Smelter Look-up'!$J:$J,0)))</f>
        <v>#N/A</v>
      </c>
      <c r="X1091" s="67">
        <f t="shared" si="81"/>
        <v>0</v>
      </c>
      <c r="AB1091" s="68" t="str">
        <f t="shared" si="82"/>
        <v/>
      </c>
    </row>
    <row r="1092" spans="1:28" s="67" customFormat="1" ht="20.25">
      <c r="A1092" s="197"/>
      <c r="B1092" s="137" t="s">
        <v>235</v>
      </c>
      <c r="C1092" s="191" t="s">
        <v>235</v>
      </c>
      <c r="D1092" s="138"/>
      <c r="E1092" s="137" t="s">
        <v>235</v>
      </c>
      <c r="F1092" s="137" t="s">
        <v>235</v>
      </c>
      <c r="G1092" s="137" t="s">
        <v>235</v>
      </c>
      <c r="H1092" s="192" t="s">
        <v>235</v>
      </c>
      <c r="I1092" s="193" t="s">
        <v>235</v>
      </c>
      <c r="J1092" s="193" t="s">
        <v>235</v>
      </c>
      <c r="K1092" s="194"/>
      <c r="L1092" s="194"/>
      <c r="M1092" s="194"/>
      <c r="N1092" s="194"/>
      <c r="O1092" s="194"/>
      <c r="P1092" s="195"/>
      <c r="Q1092" s="196"/>
      <c r="R1092" s="137" t="s">
        <v>235</v>
      </c>
      <c r="S1092" s="197" t="str">
        <f t="shared" ca="1" si="85"/>
        <v/>
      </c>
      <c r="T1092" s="197" t="str">
        <f ca="1">IF(B1092="","",IF(ISERROR(MATCH($J1092,[3]SorP!$B$1:$B$6226,0)),"",INDIRECT("'SorP'!$A$"&amp;MATCH($S1092&amp;$J1092,[3]SorP!C:C,0))))</f>
        <v/>
      </c>
      <c r="U1092" s="139"/>
      <c r="V1092" s="140" t="e">
        <f>IF(C1092="",NA(),IF(OR(C1092="Smelter not listed",C1092="Smelter not yet identified"),MATCH($B1092&amp;$D1092,'[3]Smelter Look-up'!$J:$J,0),MATCH($B1092&amp;$C1092,'[3]Smelter Look-up'!$J:$J,0)))</f>
        <v>#N/A</v>
      </c>
      <c r="X1092" s="67">
        <f t="shared" si="81"/>
        <v>0</v>
      </c>
      <c r="AB1092" s="68" t="str">
        <f t="shared" si="82"/>
        <v/>
      </c>
    </row>
    <row r="1093" spans="1:28" s="67" customFormat="1" ht="20.25">
      <c r="A1093" s="197"/>
      <c r="B1093" s="137" t="s">
        <v>235</v>
      </c>
      <c r="C1093" s="191" t="s">
        <v>235</v>
      </c>
      <c r="D1093" s="138"/>
      <c r="E1093" s="137" t="s">
        <v>235</v>
      </c>
      <c r="F1093" s="137" t="s">
        <v>235</v>
      </c>
      <c r="G1093" s="137" t="s">
        <v>235</v>
      </c>
      <c r="H1093" s="192" t="s">
        <v>235</v>
      </c>
      <c r="I1093" s="193" t="s">
        <v>235</v>
      </c>
      <c r="J1093" s="193" t="s">
        <v>235</v>
      </c>
      <c r="K1093" s="194"/>
      <c r="L1093" s="194"/>
      <c r="M1093" s="194"/>
      <c r="N1093" s="194"/>
      <c r="O1093" s="194"/>
      <c r="P1093" s="195"/>
      <c r="Q1093" s="196"/>
      <c r="R1093" s="137" t="s">
        <v>235</v>
      </c>
      <c r="S1093" s="197" t="str">
        <f t="shared" ca="1" si="85"/>
        <v/>
      </c>
      <c r="T1093" s="197" t="str">
        <f ca="1">IF(B1093="","",IF(ISERROR(MATCH($J1093,[3]SorP!$B$1:$B$6226,0)),"",INDIRECT("'SorP'!$A$"&amp;MATCH($S1093&amp;$J1093,[3]SorP!C:C,0))))</f>
        <v/>
      </c>
      <c r="U1093" s="139"/>
      <c r="V1093" s="140" t="e">
        <f>IF(C1093="",NA(),IF(OR(C1093="Smelter not listed",C1093="Smelter not yet identified"),MATCH($B1093&amp;$D1093,'[3]Smelter Look-up'!$J:$J,0),MATCH($B1093&amp;$C1093,'[3]Smelter Look-up'!$J:$J,0)))</f>
        <v>#N/A</v>
      </c>
      <c r="X1093" s="67">
        <f t="shared" si="81"/>
        <v>0</v>
      </c>
      <c r="AB1093" s="68" t="str">
        <f t="shared" si="82"/>
        <v/>
      </c>
    </row>
    <row r="1094" spans="1:28" s="67" customFormat="1" ht="20.25">
      <c r="A1094" s="197"/>
      <c r="B1094" s="137" t="s">
        <v>235</v>
      </c>
      <c r="C1094" s="191" t="s">
        <v>235</v>
      </c>
      <c r="D1094" s="138"/>
      <c r="E1094" s="137" t="s">
        <v>235</v>
      </c>
      <c r="F1094" s="137" t="s">
        <v>235</v>
      </c>
      <c r="G1094" s="137" t="s">
        <v>235</v>
      </c>
      <c r="H1094" s="192" t="s">
        <v>235</v>
      </c>
      <c r="I1094" s="193" t="s">
        <v>235</v>
      </c>
      <c r="J1094" s="193" t="s">
        <v>235</v>
      </c>
      <c r="K1094" s="194"/>
      <c r="L1094" s="194"/>
      <c r="M1094" s="194"/>
      <c r="N1094" s="194"/>
      <c r="O1094" s="194"/>
      <c r="P1094" s="195"/>
      <c r="Q1094" s="196"/>
      <c r="R1094" s="137" t="s">
        <v>235</v>
      </c>
      <c r="S1094" s="197" t="str">
        <f t="shared" ca="1" si="85"/>
        <v/>
      </c>
      <c r="T1094" s="197" t="str">
        <f ca="1">IF(B1094="","",IF(ISERROR(MATCH($J1094,[3]SorP!$B$1:$B$6226,0)),"",INDIRECT("'SorP'!$A$"&amp;MATCH($S1094&amp;$J1094,[3]SorP!C:C,0))))</f>
        <v/>
      </c>
      <c r="U1094" s="139"/>
      <c r="V1094" s="140" t="e">
        <f>IF(C1094="",NA(),IF(OR(C1094="Smelter not listed",C1094="Smelter not yet identified"),MATCH($B1094&amp;$D1094,'[3]Smelter Look-up'!$J:$J,0),MATCH($B1094&amp;$C1094,'[3]Smelter Look-up'!$J:$J,0)))</f>
        <v>#N/A</v>
      </c>
      <c r="X1094" s="67">
        <f t="shared" si="81"/>
        <v>0</v>
      </c>
      <c r="AB1094" s="68" t="str">
        <f t="shared" si="82"/>
        <v/>
      </c>
    </row>
    <row r="1095" spans="1:28" s="67" customFormat="1" ht="20.25">
      <c r="A1095" s="197"/>
      <c r="B1095" s="137" t="s">
        <v>235</v>
      </c>
      <c r="C1095" s="191" t="s">
        <v>235</v>
      </c>
      <c r="D1095" s="138"/>
      <c r="E1095" s="137" t="s">
        <v>235</v>
      </c>
      <c r="F1095" s="137" t="s">
        <v>235</v>
      </c>
      <c r="G1095" s="137" t="s">
        <v>235</v>
      </c>
      <c r="H1095" s="192" t="s">
        <v>235</v>
      </c>
      <c r="I1095" s="193" t="s">
        <v>235</v>
      </c>
      <c r="J1095" s="193" t="s">
        <v>235</v>
      </c>
      <c r="K1095" s="194"/>
      <c r="L1095" s="194"/>
      <c r="M1095" s="194"/>
      <c r="N1095" s="194"/>
      <c r="O1095" s="194"/>
      <c r="P1095" s="195"/>
      <c r="Q1095" s="196"/>
      <c r="R1095" s="137" t="s">
        <v>235</v>
      </c>
      <c r="S1095" s="197" t="str">
        <f t="shared" ca="1" si="85"/>
        <v/>
      </c>
      <c r="T1095" s="197" t="str">
        <f ca="1">IF(B1095="","",IF(ISERROR(MATCH($J1095,[3]SorP!$B$1:$B$6226,0)),"",INDIRECT("'SorP'!$A$"&amp;MATCH($S1095&amp;$J1095,[3]SorP!C:C,0))))</f>
        <v/>
      </c>
      <c r="U1095" s="139"/>
      <c r="V1095" s="140" t="e">
        <f>IF(C1095="",NA(),IF(OR(C1095="Smelter not listed",C1095="Smelter not yet identified"),MATCH($B1095&amp;$D1095,'[3]Smelter Look-up'!$J:$J,0),MATCH($B1095&amp;$C1095,'[3]Smelter Look-up'!$J:$J,0)))</f>
        <v>#N/A</v>
      </c>
      <c r="X1095" s="67">
        <f t="shared" si="81"/>
        <v>0</v>
      </c>
      <c r="AB1095" s="68" t="str">
        <f t="shared" si="82"/>
        <v/>
      </c>
    </row>
    <row r="1096" spans="1:28" s="67" customFormat="1" ht="20.25">
      <c r="A1096" s="197"/>
      <c r="B1096" s="137" t="s">
        <v>235</v>
      </c>
      <c r="C1096" s="191" t="s">
        <v>235</v>
      </c>
      <c r="D1096" s="138"/>
      <c r="E1096" s="137" t="s">
        <v>235</v>
      </c>
      <c r="F1096" s="137" t="s">
        <v>235</v>
      </c>
      <c r="G1096" s="137" t="s">
        <v>235</v>
      </c>
      <c r="H1096" s="192" t="s">
        <v>235</v>
      </c>
      <c r="I1096" s="193" t="s">
        <v>235</v>
      </c>
      <c r="J1096" s="193" t="s">
        <v>235</v>
      </c>
      <c r="K1096" s="194"/>
      <c r="L1096" s="194"/>
      <c r="M1096" s="194"/>
      <c r="N1096" s="194"/>
      <c r="O1096" s="194"/>
      <c r="P1096" s="195"/>
      <c r="Q1096" s="196"/>
      <c r="R1096" s="137" t="s">
        <v>235</v>
      </c>
      <c r="S1096" s="197" t="str">
        <f t="shared" ca="1" si="85"/>
        <v/>
      </c>
      <c r="T1096" s="197" t="str">
        <f ca="1">IF(B1096="","",IF(ISERROR(MATCH($J1096,[3]SorP!$B$1:$B$6226,0)),"",INDIRECT("'SorP'!$A$"&amp;MATCH($S1096&amp;$J1096,[3]SorP!C:C,0))))</f>
        <v/>
      </c>
      <c r="U1096" s="139"/>
      <c r="V1096" s="140" t="e">
        <f>IF(C1096="",NA(),IF(OR(C1096="Smelter not listed",C1096="Smelter not yet identified"),MATCH($B1096&amp;$D1096,'[3]Smelter Look-up'!$J:$J,0),MATCH($B1096&amp;$C1096,'[3]Smelter Look-up'!$J:$J,0)))</f>
        <v>#N/A</v>
      </c>
      <c r="X1096" s="67">
        <f t="shared" si="81"/>
        <v>0</v>
      </c>
      <c r="AB1096" s="68" t="str">
        <f t="shared" si="82"/>
        <v/>
      </c>
    </row>
    <row r="1097" spans="1:28" s="67" customFormat="1" ht="20.25">
      <c r="A1097" s="197"/>
      <c r="B1097" s="137" t="s">
        <v>235</v>
      </c>
      <c r="C1097" s="191" t="s">
        <v>235</v>
      </c>
      <c r="D1097" s="138"/>
      <c r="E1097" s="137" t="s">
        <v>235</v>
      </c>
      <c r="F1097" s="137" t="s">
        <v>235</v>
      </c>
      <c r="G1097" s="137" t="s">
        <v>235</v>
      </c>
      <c r="H1097" s="192" t="s">
        <v>235</v>
      </c>
      <c r="I1097" s="193" t="s">
        <v>235</v>
      </c>
      <c r="J1097" s="193" t="s">
        <v>235</v>
      </c>
      <c r="K1097" s="194"/>
      <c r="L1097" s="194"/>
      <c r="M1097" s="194"/>
      <c r="N1097" s="194"/>
      <c r="O1097" s="194"/>
      <c r="P1097" s="195"/>
      <c r="Q1097" s="196"/>
      <c r="R1097" s="137" t="s">
        <v>235</v>
      </c>
      <c r="S1097" s="197" t="str">
        <f t="shared" ca="1" si="85"/>
        <v/>
      </c>
      <c r="T1097" s="197" t="str">
        <f ca="1">IF(B1097="","",IF(ISERROR(MATCH($J1097,[3]SorP!$B$1:$B$6226,0)),"",INDIRECT("'SorP'!$A$"&amp;MATCH($S1097&amp;$J1097,[3]SorP!C:C,0))))</f>
        <v/>
      </c>
      <c r="U1097" s="139"/>
      <c r="V1097" s="140" t="e">
        <f>IF(C1097="",NA(),IF(OR(C1097="Smelter not listed",C1097="Smelter not yet identified"),MATCH($B1097&amp;$D1097,'[3]Smelter Look-up'!$J:$J,0),MATCH($B1097&amp;$C1097,'[3]Smelter Look-up'!$J:$J,0)))</f>
        <v>#N/A</v>
      </c>
      <c r="X1097" s="67">
        <f t="shared" ref="X1097:X1160" si="86">IF(AND(C1097="Smelter not listed",OR(LEN(D1097)=0,LEN(E1097)=0)),1,0)</f>
        <v>0</v>
      </c>
      <c r="AB1097" s="68" t="str">
        <f t="shared" ref="AB1097:AB1160" si="87">B1097&amp;C1097</f>
        <v/>
      </c>
    </row>
    <row r="1098" spans="1:28" s="67" customFormat="1" ht="20.25">
      <c r="A1098" s="197"/>
      <c r="B1098" s="137" t="s">
        <v>235</v>
      </c>
      <c r="C1098" s="191" t="s">
        <v>235</v>
      </c>
      <c r="D1098" s="138"/>
      <c r="E1098" s="137" t="s">
        <v>235</v>
      </c>
      <c r="F1098" s="137" t="s">
        <v>235</v>
      </c>
      <c r="G1098" s="137" t="s">
        <v>235</v>
      </c>
      <c r="H1098" s="192" t="s">
        <v>235</v>
      </c>
      <c r="I1098" s="193" t="s">
        <v>235</v>
      </c>
      <c r="J1098" s="193" t="s">
        <v>235</v>
      </c>
      <c r="K1098" s="194"/>
      <c r="L1098" s="194"/>
      <c r="M1098" s="194"/>
      <c r="N1098" s="194"/>
      <c r="O1098" s="194"/>
      <c r="P1098" s="195"/>
      <c r="Q1098" s="196"/>
      <c r="R1098" s="137" t="s">
        <v>235</v>
      </c>
      <c r="S1098" s="197" t="str">
        <f t="shared" ca="1" si="85"/>
        <v/>
      </c>
      <c r="T1098" s="197" t="str">
        <f ca="1">IF(B1098="","",IF(ISERROR(MATCH($J1098,[3]SorP!$B$1:$B$6226,0)),"",INDIRECT("'SorP'!$A$"&amp;MATCH($S1098&amp;$J1098,[3]SorP!C:C,0))))</f>
        <v/>
      </c>
      <c r="U1098" s="139"/>
      <c r="V1098" s="140" t="e">
        <f>IF(C1098="",NA(),IF(OR(C1098="Smelter not listed",C1098="Smelter not yet identified"),MATCH($B1098&amp;$D1098,'[3]Smelter Look-up'!$J:$J,0),MATCH($B1098&amp;$C1098,'[3]Smelter Look-up'!$J:$J,0)))</f>
        <v>#N/A</v>
      </c>
      <c r="X1098" s="67">
        <f t="shared" si="86"/>
        <v>0</v>
      </c>
      <c r="AB1098" s="68" t="str">
        <f t="shared" si="87"/>
        <v/>
      </c>
    </row>
    <row r="1099" spans="1:28" s="67" customFormat="1" ht="20.25">
      <c r="A1099" s="197"/>
      <c r="B1099" s="137" t="s">
        <v>235</v>
      </c>
      <c r="C1099" s="191" t="s">
        <v>235</v>
      </c>
      <c r="D1099" s="138"/>
      <c r="E1099" s="137" t="s">
        <v>235</v>
      </c>
      <c r="F1099" s="137" t="s">
        <v>235</v>
      </c>
      <c r="G1099" s="137" t="s">
        <v>235</v>
      </c>
      <c r="H1099" s="192" t="s">
        <v>235</v>
      </c>
      <c r="I1099" s="193" t="s">
        <v>235</v>
      </c>
      <c r="J1099" s="193" t="s">
        <v>235</v>
      </c>
      <c r="K1099" s="194"/>
      <c r="L1099" s="194"/>
      <c r="M1099" s="194"/>
      <c r="N1099" s="194"/>
      <c r="O1099" s="194"/>
      <c r="P1099" s="195"/>
      <c r="Q1099" s="196"/>
      <c r="R1099" s="137" t="s">
        <v>235</v>
      </c>
      <c r="S1099" s="197" t="str">
        <f t="shared" ca="1" si="85"/>
        <v/>
      </c>
      <c r="T1099" s="197" t="str">
        <f ca="1">IF(B1099="","",IF(ISERROR(MATCH($J1099,[3]SorP!$B$1:$B$6226,0)),"",INDIRECT("'SorP'!$A$"&amp;MATCH($S1099&amp;$J1099,[3]SorP!C:C,0))))</f>
        <v/>
      </c>
      <c r="U1099" s="139"/>
      <c r="V1099" s="140" t="e">
        <f>IF(C1099="",NA(),IF(OR(C1099="Smelter not listed",C1099="Smelter not yet identified"),MATCH($B1099&amp;$D1099,'[3]Smelter Look-up'!$J:$J,0),MATCH($B1099&amp;$C1099,'[3]Smelter Look-up'!$J:$J,0)))</f>
        <v>#N/A</v>
      </c>
      <c r="X1099" s="67">
        <f t="shared" si="86"/>
        <v>0</v>
      </c>
      <c r="AB1099" s="68" t="str">
        <f t="shared" si="87"/>
        <v/>
      </c>
    </row>
    <row r="1100" spans="1:28" s="67" customFormat="1" ht="20.25">
      <c r="A1100" s="197"/>
      <c r="B1100" s="137" t="s">
        <v>235</v>
      </c>
      <c r="C1100" s="191" t="s">
        <v>235</v>
      </c>
      <c r="D1100" s="138"/>
      <c r="E1100" s="137" t="s">
        <v>235</v>
      </c>
      <c r="F1100" s="137" t="s">
        <v>235</v>
      </c>
      <c r="G1100" s="137" t="s">
        <v>235</v>
      </c>
      <c r="H1100" s="192" t="s">
        <v>235</v>
      </c>
      <c r="I1100" s="193" t="s">
        <v>235</v>
      </c>
      <c r="J1100" s="193" t="s">
        <v>235</v>
      </c>
      <c r="K1100" s="194"/>
      <c r="L1100" s="194"/>
      <c r="M1100" s="194"/>
      <c r="N1100" s="194"/>
      <c r="O1100" s="194"/>
      <c r="P1100" s="195"/>
      <c r="Q1100" s="196"/>
      <c r="R1100" s="137" t="s">
        <v>235</v>
      </c>
      <c r="S1100" s="197" t="str">
        <f t="shared" ca="1" si="85"/>
        <v/>
      </c>
      <c r="T1100" s="197" t="str">
        <f ca="1">IF(B1100="","",IF(ISERROR(MATCH($J1100,[3]SorP!$B$1:$B$6226,0)),"",INDIRECT("'SorP'!$A$"&amp;MATCH($S1100&amp;$J1100,[3]SorP!C:C,0))))</f>
        <v/>
      </c>
      <c r="U1100" s="139"/>
      <c r="V1100" s="140" t="e">
        <f>IF(C1100="",NA(),IF(OR(C1100="Smelter not listed",C1100="Smelter not yet identified"),MATCH($B1100&amp;$D1100,'[3]Smelter Look-up'!$J:$J,0),MATCH($B1100&amp;$C1100,'[3]Smelter Look-up'!$J:$J,0)))</f>
        <v>#N/A</v>
      </c>
      <c r="X1100" s="67">
        <f t="shared" si="86"/>
        <v>0</v>
      </c>
      <c r="AB1100" s="68" t="str">
        <f t="shared" si="87"/>
        <v/>
      </c>
    </row>
    <row r="1101" spans="1:28" s="67" customFormat="1" ht="20.25">
      <c r="A1101" s="197"/>
      <c r="B1101" s="137" t="s">
        <v>235</v>
      </c>
      <c r="C1101" s="191" t="s">
        <v>235</v>
      </c>
      <c r="D1101" s="138"/>
      <c r="E1101" s="137" t="s">
        <v>235</v>
      </c>
      <c r="F1101" s="137" t="s">
        <v>235</v>
      </c>
      <c r="G1101" s="137" t="s">
        <v>235</v>
      </c>
      <c r="H1101" s="192" t="s">
        <v>235</v>
      </c>
      <c r="I1101" s="193" t="s">
        <v>235</v>
      </c>
      <c r="J1101" s="193" t="s">
        <v>235</v>
      </c>
      <c r="K1101" s="194"/>
      <c r="L1101" s="194"/>
      <c r="M1101" s="194"/>
      <c r="N1101" s="194"/>
      <c r="O1101" s="194"/>
      <c r="P1101" s="195"/>
      <c r="Q1101" s="196"/>
      <c r="R1101" s="137" t="s">
        <v>235</v>
      </c>
      <c r="S1101" s="197" t="str">
        <f t="shared" ca="1" si="85"/>
        <v/>
      </c>
      <c r="T1101" s="197" t="str">
        <f ca="1">IF(B1101="","",IF(ISERROR(MATCH($J1101,[3]SorP!$B$1:$B$6226,0)),"",INDIRECT("'SorP'!$A$"&amp;MATCH($S1101&amp;$J1101,[3]SorP!C:C,0))))</f>
        <v/>
      </c>
      <c r="U1101" s="139"/>
      <c r="V1101" s="140" t="e">
        <f>IF(C1101="",NA(),IF(OR(C1101="Smelter not listed",C1101="Smelter not yet identified"),MATCH($B1101&amp;$D1101,'[3]Smelter Look-up'!$J:$J,0),MATCH($B1101&amp;$C1101,'[3]Smelter Look-up'!$J:$J,0)))</f>
        <v>#N/A</v>
      </c>
      <c r="X1101" s="67">
        <f t="shared" si="86"/>
        <v>0</v>
      </c>
      <c r="AB1101" s="68" t="str">
        <f t="shared" si="87"/>
        <v/>
      </c>
    </row>
    <row r="1102" spans="1:28" s="67" customFormat="1" ht="20.25">
      <c r="A1102" s="197"/>
      <c r="B1102" s="137" t="s">
        <v>235</v>
      </c>
      <c r="C1102" s="191" t="s">
        <v>235</v>
      </c>
      <c r="D1102" s="138"/>
      <c r="E1102" s="137" t="s">
        <v>235</v>
      </c>
      <c r="F1102" s="137" t="s">
        <v>235</v>
      </c>
      <c r="G1102" s="137" t="s">
        <v>235</v>
      </c>
      <c r="H1102" s="192" t="s">
        <v>235</v>
      </c>
      <c r="I1102" s="193" t="s">
        <v>235</v>
      </c>
      <c r="J1102" s="193" t="s">
        <v>235</v>
      </c>
      <c r="K1102" s="194"/>
      <c r="L1102" s="194"/>
      <c r="M1102" s="194"/>
      <c r="N1102" s="194"/>
      <c r="O1102" s="194"/>
      <c r="P1102" s="195"/>
      <c r="Q1102" s="196"/>
      <c r="R1102" s="137" t="s">
        <v>235</v>
      </c>
      <c r="S1102" s="197" t="str">
        <f t="shared" ca="1" si="85"/>
        <v/>
      </c>
      <c r="T1102" s="197" t="str">
        <f ca="1">IF(B1102="","",IF(ISERROR(MATCH($J1102,[3]SorP!$B$1:$B$6226,0)),"",INDIRECT("'SorP'!$A$"&amp;MATCH($S1102&amp;$J1102,[3]SorP!C:C,0))))</f>
        <v/>
      </c>
      <c r="U1102" s="139"/>
      <c r="V1102" s="140" t="e">
        <f>IF(C1102="",NA(),IF(OR(C1102="Smelter not listed",C1102="Smelter not yet identified"),MATCH($B1102&amp;$D1102,'[3]Smelter Look-up'!$J:$J,0),MATCH($B1102&amp;$C1102,'[3]Smelter Look-up'!$J:$J,0)))</f>
        <v>#N/A</v>
      </c>
      <c r="X1102" s="67">
        <f t="shared" si="86"/>
        <v>0</v>
      </c>
      <c r="AB1102" s="68" t="str">
        <f t="shared" si="87"/>
        <v/>
      </c>
    </row>
    <row r="1103" spans="1:28" s="67" customFormat="1" ht="20.25">
      <c r="A1103" s="197"/>
      <c r="B1103" s="137" t="s">
        <v>235</v>
      </c>
      <c r="C1103" s="191" t="s">
        <v>235</v>
      </c>
      <c r="D1103" s="138"/>
      <c r="E1103" s="137" t="s">
        <v>235</v>
      </c>
      <c r="F1103" s="137" t="s">
        <v>235</v>
      </c>
      <c r="G1103" s="137" t="s">
        <v>235</v>
      </c>
      <c r="H1103" s="192" t="s">
        <v>235</v>
      </c>
      <c r="I1103" s="193" t="s">
        <v>235</v>
      </c>
      <c r="J1103" s="193" t="s">
        <v>235</v>
      </c>
      <c r="K1103" s="194"/>
      <c r="L1103" s="194"/>
      <c r="M1103" s="194"/>
      <c r="N1103" s="194"/>
      <c r="O1103" s="194"/>
      <c r="P1103" s="195"/>
      <c r="Q1103" s="196"/>
      <c r="R1103" s="137" t="s">
        <v>235</v>
      </c>
      <c r="S1103" s="197" t="str">
        <f t="shared" ca="1" si="85"/>
        <v/>
      </c>
      <c r="T1103" s="197" t="str">
        <f ca="1">IF(B1103="","",IF(ISERROR(MATCH($J1103,[3]SorP!$B$1:$B$6226,0)),"",INDIRECT("'SorP'!$A$"&amp;MATCH($S1103&amp;$J1103,[3]SorP!C:C,0))))</f>
        <v/>
      </c>
      <c r="U1103" s="139"/>
      <c r="V1103" s="140" t="e">
        <f>IF(C1103="",NA(),IF(OR(C1103="Smelter not listed",C1103="Smelter not yet identified"),MATCH($B1103&amp;$D1103,'[3]Smelter Look-up'!$J:$J,0),MATCH($B1103&amp;$C1103,'[3]Smelter Look-up'!$J:$J,0)))</f>
        <v>#N/A</v>
      </c>
      <c r="X1103" s="67">
        <f t="shared" si="86"/>
        <v>0</v>
      </c>
      <c r="AB1103" s="68" t="str">
        <f t="shared" si="87"/>
        <v/>
      </c>
    </row>
    <row r="1104" spans="1:28" s="67" customFormat="1" ht="20.25">
      <c r="A1104" s="197"/>
      <c r="B1104" s="137" t="s">
        <v>235</v>
      </c>
      <c r="C1104" s="191" t="s">
        <v>235</v>
      </c>
      <c r="D1104" s="138"/>
      <c r="E1104" s="137" t="s">
        <v>235</v>
      </c>
      <c r="F1104" s="137" t="s">
        <v>235</v>
      </c>
      <c r="G1104" s="137" t="s">
        <v>235</v>
      </c>
      <c r="H1104" s="192" t="s">
        <v>235</v>
      </c>
      <c r="I1104" s="193" t="s">
        <v>235</v>
      </c>
      <c r="J1104" s="193" t="s">
        <v>235</v>
      </c>
      <c r="K1104" s="194"/>
      <c r="L1104" s="194"/>
      <c r="M1104" s="194"/>
      <c r="N1104" s="194"/>
      <c r="O1104" s="194"/>
      <c r="P1104" s="195"/>
      <c r="Q1104" s="196"/>
      <c r="R1104" s="137" t="s">
        <v>235</v>
      </c>
      <c r="S1104" s="197" t="str">
        <f t="shared" ca="1" si="85"/>
        <v/>
      </c>
      <c r="T1104" s="197" t="str">
        <f ca="1">IF(B1104="","",IF(ISERROR(MATCH($J1104,[3]SorP!$B$1:$B$6226,0)),"",INDIRECT("'SorP'!$A$"&amp;MATCH($S1104&amp;$J1104,[3]SorP!C:C,0))))</f>
        <v/>
      </c>
      <c r="U1104" s="139"/>
      <c r="V1104" s="140" t="e">
        <f>IF(C1104="",NA(),IF(OR(C1104="Smelter not listed",C1104="Smelter not yet identified"),MATCH($B1104&amp;$D1104,'[3]Smelter Look-up'!$J:$J,0),MATCH($B1104&amp;$C1104,'[3]Smelter Look-up'!$J:$J,0)))</f>
        <v>#N/A</v>
      </c>
      <c r="X1104" s="67">
        <f t="shared" si="86"/>
        <v>0</v>
      </c>
      <c r="AB1104" s="68" t="str">
        <f t="shared" si="87"/>
        <v/>
      </c>
    </row>
    <row r="1105" spans="1:28" s="67" customFormat="1" ht="20.25">
      <c r="A1105" s="197"/>
      <c r="B1105" s="137" t="s">
        <v>235</v>
      </c>
      <c r="C1105" s="191" t="s">
        <v>235</v>
      </c>
      <c r="D1105" s="138"/>
      <c r="E1105" s="137" t="s">
        <v>235</v>
      </c>
      <c r="F1105" s="137" t="s">
        <v>235</v>
      </c>
      <c r="G1105" s="137" t="s">
        <v>235</v>
      </c>
      <c r="H1105" s="192" t="s">
        <v>235</v>
      </c>
      <c r="I1105" s="193" t="s">
        <v>235</v>
      </c>
      <c r="J1105" s="193" t="s">
        <v>235</v>
      </c>
      <c r="K1105" s="194"/>
      <c r="L1105" s="194"/>
      <c r="M1105" s="194"/>
      <c r="N1105" s="194"/>
      <c r="O1105" s="194"/>
      <c r="P1105" s="195"/>
      <c r="Q1105" s="196"/>
      <c r="R1105" s="137" t="s">
        <v>235</v>
      </c>
      <c r="S1105" s="197" t="str">
        <f t="shared" ca="1" si="85"/>
        <v/>
      </c>
      <c r="T1105" s="197" t="str">
        <f ca="1">IF(B1105="","",IF(ISERROR(MATCH($J1105,[3]SorP!$B$1:$B$6226,0)),"",INDIRECT("'SorP'!$A$"&amp;MATCH($S1105&amp;$J1105,[3]SorP!C:C,0))))</f>
        <v/>
      </c>
      <c r="U1105" s="139"/>
      <c r="V1105" s="140" t="e">
        <f>IF(C1105="",NA(),IF(OR(C1105="Smelter not listed",C1105="Smelter not yet identified"),MATCH($B1105&amp;$D1105,'[3]Smelter Look-up'!$J:$J,0),MATCH($B1105&amp;$C1105,'[3]Smelter Look-up'!$J:$J,0)))</f>
        <v>#N/A</v>
      </c>
      <c r="X1105" s="67">
        <f t="shared" si="86"/>
        <v>0</v>
      </c>
      <c r="AB1105" s="68" t="str">
        <f t="shared" si="87"/>
        <v/>
      </c>
    </row>
    <row r="1106" spans="1:28" s="67" customFormat="1" ht="20.25">
      <c r="A1106" s="197"/>
      <c r="B1106" s="137" t="s">
        <v>235</v>
      </c>
      <c r="C1106" s="191" t="s">
        <v>235</v>
      </c>
      <c r="D1106" s="138"/>
      <c r="E1106" s="137" t="s">
        <v>235</v>
      </c>
      <c r="F1106" s="137" t="s">
        <v>235</v>
      </c>
      <c r="G1106" s="137" t="s">
        <v>235</v>
      </c>
      <c r="H1106" s="192" t="s">
        <v>235</v>
      </c>
      <c r="I1106" s="193" t="s">
        <v>235</v>
      </c>
      <c r="J1106" s="193" t="s">
        <v>235</v>
      </c>
      <c r="K1106" s="194"/>
      <c r="L1106" s="194"/>
      <c r="M1106" s="194"/>
      <c r="N1106" s="194"/>
      <c r="O1106" s="194"/>
      <c r="P1106" s="195"/>
      <c r="Q1106" s="196"/>
      <c r="R1106" s="137" t="s">
        <v>235</v>
      </c>
      <c r="S1106" s="197" t="str">
        <f t="shared" ca="1" si="85"/>
        <v/>
      </c>
      <c r="T1106" s="197" t="str">
        <f ca="1">IF(B1106="","",IF(ISERROR(MATCH($J1106,[3]SorP!$B$1:$B$6226,0)),"",INDIRECT("'SorP'!$A$"&amp;MATCH($S1106&amp;$J1106,[3]SorP!C:C,0))))</f>
        <v/>
      </c>
      <c r="U1106" s="139"/>
      <c r="V1106" s="140" t="e">
        <f>IF(C1106="",NA(),IF(OR(C1106="Smelter not listed",C1106="Smelter not yet identified"),MATCH($B1106&amp;$D1106,'[3]Smelter Look-up'!$J:$J,0),MATCH($B1106&amp;$C1106,'[3]Smelter Look-up'!$J:$J,0)))</f>
        <v>#N/A</v>
      </c>
      <c r="X1106" s="67">
        <f t="shared" si="86"/>
        <v>0</v>
      </c>
      <c r="AB1106" s="68" t="str">
        <f t="shared" si="87"/>
        <v/>
      </c>
    </row>
    <row r="1107" spans="1:28" s="67" customFormat="1" ht="20.25">
      <c r="A1107" s="197"/>
      <c r="B1107" s="137" t="s">
        <v>235</v>
      </c>
      <c r="C1107" s="191" t="s">
        <v>235</v>
      </c>
      <c r="D1107" s="138"/>
      <c r="E1107" s="137" t="s">
        <v>235</v>
      </c>
      <c r="F1107" s="137" t="s">
        <v>235</v>
      </c>
      <c r="G1107" s="137" t="s">
        <v>235</v>
      </c>
      <c r="H1107" s="192" t="s">
        <v>235</v>
      </c>
      <c r="I1107" s="193" t="s">
        <v>235</v>
      </c>
      <c r="J1107" s="193" t="s">
        <v>235</v>
      </c>
      <c r="K1107" s="194"/>
      <c r="L1107" s="194"/>
      <c r="M1107" s="194"/>
      <c r="N1107" s="194"/>
      <c r="O1107" s="194"/>
      <c r="P1107" s="195"/>
      <c r="Q1107" s="196"/>
      <c r="R1107" s="137" t="s">
        <v>235</v>
      </c>
      <c r="S1107" s="197" t="str">
        <f t="shared" ca="1" si="85"/>
        <v/>
      </c>
      <c r="T1107" s="197" t="str">
        <f ca="1">IF(B1107="","",IF(ISERROR(MATCH($J1107,[3]SorP!$B$1:$B$6226,0)),"",INDIRECT("'SorP'!$A$"&amp;MATCH($S1107&amp;$J1107,[3]SorP!C:C,0))))</f>
        <v/>
      </c>
      <c r="U1107" s="139"/>
      <c r="V1107" s="140" t="e">
        <f>IF(C1107="",NA(),IF(OR(C1107="Smelter not listed",C1107="Smelter not yet identified"),MATCH($B1107&amp;$D1107,'[3]Smelter Look-up'!$J:$J,0),MATCH($B1107&amp;$C1107,'[3]Smelter Look-up'!$J:$J,0)))</f>
        <v>#N/A</v>
      </c>
      <c r="X1107" s="67">
        <f t="shared" si="86"/>
        <v>0</v>
      </c>
      <c r="AB1107" s="68" t="str">
        <f t="shared" si="87"/>
        <v/>
      </c>
    </row>
    <row r="1108" spans="1:28" s="67" customFormat="1" ht="20.25">
      <c r="A1108" s="197"/>
      <c r="B1108" s="137" t="s">
        <v>235</v>
      </c>
      <c r="C1108" s="191" t="s">
        <v>235</v>
      </c>
      <c r="D1108" s="138"/>
      <c r="E1108" s="137" t="s">
        <v>235</v>
      </c>
      <c r="F1108" s="137" t="s">
        <v>235</v>
      </c>
      <c r="G1108" s="137" t="s">
        <v>235</v>
      </c>
      <c r="H1108" s="192" t="s">
        <v>235</v>
      </c>
      <c r="I1108" s="193" t="s">
        <v>235</v>
      </c>
      <c r="J1108" s="193" t="s">
        <v>235</v>
      </c>
      <c r="K1108" s="194"/>
      <c r="L1108" s="194"/>
      <c r="M1108" s="194"/>
      <c r="N1108" s="194"/>
      <c r="O1108" s="194"/>
      <c r="P1108" s="195"/>
      <c r="Q1108" s="196"/>
      <c r="R1108" s="137" t="s">
        <v>235</v>
      </c>
      <c r="S1108" s="197" t="str">
        <f t="shared" ca="1" si="85"/>
        <v/>
      </c>
      <c r="T1108" s="197" t="str">
        <f ca="1">IF(B1108="","",IF(ISERROR(MATCH($J1108,[3]SorP!$B$1:$B$6226,0)),"",INDIRECT("'SorP'!$A$"&amp;MATCH($S1108&amp;$J1108,[3]SorP!C:C,0))))</f>
        <v/>
      </c>
      <c r="U1108" s="139"/>
      <c r="V1108" s="140" t="e">
        <f>IF(C1108="",NA(),IF(OR(C1108="Smelter not listed",C1108="Smelter not yet identified"),MATCH($B1108&amp;$D1108,'[3]Smelter Look-up'!$J:$J,0),MATCH($B1108&amp;$C1108,'[3]Smelter Look-up'!$J:$J,0)))</f>
        <v>#N/A</v>
      </c>
      <c r="X1108" s="67">
        <f t="shared" si="86"/>
        <v>0</v>
      </c>
      <c r="AB1108" s="68" t="str">
        <f t="shared" si="87"/>
        <v/>
      </c>
    </row>
    <row r="1109" spans="1:28" s="67" customFormat="1" ht="20.25">
      <c r="A1109" s="197"/>
      <c r="B1109" s="137" t="s">
        <v>235</v>
      </c>
      <c r="C1109" s="191" t="s">
        <v>235</v>
      </c>
      <c r="D1109" s="138"/>
      <c r="E1109" s="137" t="s">
        <v>235</v>
      </c>
      <c r="F1109" s="137" t="s">
        <v>235</v>
      </c>
      <c r="G1109" s="137" t="s">
        <v>235</v>
      </c>
      <c r="H1109" s="192" t="s">
        <v>235</v>
      </c>
      <c r="I1109" s="193" t="s">
        <v>235</v>
      </c>
      <c r="J1109" s="193" t="s">
        <v>235</v>
      </c>
      <c r="K1109" s="194"/>
      <c r="L1109" s="194"/>
      <c r="M1109" s="194"/>
      <c r="N1109" s="194"/>
      <c r="O1109" s="194"/>
      <c r="P1109" s="195"/>
      <c r="Q1109" s="196"/>
      <c r="R1109" s="137" t="s">
        <v>235</v>
      </c>
      <c r="S1109" s="197" t="str">
        <f t="shared" ca="1" si="85"/>
        <v/>
      </c>
      <c r="T1109" s="197" t="str">
        <f ca="1">IF(B1109="","",IF(ISERROR(MATCH($J1109,[3]SorP!$B$1:$B$6226,0)),"",INDIRECT("'SorP'!$A$"&amp;MATCH($S1109&amp;$J1109,[3]SorP!C:C,0))))</f>
        <v/>
      </c>
      <c r="U1109" s="139"/>
      <c r="V1109" s="140" t="e">
        <f>IF(C1109="",NA(),IF(OR(C1109="Smelter not listed",C1109="Smelter not yet identified"),MATCH($B1109&amp;$D1109,'[3]Smelter Look-up'!$J:$J,0),MATCH($B1109&amp;$C1109,'[3]Smelter Look-up'!$J:$J,0)))</f>
        <v>#N/A</v>
      </c>
      <c r="X1109" s="67">
        <f t="shared" si="86"/>
        <v>0</v>
      </c>
      <c r="AB1109" s="68" t="str">
        <f t="shared" si="87"/>
        <v/>
      </c>
    </row>
    <row r="1110" spans="1:28" s="67" customFormat="1" ht="20.25">
      <c r="A1110" s="197"/>
      <c r="B1110" s="137" t="s">
        <v>235</v>
      </c>
      <c r="C1110" s="191" t="s">
        <v>235</v>
      </c>
      <c r="D1110" s="138"/>
      <c r="E1110" s="137" t="s">
        <v>235</v>
      </c>
      <c r="F1110" s="137" t="s">
        <v>235</v>
      </c>
      <c r="G1110" s="137" t="s">
        <v>235</v>
      </c>
      <c r="H1110" s="192" t="s">
        <v>235</v>
      </c>
      <c r="I1110" s="193" t="s">
        <v>235</v>
      </c>
      <c r="J1110" s="193" t="s">
        <v>235</v>
      </c>
      <c r="K1110" s="194"/>
      <c r="L1110" s="194"/>
      <c r="M1110" s="194"/>
      <c r="N1110" s="194"/>
      <c r="O1110" s="194"/>
      <c r="P1110" s="195"/>
      <c r="Q1110" s="196"/>
      <c r="R1110" s="137" t="s">
        <v>235</v>
      </c>
      <c r="S1110" s="197" t="str">
        <f t="shared" ca="1" si="85"/>
        <v/>
      </c>
      <c r="T1110" s="197" t="str">
        <f ca="1">IF(B1110="","",IF(ISERROR(MATCH($J1110,[3]SorP!$B$1:$B$6226,0)),"",INDIRECT("'SorP'!$A$"&amp;MATCH($S1110&amp;$J1110,[3]SorP!C:C,0))))</f>
        <v/>
      </c>
      <c r="U1110" s="139"/>
      <c r="V1110" s="140" t="e">
        <f>IF(C1110="",NA(),IF(OR(C1110="Smelter not listed",C1110="Smelter not yet identified"),MATCH($B1110&amp;$D1110,'[3]Smelter Look-up'!$J:$J,0),MATCH($B1110&amp;$C1110,'[3]Smelter Look-up'!$J:$J,0)))</f>
        <v>#N/A</v>
      </c>
      <c r="X1110" s="67">
        <f t="shared" si="86"/>
        <v>0</v>
      </c>
      <c r="AB1110" s="68" t="str">
        <f t="shared" si="87"/>
        <v/>
      </c>
    </row>
    <row r="1111" spans="1:28" s="67" customFormat="1" ht="20.25">
      <c r="A1111" s="197"/>
      <c r="B1111" s="137" t="s">
        <v>235</v>
      </c>
      <c r="C1111" s="191" t="s">
        <v>235</v>
      </c>
      <c r="D1111" s="138"/>
      <c r="E1111" s="137" t="s">
        <v>235</v>
      </c>
      <c r="F1111" s="137" t="s">
        <v>235</v>
      </c>
      <c r="G1111" s="137" t="s">
        <v>235</v>
      </c>
      <c r="H1111" s="192" t="s">
        <v>235</v>
      </c>
      <c r="I1111" s="193" t="s">
        <v>235</v>
      </c>
      <c r="J1111" s="193" t="s">
        <v>235</v>
      </c>
      <c r="K1111" s="194"/>
      <c r="L1111" s="194"/>
      <c r="M1111" s="194"/>
      <c r="N1111" s="194"/>
      <c r="O1111" s="194"/>
      <c r="P1111" s="195"/>
      <c r="Q1111" s="196"/>
      <c r="R1111" s="137" t="s">
        <v>235</v>
      </c>
      <c r="S1111" s="197" t="str">
        <f t="shared" ca="1" si="85"/>
        <v/>
      </c>
      <c r="T1111" s="197" t="str">
        <f ca="1">IF(B1111="","",IF(ISERROR(MATCH($J1111,[3]SorP!$B$1:$B$6226,0)),"",INDIRECT("'SorP'!$A$"&amp;MATCH($S1111&amp;$J1111,[3]SorP!C:C,0))))</f>
        <v/>
      </c>
      <c r="U1111" s="139"/>
      <c r="V1111" s="140" t="e">
        <f>IF(C1111="",NA(),IF(OR(C1111="Smelter not listed",C1111="Smelter not yet identified"),MATCH($B1111&amp;$D1111,'[3]Smelter Look-up'!$J:$J,0),MATCH($B1111&amp;$C1111,'[3]Smelter Look-up'!$J:$J,0)))</f>
        <v>#N/A</v>
      </c>
      <c r="X1111" s="67">
        <f t="shared" si="86"/>
        <v>0</v>
      </c>
      <c r="AB1111" s="68" t="str">
        <f t="shared" si="87"/>
        <v/>
      </c>
    </row>
    <row r="1112" spans="1:28" s="67" customFormat="1" ht="20.25">
      <c r="A1112" s="197"/>
      <c r="B1112" s="137" t="s">
        <v>235</v>
      </c>
      <c r="C1112" s="191" t="s">
        <v>235</v>
      </c>
      <c r="D1112" s="138"/>
      <c r="E1112" s="137" t="s">
        <v>235</v>
      </c>
      <c r="F1112" s="137" t="s">
        <v>235</v>
      </c>
      <c r="G1112" s="137" t="s">
        <v>235</v>
      </c>
      <c r="H1112" s="192" t="s">
        <v>235</v>
      </c>
      <c r="I1112" s="193" t="s">
        <v>235</v>
      </c>
      <c r="J1112" s="193" t="s">
        <v>235</v>
      </c>
      <c r="K1112" s="194"/>
      <c r="L1112" s="194"/>
      <c r="M1112" s="194"/>
      <c r="N1112" s="194"/>
      <c r="O1112" s="194"/>
      <c r="P1112" s="195"/>
      <c r="Q1112" s="196"/>
      <c r="R1112" s="137" t="s">
        <v>235</v>
      </c>
      <c r="S1112" s="197" t="str">
        <f t="shared" ca="1" si="85"/>
        <v/>
      </c>
      <c r="T1112" s="197" t="str">
        <f ca="1">IF(B1112="","",IF(ISERROR(MATCH($J1112,[3]SorP!$B$1:$B$6226,0)),"",INDIRECT("'SorP'!$A$"&amp;MATCH($S1112&amp;$J1112,[3]SorP!C:C,0))))</f>
        <v/>
      </c>
      <c r="U1112" s="139"/>
      <c r="V1112" s="140" t="e">
        <f>IF(C1112="",NA(),IF(OR(C1112="Smelter not listed",C1112="Smelter not yet identified"),MATCH($B1112&amp;$D1112,'[3]Smelter Look-up'!$J:$J,0),MATCH($B1112&amp;$C1112,'[3]Smelter Look-up'!$J:$J,0)))</f>
        <v>#N/A</v>
      </c>
      <c r="X1112" s="67">
        <f t="shared" si="86"/>
        <v>0</v>
      </c>
      <c r="AB1112" s="68" t="str">
        <f t="shared" si="87"/>
        <v/>
      </c>
    </row>
    <row r="1113" spans="1:28" s="67" customFormat="1" ht="20.25">
      <c r="A1113" s="197"/>
      <c r="B1113" s="137" t="s">
        <v>235</v>
      </c>
      <c r="C1113" s="191" t="s">
        <v>235</v>
      </c>
      <c r="D1113" s="138"/>
      <c r="E1113" s="137" t="s">
        <v>235</v>
      </c>
      <c r="F1113" s="137" t="s">
        <v>235</v>
      </c>
      <c r="G1113" s="137" t="s">
        <v>235</v>
      </c>
      <c r="H1113" s="192" t="s">
        <v>235</v>
      </c>
      <c r="I1113" s="193" t="s">
        <v>235</v>
      </c>
      <c r="J1113" s="193" t="s">
        <v>235</v>
      </c>
      <c r="K1113" s="194"/>
      <c r="L1113" s="194"/>
      <c r="M1113" s="194"/>
      <c r="N1113" s="194"/>
      <c r="O1113" s="194"/>
      <c r="P1113" s="195"/>
      <c r="Q1113" s="196"/>
      <c r="R1113" s="137" t="s">
        <v>235</v>
      </c>
      <c r="S1113" s="197" t="str">
        <f t="shared" ca="1" si="85"/>
        <v/>
      </c>
      <c r="T1113" s="197" t="str">
        <f ca="1">IF(B1113="","",IF(ISERROR(MATCH($J1113,[3]SorP!$B$1:$B$6226,0)),"",INDIRECT("'SorP'!$A$"&amp;MATCH($S1113&amp;$J1113,[3]SorP!C:C,0))))</f>
        <v/>
      </c>
      <c r="U1113" s="139"/>
      <c r="V1113" s="140" t="e">
        <f>IF(C1113="",NA(),IF(OR(C1113="Smelter not listed",C1113="Smelter not yet identified"),MATCH($B1113&amp;$D1113,'[3]Smelter Look-up'!$J:$J,0),MATCH($B1113&amp;$C1113,'[3]Smelter Look-up'!$J:$J,0)))</f>
        <v>#N/A</v>
      </c>
      <c r="X1113" s="67">
        <f t="shared" si="86"/>
        <v>0</v>
      </c>
      <c r="AB1113" s="68" t="str">
        <f t="shared" si="87"/>
        <v/>
      </c>
    </row>
    <row r="1114" spans="1:28" s="67" customFormat="1" ht="20.25">
      <c r="A1114" s="197"/>
      <c r="B1114" s="137" t="s">
        <v>235</v>
      </c>
      <c r="C1114" s="191" t="s">
        <v>235</v>
      </c>
      <c r="D1114" s="138"/>
      <c r="E1114" s="137" t="s">
        <v>235</v>
      </c>
      <c r="F1114" s="137" t="s">
        <v>235</v>
      </c>
      <c r="G1114" s="137" t="s">
        <v>235</v>
      </c>
      <c r="H1114" s="192" t="s">
        <v>235</v>
      </c>
      <c r="I1114" s="193" t="s">
        <v>235</v>
      </c>
      <c r="J1114" s="193" t="s">
        <v>235</v>
      </c>
      <c r="K1114" s="194"/>
      <c r="L1114" s="194"/>
      <c r="M1114" s="194"/>
      <c r="N1114" s="194"/>
      <c r="O1114" s="194"/>
      <c r="P1114" s="195"/>
      <c r="Q1114" s="196"/>
      <c r="R1114" s="137" t="s">
        <v>235</v>
      </c>
      <c r="S1114" s="197" t="str">
        <f t="shared" ca="1" si="85"/>
        <v/>
      </c>
      <c r="T1114" s="197" t="str">
        <f ca="1">IF(B1114="","",IF(ISERROR(MATCH($J1114,[3]SorP!$B$1:$B$6226,0)),"",INDIRECT("'SorP'!$A$"&amp;MATCH($S1114&amp;$J1114,[3]SorP!C:C,0))))</f>
        <v/>
      </c>
      <c r="U1114" s="139"/>
      <c r="V1114" s="140" t="e">
        <f>IF(C1114="",NA(),IF(OR(C1114="Smelter not listed",C1114="Smelter not yet identified"),MATCH($B1114&amp;$D1114,'[3]Smelter Look-up'!$J:$J,0),MATCH($B1114&amp;$C1114,'[3]Smelter Look-up'!$J:$J,0)))</f>
        <v>#N/A</v>
      </c>
      <c r="X1114" s="67">
        <f t="shared" si="86"/>
        <v>0</v>
      </c>
      <c r="AB1114" s="68" t="str">
        <f t="shared" si="87"/>
        <v/>
      </c>
    </row>
    <row r="1115" spans="1:28" s="67" customFormat="1" ht="20.25">
      <c r="A1115" s="197"/>
      <c r="B1115" s="137" t="s">
        <v>235</v>
      </c>
      <c r="C1115" s="191" t="s">
        <v>235</v>
      </c>
      <c r="D1115" s="138"/>
      <c r="E1115" s="137" t="s">
        <v>235</v>
      </c>
      <c r="F1115" s="137" t="s">
        <v>235</v>
      </c>
      <c r="G1115" s="137" t="s">
        <v>235</v>
      </c>
      <c r="H1115" s="192" t="s">
        <v>235</v>
      </c>
      <c r="I1115" s="193" t="s">
        <v>235</v>
      </c>
      <c r="J1115" s="193" t="s">
        <v>235</v>
      </c>
      <c r="K1115" s="194"/>
      <c r="L1115" s="194"/>
      <c r="M1115" s="194"/>
      <c r="N1115" s="194"/>
      <c r="O1115" s="194"/>
      <c r="P1115" s="195"/>
      <c r="Q1115" s="196"/>
      <c r="R1115" s="137" t="s">
        <v>235</v>
      </c>
      <c r="S1115" s="197" t="str">
        <f t="shared" ref="S1115:S1145" ca="1" si="88">IF(B1115="","",IF(ISERROR(MATCH($E1115,CL,0)),"Unknown",INDIRECT("'C'!$A$"&amp;MATCH($E1115,CL,0)+1)))</f>
        <v/>
      </c>
      <c r="T1115" s="197" t="str">
        <f ca="1">IF(B1115="","",IF(ISERROR(MATCH($J1115,[3]SorP!$B$1:$B$6226,0)),"",INDIRECT("'SorP'!$A$"&amp;MATCH($S1115&amp;$J1115,[3]SorP!C:C,0))))</f>
        <v/>
      </c>
      <c r="U1115" s="139"/>
      <c r="V1115" s="140" t="e">
        <f>IF(C1115="",NA(),IF(OR(C1115="Smelter not listed",C1115="Smelter not yet identified"),MATCH($B1115&amp;$D1115,'[3]Smelter Look-up'!$J:$J,0),MATCH($B1115&amp;$C1115,'[3]Smelter Look-up'!$J:$J,0)))</f>
        <v>#N/A</v>
      </c>
      <c r="X1115" s="67">
        <f t="shared" si="86"/>
        <v>0</v>
      </c>
      <c r="AB1115" s="68" t="str">
        <f t="shared" si="87"/>
        <v/>
      </c>
    </row>
    <row r="1116" spans="1:28" s="67" customFormat="1" ht="20.25">
      <c r="A1116" s="197"/>
      <c r="B1116" s="137" t="s">
        <v>235</v>
      </c>
      <c r="C1116" s="191" t="s">
        <v>235</v>
      </c>
      <c r="D1116" s="138"/>
      <c r="E1116" s="137" t="s">
        <v>235</v>
      </c>
      <c r="F1116" s="137" t="s">
        <v>235</v>
      </c>
      <c r="G1116" s="137" t="s">
        <v>235</v>
      </c>
      <c r="H1116" s="192" t="s">
        <v>235</v>
      </c>
      <c r="I1116" s="193" t="s">
        <v>235</v>
      </c>
      <c r="J1116" s="193" t="s">
        <v>235</v>
      </c>
      <c r="K1116" s="194"/>
      <c r="L1116" s="194"/>
      <c r="M1116" s="194"/>
      <c r="N1116" s="194"/>
      <c r="O1116" s="194"/>
      <c r="P1116" s="195"/>
      <c r="Q1116" s="196"/>
      <c r="R1116" s="137" t="s">
        <v>235</v>
      </c>
      <c r="S1116" s="197" t="str">
        <f t="shared" ca="1" si="88"/>
        <v/>
      </c>
      <c r="T1116" s="197" t="str">
        <f ca="1">IF(B1116="","",IF(ISERROR(MATCH($J1116,[3]SorP!$B$1:$B$6226,0)),"",INDIRECT("'SorP'!$A$"&amp;MATCH($S1116&amp;$J1116,[3]SorP!C:C,0))))</f>
        <v/>
      </c>
      <c r="U1116" s="139"/>
      <c r="V1116" s="140" t="e">
        <f>IF(C1116="",NA(),IF(OR(C1116="Smelter not listed",C1116="Smelter not yet identified"),MATCH($B1116&amp;$D1116,'[3]Smelter Look-up'!$J:$J,0),MATCH($B1116&amp;$C1116,'[3]Smelter Look-up'!$J:$J,0)))</f>
        <v>#N/A</v>
      </c>
      <c r="X1116" s="67">
        <f t="shared" si="86"/>
        <v>0</v>
      </c>
      <c r="AB1116" s="68" t="str">
        <f t="shared" si="87"/>
        <v/>
      </c>
    </row>
    <row r="1117" spans="1:28" s="67" customFormat="1" ht="20.25">
      <c r="A1117" s="197"/>
      <c r="B1117" s="137" t="s">
        <v>235</v>
      </c>
      <c r="C1117" s="191" t="s">
        <v>235</v>
      </c>
      <c r="D1117" s="138"/>
      <c r="E1117" s="137" t="s">
        <v>235</v>
      </c>
      <c r="F1117" s="137" t="s">
        <v>235</v>
      </c>
      <c r="G1117" s="137" t="s">
        <v>235</v>
      </c>
      <c r="H1117" s="192" t="s">
        <v>235</v>
      </c>
      <c r="I1117" s="193" t="s">
        <v>235</v>
      </c>
      <c r="J1117" s="193" t="s">
        <v>235</v>
      </c>
      <c r="K1117" s="194"/>
      <c r="L1117" s="194"/>
      <c r="M1117" s="194"/>
      <c r="N1117" s="194"/>
      <c r="O1117" s="194"/>
      <c r="P1117" s="195"/>
      <c r="Q1117" s="196"/>
      <c r="R1117" s="137" t="s">
        <v>235</v>
      </c>
      <c r="S1117" s="197" t="str">
        <f t="shared" ca="1" si="88"/>
        <v/>
      </c>
      <c r="T1117" s="197" t="str">
        <f ca="1">IF(B1117="","",IF(ISERROR(MATCH($J1117,[3]SorP!$B$1:$B$6226,0)),"",INDIRECT("'SorP'!$A$"&amp;MATCH($S1117&amp;$J1117,[3]SorP!C:C,0))))</f>
        <v/>
      </c>
      <c r="U1117" s="139"/>
      <c r="V1117" s="140" t="e">
        <f>IF(C1117="",NA(),IF(OR(C1117="Smelter not listed",C1117="Smelter not yet identified"),MATCH($B1117&amp;$D1117,'[3]Smelter Look-up'!$J:$J,0),MATCH($B1117&amp;$C1117,'[3]Smelter Look-up'!$J:$J,0)))</f>
        <v>#N/A</v>
      </c>
      <c r="X1117" s="67">
        <f t="shared" si="86"/>
        <v>0</v>
      </c>
      <c r="AB1117" s="68" t="str">
        <f t="shared" si="87"/>
        <v/>
      </c>
    </row>
    <row r="1118" spans="1:28" s="67" customFormat="1" ht="20.25">
      <c r="A1118" s="197"/>
      <c r="B1118" s="137" t="s">
        <v>235</v>
      </c>
      <c r="C1118" s="191" t="s">
        <v>235</v>
      </c>
      <c r="D1118" s="138"/>
      <c r="E1118" s="137" t="s">
        <v>235</v>
      </c>
      <c r="F1118" s="137" t="s">
        <v>235</v>
      </c>
      <c r="G1118" s="137" t="s">
        <v>235</v>
      </c>
      <c r="H1118" s="192" t="s">
        <v>235</v>
      </c>
      <c r="I1118" s="193" t="s">
        <v>235</v>
      </c>
      <c r="J1118" s="193" t="s">
        <v>235</v>
      </c>
      <c r="K1118" s="194"/>
      <c r="L1118" s="194"/>
      <c r="M1118" s="194"/>
      <c r="N1118" s="194"/>
      <c r="O1118" s="194"/>
      <c r="P1118" s="195"/>
      <c r="Q1118" s="196"/>
      <c r="R1118" s="137" t="s">
        <v>235</v>
      </c>
      <c r="S1118" s="197" t="str">
        <f t="shared" ca="1" si="88"/>
        <v/>
      </c>
      <c r="T1118" s="197" t="str">
        <f ca="1">IF(B1118="","",IF(ISERROR(MATCH($J1118,[3]SorP!$B$1:$B$6226,0)),"",INDIRECT("'SorP'!$A$"&amp;MATCH($S1118&amp;$J1118,[3]SorP!C:C,0))))</f>
        <v/>
      </c>
      <c r="U1118" s="139"/>
      <c r="V1118" s="140" t="e">
        <f>IF(C1118="",NA(),IF(OR(C1118="Smelter not listed",C1118="Smelter not yet identified"),MATCH($B1118&amp;$D1118,'[3]Smelter Look-up'!$J:$J,0),MATCH($B1118&amp;$C1118,'[3]Smelter Look-up'!$J:$J,0)))</f>
        <v>#N/A</v>
      </c>
      <c r="X1118" s="67">
        <f t="shared" si="86"/>
        <v>0</v>
      </c>
      <c r="AB1118" s="68" t="str">
        <f t="shared" si="87"/>
        <v/>
      </c>
    </row>
    <row r="1119" spans="1:28" s="67" customFormat="1" ht="20.25">
      <c r="A1119" s="197"/>
      <c r="B1119" s="137" t="s">
        <v>235</v>
      </c>
      <c r="C1119" s="191" t="s">
        <v>235</v>
      </c>
      <c r="D1119" s="138"/>
      <c r="E1119" s="137" t="s">
        <v>235</v>
      </c>
      <c r="F1119" s="137" t="s">
        <v>235</v>
      </c>
      <c r="G1119" s="137" t="s">
        <v>235</v>
      </c>
      <c r="H1119" s="192" t="s">
        <v>235</v>
      </c>
      <c r="I1119" s="193" t="s">
        <v>235</v>
      </c>
      <c r="J1119" s="193" t="s">
        <v>235</v>
      </c>
      <c r="K1119" s="194"/>
      <c r="L1119" s="194"/>
      <c r="M1119" s="194"/>
      <c r="N1119" s="194"/>
      <c r="O1119" s="194"/>
      <c r="P1119" s="195"/>
      <c r="Q1119" s="196"/>
      <c r="R1119" s="137" t="s">
        <v>235</v>
      </c>
      <c r="S1119" s="197" t="str">
        <f t="shared" ca="1" si="88"/>
        <v/>
      </c>
      <c r="T1119" s="197" t="str">
        <f ca="1">IF(B1119="","",IF(ISERROR(MATCH($J1119,[3]SorP!$B$1:$B$6226,0)),"",INDIRECT("'SorP'!$A$"&amp;MATCH($S1119&amp;$J1119,[3]SorP!C:C,0))))</f>
        <v/>
      </c>
      <c r="U1119" s="139"/>
      <c r="V1119" s="140" t="e">
        <f>IF(C1119="",NA(),IF(OR(C1119="Smelter not listed",C1119="Smelter not yet identified"),MATCH($B1119&amp;$D1119,'[3]Smelter Look-up'!$J:$J,0),MATCH($B1119&amp;$C1119,'[3]Smelter Look-up'!$J:$J,0)))</f>
        <v>#N/A</v>
      </c>
      <c r="X1119" s="67">
        <f t="shared" si="86"/>
        <v>0</v>
      </c>
      <c r="AB1119" s="68" t="str">
        <f t="shared" si="87"/>
        <v/>
      </c>
    </row>
    <row r="1120" spans="1:28" s="67" customFormat="1" ht="20.25">
      <c r="A1120" s="197"/>
      <c r="B1120" s="137" t="s">
        <v>235</v>
      </c>
      <c r="C1120" s="191" t="s">
        <v>235</v>
      </c>
      <c r="D1120" s="138"/>
      <c r="E1120" s="137" t="s">
        <v>235</v>
      </c>
      <c r="F1120" s="137" t="s">
        <v>235</v>
      </c>
      <c r="G1120" s="137" t="s">
        <v>235</v>
      </c>
      <c r="H1120" s="192" t="s">
        <v>235</v>
      </c>
      <c r="I1120" s="193" t="s">
        <v>235</v>
      </c>
      <c r="J1120" s="193" t="s">
        <v>235</v>
      </c>
      <c r="K1120" s="194"/>
      <c r="L1120" s="194"/>
      <c r="M1120" s="194"/>
      <c r="N1120" s="194"/>
      <c r="O1120" s="194"/>
      <c r="P1120" s="195"/>
      <c r="Q1120" s="196"/>
      <c r="R1120" s="137" t="s">
        <v>235</v>
      </c>
      <c r="S1120" s="197" t="str">
        <f t="shared" ca="1" si="88"/>
        <v/>
      </c>
      <c r="T1120" s="197" t="str">
        <f ca="1">IF(B1120="","",IF(ISERROR(MATCH($J1120,[3]SorP!$B$1:$B$6226,0)),"",INDIRECT("'SorP'!$A$"&amp;MATCH($S1120&amp;$J1120,[3]SorP!C:C,0))))</f>
        <v/>
      </c>
      <c r="U1120" s="139"/>
      <c r="V1120" s="140" t="e">
        <f>IF(C1120="",NA(),IF(OR(C1120="Smelter not listed",C1120="Smelter not yet identified"),MATCH($B1120&amp;$D1120,'[3]Smelter Look-up'!$J:$J,0),MATCH($B1120&amp;$C1120,'[3]Smelter Look-up'!$J:$J,0)))</f>
        <v>#N/A</v>
      </c>
      <c r="X1120" s="67">
        <f t="shared" si="86"/>
        <v>0</v>
      </c>
      <c r="AB1120" s="68" t="str">
        <f t="shared" si="87"/>
        <v/>
      </c>
    </row>
    <row r="1121" spans="1:28" s="67" customFormat="1" ht="20.25">
      <c r="A1121" s="197"/>
      <c r="B1121" s="137" t="s">
        <v>235</v>
      </c>
      <c r="C1121" s="191" t="s">
        <v>235</v>
      </c>
      <c r="D1121" s="138"/>
      <c r="E1121" s="137" t="s">
        <v>235</v>
      </c>
      <c r="F1121" s="137" t="s">
        <v>235</v>
      </c>
      <c r="G1121" s="137" t="s">
        <v>235</v>
      </c>
      <c r="H1121" s="192" t="s">
        <v>235</v>
      </c>
      <c r="I1121" s="193" t="s">
        <v>235</v>
      </c>
      <c r="J1121" s="193" t="s">
        <v>235</v>
      </c>
      <c r="K1121" s="194"/>
      <c r="L1121" s="194"/>
      <c r="M1121" s="194"/>
      <c r="N1121" s="194"/>
      <c r="O1121" s="194"/>
      <c r="P1121" s="195"/>
      <c r="Q1121" s="196"/>
      <c r="R1121" s="137" t="s">
        <v>235</v>
      </c>
      <c r="S1121" s="197" t="str">
        <f t="shared" ca="1" si="88"/>
        <v/>
      </c>
      <c r="T1121" s="197" t="str">
        <f ca="1">IF(B1121="","",IF(ISERROR(MATCH($J1121,[3]SorP!$B$1:$B$6226,0)),"",INDIRECT("'SorP'!$A$"&amp;MATCH($S1121&amp;$J1121,[3]SorP!C:C,0))))</f>
        <v/>
      </c>
      <c r="U1121" s="139"/>
      <c r="V1121" s="140" t="e">
        <f>IF(C1121="",NA(),IF(OR(C1121="Smelter not listed",C1121="Smelter not yet identified"),MATCH($B1121&amp;$D1121,'[3]Smelter Look-up'!$J:$J,0),MATCH($B1121&amp;$C1121,'[3]Smelter Look-up'!$J:$J,0)))</f>
        <v>#N/A</v>
      </c>
      <c r="X1121" s="67">
        <f t="shared" si="86"/>
        <v>0</v>
      </c>
      <c r="AB1121" s="68" t="str">
        <f t="shared" si="87"/>
        <v/>
      </c>
    </row>
    <row r="1122" spans="1:28" s="67" customFormat="1" ht="20.25">
      <c r="A1122" s="197"/>
      <c r="B1122" s="137" t="s">
        <v>235</v>
      </c>
      <c r="C1122" s="191" t="s">
        <v>235</v>
      </c>
      <c r="D1122" s="138"/>
      <c r="E1122" s="137" t="s">
        <v>235</v>
      </c>
      <c r="F1122" s="137" t="s">
        <v>235</v>
      </c>
      <c r="G1122" s="137" t="s">
        <v>235</v>
      </c>
      <c r="H1122" s="192" t="s">
        <v>235</v>
      </c>
      <c r="I1122" s="193" t="s">
        <v>235</v>
      </c>
      <c r="J1122" s="193" t="s">
        <v>235</v>
      </c>
      <c r="K1122" s="194"/>
      <c r="L1122" s="194"/>
      <c r="M1122" s="194"/>
      <c r="N1122" s="194"/>
      <c r="O1122" s="194"/>
      <c r="P1122" s="195"/>
      <c r="Q1122" s="196"/>
      <c r="R1122" s="137" t="s">
        <v>235</v>
      </c>
      <c r="S1122" s="197" t="str">
        <f t="shared" ca="1" si="88"/>
        <v/>
      </c>
      <c r="T1122" s="197" t="str">
        <f ca="1">IF(B1122="","",IF(ISERROR(MATCH($J1122,[3]SorP!$B$1:$B$6226,0)),"",INDIRECT("'SorP'!$A$"&amp;MATCH($S1122&amp;$J1122,[3]SorP!C:C,0))))</f>
        <v/>
      </c>
      <c r="U1122" s="139"/>
      <c r="V1122" s="140" t="e">
        <f>IF(C1122="",NA(),IF(OR(C1122="Smelter not listed",C1122="Smelter not yet identified"),MATCH($B1122&amp;$D1122,'[3]Smelter Look-up'!$J:$J,0),MATCH($B1122&amp;$C1122,'[3]Smelter Look-up'!$J:$J,0)))</f>
        <v>#N/A</v>
      </c>
      <c r="X1122" s="67">
        <f t="shared" si="86"/>
        <v>0</v>
      </c>
      <c r="AB1122" s="68" t="str">
        <f t="shared" si="87"/>
        <v/>
      </c>
    </row>
    <row r="1123" spans="1:28" s="67" customFormat="1" ht="20.25">
      <c r="A1123" s="197"/>
      <c r="B1123" s="137" t="s">
        <v>235</v>
      </c>
      <c r="C1123" s="191" t="s">
        <v>235</v>
      </c>
      <c r="D1123" s="138"/>
      <c r="E1123" s="137" t="s">
        <v>235</v>
      </c>
      <c r="F1123" s="137" t="s">
        <v>235</v>
      </c>
      <c r="G1123" s="137" t="s">
        <v>235</v>
      </c>
      <c r="H1123" s="192" t="s">
        <v>235</v>
      </c>
      <c r="I1123" s="193" t="s">
        <v>235</v>
      </c>
      <c r="J1123" s="193" t="s">
        <v>235</v>
      </c>
      <c r="K1123" s="194"/>
      <c r="L1123" s="194"/>
      <c r="M1123" s="194"/>
      <c r="N1123" s="194"/>
      <c r="O1123" s="194"/>
      <c r="P1123" s="195"/>
      <c r="Q1123" s="196"/>
      <c r="R1123" s="137" t="s">
        <v>235</v>
      </c>
      <c r="S1123" s="197" t="str">
        <f t="shared" ca="1" si="88"/>
        <v/>
      </c>
      <c r="T1123" s="197" t="str">
        <f ca="1">IF(B1123="","",IF(ISERROR(MATCH($J1123,[3]SorP!$B$1:$B$6226,0)),"",INDIRECT("'SorP'!$A$"&amp;MATCH($S1123&amp;$J1123,[3]SorP!C:C,0))))</f>
        <v/>
      </c>
      <c r="U1123" s="139"/>
      <c r="V1123" s="140" t="e">
        <f>IF(C1123="",NA(),IF(OR(C1123="Smelter not listed",C1123="Smelter not yet identified"),MATCH($B1123&amp;$D1123,'[3]Smelter Look-up'!$J:$J,0),MATCH($B1123&amp;$C1123,'[3]Smelter Look-up'!$J:$J,0)))</f>
        <v>#N/A</v>
      </c>
      <c r="X1123" s="67">
        <f t="shared" si="86"/>
        <v>0</v>
      </c>
      <c r="AB1123" s="68" t="str">
        <f t="shared" si="87"/>
        <v/>
      </c>
    </row>
    <row r="1124" spans="1:28" s="67" customFormat="1" ht="20.25">
      <c r="A1124" s="197"/>
      <c r="B1124" s="137" t="s">
        <v>235</v>
      </c>
      <c r="C1124" s="191" t="s">
        <v>235</v>
      </c>
      <c r="D1124" s="138"/>
      <c r="E1124" s="137" t="s">
        <v>235</v>
      </c>
      <c r="F1124" s="137" t="s">
        <v>235</v>
      </c>
      <c r="G1124" s="137" t="s">
        <v>235</v>
      </c>
      <c r="H1124" s="192" t="s">
        <v>235</v>
      </c>
      <c r="I1124" s="193" t="s">
        <v>235</v>
      </c>
      <c r="J1124" s="193" t="s">
        <v>235</v>
      </c>
      <c r="K1124" s="194"/>
      <c r="L1124" s="194"/>
      <c r="M1124" s="194"/>
      <c r="N1124" s="194"/>
      <c r="O1124" s="194"/>
      <c r="P1124" s="195"/>
      <c r="Q1124" s="196"/>
      <c r="R1124" s="137" t="s">
        <v>235</v>
      </c>
      <c r="S1124" s="197" t="str">
        <f t="shared" ca="1" si="88"/>
        <v/>
      </c>
      <c r="T1124" s="197" t="str">
        <f ca="1">IF(B1124="","",IF(ISERROR(MATCH($J1124,[3]SorP!$B$1:$B$6226,0)),"",INDIRECT("'SorP'!$A$"&amp;MATCH($S1124&amp;$J1124,[3]SorP!C:C,0))))</f>
        <v/>
      </c>
      <c r="U1124" s="139"/>
      <c r="V1124" s="140" t="e">
        <f>IF(C1124="",NA(),IF(OR(C1124="Smelter not listed",C1124="Smelter not yet identified"),MATCH($B1124&amp;$D1124,'[3]Smelter Look-up'!$J:$J,0),MATCH($B1124&amp;$C1124,'[3]Smelter Look-up'!$J:$J,0)))</f>
        <v>#N/A</v>
      </c>
      <c r="X1124" s="67">
        <f t="shared" si="86"/>
        <v>0</v>
      </c>
      <c r="AB1124" s="68" t="str">
        <f t="shared" si="87"/>
        <v/>
      </c>
    </row>
    <row r="1125" spans="1:28" s="67" customFormat="1" ht="20.25">
      <c r="A1125" s="197"/>
      <c r="B1125" s="137" t="s">
        <v>235</v>
      </c>
      <c r="C1125" s="191" t="s">
        <v>235</v>
      </c>
      <c r="D1125" s="138"/>
      <c r="E1125" s="137" t="s">
        <v>235</v>
      </c>
      <c r="F1125" s="137" t="s">
        <v>235</v>
      </c>
      <c r="G1125" s="137" t="s">
        <v>235</v>
      </c>
      <c r="H1125" s="192" t="s">
        <v>235</v>
      </c>
      <c r="I1125" s="193" t="s">
        <v>235</v>
      </c>
      <c r="J1125" s="193" t="s">
        <v>235</v>
      </c>
      <c r="K1125" s="194"/>
      <c r="L1125" s="194"/>
      <c r="M1125" s="194"/>
      <c r="N1125" s="194"/>
      <c r="O1125" s="194"/>
      <c r="P1125" s="195"/>
      <c r="Q1125" s="196"/>
      <c r="R1125" s="137" t="s">
        <v>235</v>
      </c>
      <c r="S1125" s="197" t="str">
        <f t="shared" ca="1" si="88"/>
        <v/>
      </c>
      <c r="T1125" s="197" t="str">
        <f ca="1">IF(B1125="","",IF(ISERROR(MATCH($J1125,[3]SorP!$B$1:$B$6226,0)),"",INDIRECT("'SorP'!$A$"&amp;MATCH($S1125&amp;$J1125,[3]SorP!C:C,0))))</f>
        <v/>
      </c>
      <c r="U1125" s="139"/>
      <c r="V1125" s="140" t="e">
        <f>IF(C1125="",NA(),IF(OR(C1125="Smelter not listed",C1125="Smelter not yet identified"),MATCH($B1125&amp;$D1125,'[3]Smelter Look-up'!$J:$J,0),MATCH($B1125&amp;$C1125,'[3]Smelter Look-up'!$J:$J,0)))</f>
        <v>#N/A</v>
      </c>
      <c r="X1125" s="67">
        <f t="shared" si="86"/>
        <v>0</v>
      </c>
      <c r="AB1125" s="68" t="str">
        <f t="shared" si="87"/>
        <v/>
      </c>
    </row>
    <row r="1126" spans="1:28" s="67" customFormat="1" ht="20.25">
      <c r="A1126" s="197"/>
      <c r="B1126" s="137" t="s">
        <v>235</v>
      </c>
      <c r="C1126" s="191" t="s">
        <v>235</v>
      </c>
      <c r="D1126" s="138"/>
      <c r="E1126" s="137" t="s">
        <v>235</v>
      </c>
      <c r="F1126" s="137" t="s">
        <v>235</v>
      </c>
      <c r="G1126" s="137" t="s">
        <v>235</v>
      </c>
      <c r="H1126" s="192" t="s">
        <v>235</v>
      </c>
      <c r="I1126" s="193" t="s">
        <v>235</v>
      </c>
      <c r="J1126" s="193" t="s">
        <v>235</v>
      </c>
      <c r="K1126" s="194"/>
      <c r="L1126" s="194"/>
      <c r="M1126" s="194"/>
      <c r="N1126" s="194"/>
      <c r="O1126" s="194"/>
      <c r="P1126" s="195"/>
      <c r="Q1126" s="196"/>
      <c r="R1126" s="137" t="s">
        <v>235</v>
      </c>
      <c r="S1126" s="197" t="str">
        <f t="shared" ca="1" si="88"/>
        <v/>
      </c>
      <c r="T1126" s="197" t="str">
        <f ca="1">IF(B1126="","",IF(ISERROR(MATCH($J1126,[3]SorP!$B$1:$B$6226,0)),"",INDIRECT("'SorP'!$A$"&amp;MATCH($S1126&amp;$J1126,[3]SorP!C:C,0))))</f>
        <v/>
      </c>
      <c r="U1126" s="139"/>
      <c r="V1126" s="140" t="e">
        <f>IF(C1126="",NA(),IF(OR(C1126="Smelter not listed",C1126="Smelter not yet identified"),MATCH($B1126&amp;$D1126,'[3]Smelter Look-up'!$J:$J,0),MATCH($B1126&amp;$C1126,'[3]Smelter Look-up'!$J:$J,0)))</f>
        <v>#N/A</v>
      </c>
      <c r="X1126" s="67">
        <f t="shared" si="86"/>
        <v>0</v>
      </c>
      <c r="AB1126" s="68" t="str">
        <f t="shared" si="87"/>
        <v/>
      </c>
    </row>
    <row r="1127" spans="1:28" s="67" customFormat="1" ht="20.25">
      <c r="A1127" s="197"/>
      <c r="B1127" s="137" t="s">
        <v>235</v>
      </c>
      <c r="C1127" s="191" t="s">
        <v>235</v>
      </c>
      <c r="D1127" s="138"/>
      <c r="E1127" s="137" t="s">
        <v>235</v>
      </c>
      <c r="F1127" s="137" t="s">
        <v>235</v>
      </c>
      <c r="G1127" s="137" t="s">
        <v>235</v>
      </c>
      <c r="H1127" s="192" t="s">
        <v>235</v>
      </c>
      <c r="I1127" s="193" t="s">
        <v>235</v>
      </c>
      <c r="J1127" s="193" t="s">
        <v>235</v>
      </c>
      <c r="K1127" s="194"/>
      <c r="L1127" s="194"/>
      <c r="M1127" s="194"/>
      <c r="N1127" s="194"/>
      <c r="O1127" s="194"/>
      <c r="P1127" s="195"/>
      <c r="Q1127" s="196"/>
      <c r="R1127" s="137" t="s">
        <v>235</v>
      </c>
      <c r="S1127" s="197" t="str">
        <f t="shared" ca="1" si="88"/>
        <v/>
      </c>
      <c r="T1127" s="197" t="str">
        <f ca="1">IF(B1127="","",IF(ISERROR(MATCH($J1127,[3]SorP!$B$1:$B$6226,0)),"",INDIRECT("'SorP'!$A$"&amp;MATCH($S1127&amp;$J1127,[3]SorP!C:C,0))))</f>
        <v/>
      </c>
      <c r="U1127" s="139"/>
      <c r="V1127" s="140" t="e">
        <f>IF(C1127="",NA(),IF(OR(C1127="Smelter not listed",C1127="Smelter not yet identified"),MATCH($B1127&amp;$D1127,'[3]Smelter Look-up'!$J:$J,0),MATCH($B1127&amp;$C1127,'[3]Smelter Look-up'!$J:$J,0)))</f>
        <v>#N/A</v>
      </c>
      <c r="X1127" s="67">
        <f t="shared" si="86"/>
        <v>0</v>
      </c>
      <c r="AB1127" s="68" t="str">
        <f t="shared" si="87"/>
        <v/>
      </c>
    </row>
    <row r="1128" spans="1:28" s="67" customFormat="1" ht="20.25">
      <c r="A1128" s="197"/>
      <c r="B1128" s="137" t="s">
        <v>235</v>
      </c>
      <c r="C1128" s="191" t="s">
        <v>235</v>
      </c>
      <c r="D1128" s="138"/>
      <c r="E1128" s="137" t="s">
        <v>235</v>
      </c>
      <c r="F1128" s="137" t="s">
        <v>235</v>
      </c>
      <c r="G1128" s="137" t="s">
        <v>235</v>
      </c>
      <c r="H1128" s="192" t="s">
        <v>235</v>
      </c>
      <c r="I1128" s="193" t="s">
        <v>235</v>
      </c>
      <c r="J1128" s="193" t="s">
        <v>235</v>
      </c>
      <c r="K1128" s="194"/>
      <c r="L1128" s="194"/>
      <c r="M1128" s="194"/>
      <c r="N1128" s="194"/>
      <c r="O1128" s="194"/>
      <c r="P1128" s="195"/>
      <c r="Q1128" s="196"/>
      <c r="R1128" s="137" t="s">
        <v>235</v>
      </c>
      <c r="S1128" s="197" t="str">
        <f t="shared" ca="1" si="88"/>
        <v/>
      </c>
      <c r="T1128" s="197" t="str">
        <f ca="1">IF(B1128="","",IF(ISERROR(MATCH($J1128,[3]SorP!$B$1:$B$6226,0)),"",INDIRECT("'SorP'!$A$"&amp;MATCH($S1128&amp;$J1128,[3]SorP!C:C,0))))</f>
        <v/>
      </c>
      <c r="U1128" s="139"/>
      <c r="V1128" s="140" t="e">
        <f>IF(C1128="",NA(),IF(OR(C1128="Smelter not listed",C1128="Smelter not yet identified"),MATCH($B1128&amp;$D1128,'[3]Smelter Look-up'!$J:$J,0),MATCH($B1128&amp;$C1128,'[3]Smelter Look-up'!$J:$J,0)))</f>
        <v>#N/A</v>
      </c>
      <c r="X1128" s="67">
        <f t="shared" si="86"/>
        <v>0</v>
      </c>
      <c r="AB1128" s="68" t="str">
        <f t="shared" si="87"/>
        <v/>
      </c>
    </row>
    <row r="1129" spans="1:28" s="67" customFormat="1" ht="20.25">
      <c r="A1129" s="197"/>
      <c r="B1129" s="137" t="s">
        <v>235</v>
      </c>
      <c r="C1129" s="191" t="s">
        <v>235</v>
      </c>
      <c r="D1129" s="138"/>
      <c r="E1129" s="137" t="s">
        <v>235</v>
      </c>
      <c r="F1129" s="137" t="s">
        <v>235</v>
      </c>
      <c r="G1129" s="137" t="s">
        <v>235</v>
      </c>
      <c r="H1129" s="192" t="s">
        <v>235</v>
      </c>
      <c r="I1129" s="193" t="s">
        <v>235</v>
      </c>
      <c r="J1129" s="193" t="s">
        <v>235</v>
      </c>
      <c r="K1129" s="194"/>
      <c r="L1129" s="194"/>
      <c r="M1129" s="194"/>
      <c r="N1129" s="194"/>
      <c r="O1129" s="194"/>
      <c r="P1129" s="195"/>
      <c r="Q1129" s="196"/>
      <c r="R1129" s="137" t="s">
        <v>235</v>
      </c>
      <c r="S1129" s="197" t="str">
        <f t="shared" ca="1" si="88"/>
        <v/>
      </c>
      <c r="T1129" s="197" t="str">
        <f ca="1">IF(B1129="","",IF(ISERROR(MATCH($J1129,[3]SorP!$B$1:$B$6226,0)),"",INDIRECT("'SorP'!$A$"&amp;MATCH($S1129&amp;$J1129,[3]SorP!C:C,0))))</f>
        <v/>
      </c>
      <c r="U1129" s="139"/>
      <c r="V1129" s="140" t="e">
        <f>IF(C1129="",NA(),IF(OR(C1129="Smelter not listed",C1129="Smelter not yet identified"),MATCH($B1129&amp;$D1129,'[3]Smelter Look-up'!$J:$J,0),MATCH($B1129&amp;$C1129,'[3]Smelter Look-up'!$J:$J,0)))</f>
        <v>#N/A</v>
      </c>
      <c r="X1129" s="67">
        <f t="shared" si="86"/>
        <v>0</v>
      </c>
      <c r="AB1129" s="68" t="str">
        <f t="shared" si="87"/>
        <v/>
      </c>
    </row>
    <row r="1130" spans="1:28" s="67" customFormat="1" ht="20.25">
      <c r="A1130" s="197"/>
      <c r="B1130" s="137" t="s">
        <v>235</v>
      </c>
      <c r="C1130" s="191" t="s">
        <v>235</v>
      </c>
      <c r="D1130" s="138"/>
      <c r="E1130" s="137" t="s">
        <v>235</v>
      </c>
      <c r="F1130" s="137" t="s">
        <v>235</v>
      </c>
      <c r="G1130" s="137" t="s">
        <v>235</v>
      </c>
      <c r="H1130" s="192" t="s">
        <v>235</v>
      </c>
      <c r="I1130" s="193" t="s">
        <v>235</v>
      </c>
      <c r="J1130" s="193" t="s">
        <v>235</v>
      </c>
      <c r="K1130" s="194"/>
      <c r="L1130" s="194"/>
      <c r="M1130" s="194"/>
      <c r="N1130" s="194"/>
      <c r="O1130" s="194"/>
      <c r="P1130" s="195"/>
      <c r="Q1130" s="196"/>
      <c r="R1130" s="137" t="s">
        <v>235</v>
      </c>
      <c r="S1130" s="197" t="str">
        <f t="shared" ca="1" si="88"/>
        <v/>
      </c>
      <c r="T1130" s="197" t="str">
        <f ca="1">IF(B1130="","",IF(ISERROR(MATCH($J1130,[3]SorP!$B$1:$B$6226,0)),"",INDIRECT("'SorP'!$A$"&amp;MATCH($S1130&amp;$J1130,[3]SorP!C:C,0))))</f>
        <v/>
      </c>
      <c r="U1130" s="139"/>
      <c r="V1130" s="140" t="e">
        <f>IF(C1130="",NA(),IF(OR(C1130="Smelter not listed",C1130="Smelter not yet identified"),MATCH($B1130&amp;$D1130,'[3]Smelter Look-up'!$J:$J,0),MATCH($B1130&amp;$C1130,'[3]Smelter Look-up'!$J:$J,0)))</f>
        <v>#N/A</v>
      </c>
      <c r="X1130" s="67">
        <f t="shared" si="86"/>
        <v>0</v>
      </c>
      <c r="AB1130" s="68" t="str">
        <f t="shared" si="87"/>
        <v/>
      </c>
    </row>
    <row r="1131" spans="1:28" s="67" customFormat="1" ht="20.25">
      <c r="A1131" s="197"/>
      <c r="B1131" s="137" t="s">
        <v>235</v>
      </c>
      <c r="C1131" s="191" t="s">
        <v>235</v>
      </c>
      <c r="D1131" s="138"/>
      <c r="E1131" s="137" t="s">
        <v>235</v>
      </c>
      <c r="F1131" s="137" t="s">
        <v>235</v>
      </c>
      <c r="G1131" s="137" t="s">
        <v>235</v>
      </c>
      <c r="H1131" s="192" t="s">
        <v>235</v>
      </c>
      <c r="I1131" s="193" t="s">
        <v>235</v>
      </c>
      <c r="J1131" s="193" t="s">
        <v>235</v>
      </c>
      <c r="K1131" s="194"/>
      <c r="L1131" s="194"/>
      <c r="M1131" s="194"/>
      <c r="N1131" s="194"/>
      <c r="O1131" s="194"/>
      <c r="P1131" s="195"/>
      <c r="Q1131" s="196"/>
      <c r="R1131" s="137" t="s">
        <v>235</v>
      </c>
      <c r="S1131" s="197" t="str">
        <f t="shared" ca="1" si="88"/>
        <v/>
      </c>
      <c r="T1131" s="197" t="str">
        <f ca="1">IF(B1131="","",IF(ISERROR(MATCH($J1131,[3]SorP!$B$1:$B$6226,0)),"",INDIRECT("'SorP'!$A$"&amp;MATCH($S1131&amp;$J1131,[3]SorP!C:C,0))))</f>
        <v/>
      </c>
      <c r="U1131" s="139"/>
      <c r="V1131" s="140" t="e">
        <f>IF(C1131="",NA(),IF(OR(C1131="Smelter not listed",C1131="Smelter not yet identified"),MATCH($B1131&amp;$D1131,'[3]Smelter Look-up'!$J:$J,0),MATCH($B1131&amp;$C1131,'[3]Smelter Look-up'!$J:$J,0)))</f>
        <v>#N/A</v>
      </c>
      <c r="X1131" s="67">
        <f t="shared" si="86"/>
        <v>0</v>
      </c>
      <c r="AB1131" s="68" t="str">
        <f t="shared" si="87"/>
        <v/>
      </c>
    </row>
    <row r="1132" spans="1:28" s="67" customFormat="1" ht="20.25">
      <c r="A1132" s="197"/>
      <c r="B1132" s="137" t="s">
        <v>235</v>
      </c>
      <c r="C1132" s="191" t="s">
        <v>235</v>
      </c>
      <c r="D1132" s="138"/>
      <c r="E1132" s="137" t="s">
        <v>235</v>
      </c>
      <c r="F1132" s="137" t="s">
        <v>235</v>
      </c>
      <c r="G1132" s="137" t="s">
        <v>235</v>
      </c>
      <c r="H1132" s="192" t="s">
        <v>235</v>
      </c>
      <c r="I1132" s="193" t="s">
        <v>235</v>
      </c>
      <c r="J1132" s="193" t="s">
        <v>235</v>
      </c>
      <c r="K1132" s="194"/>
      <c r="L1132" s="194"/>
      <c r="M1132" s="194"/>
      <c r="N1132" s="194"/>
      <c r="O1132" s="194"/>
      <c r="P1132" s="195"/>
      <c r="Q1132" s="196"/>
      <c r="R1132" s="137" t="s">
        <v>235</v>
      </c>
      <c r="S1132" s="197" t="str">
        <f t="shared" ca="1" si="88"/>
        <v/>
      </c>
      <c r="T1132" s="197" t="str">
        <f ca="1">IF(B1132="","",IF(ISERROR(MATCH($J1132,[3]SorP!$B$1:$B$6226,0)),"",INDIRECT("'SorP'!$A$"&amp;MATCH($S1132&amp;$J1132,[3]SorP!C:C,0))))</f>
        <v/>
      </c>
      <c r="U1132" s="139"/>
      <c r="V1132" s="140" t="e">
        <f>IF(C1132="",NA(),IF(OR(C1132="Smelter not listed",C1132="Smelter not yet identified"),MATCH($B1132&amp;$D1132,'[3]Smelter Look-up'!$J:$J,0),MATCH($B1132&amp;$C1132,'[3]Smelter Look-up'!$J:$J,0)))</f>
        <v>#N/A</v>
      </c>
      <c r="X1132" s="67">
        <f t="shared" si="86"/>
        <v>0</v>
      </c>
      <c r="AB1132" s="68" t="str">
        <f t="shared" si="87"/>
        <v/>
      </c>
    </row>
    <row r="1133" spans="1:28" s="67" customFormat="1" ht="20.25">
      <c r="A1133" s="197"/>
      <c r="B1133" s="137" t="s">
        <v>235</v>
      </c>
      <c r="C1133" s="191" t="s">
        <v>235</v>
      </c>
      <c r="D1133" s="138"/>
      <c r="E1133" s="137" t="s">
        <v>235</v>
      </c>
      <c r="F1133" s="137" t="s">
        <v>235</v>
      </c>
      <c r="G1133" s="137" t="s">
        <v>235</v>
      </c>
      <c r="H1133" s="192" t="s">
        <v>235</v>
      </c>
      <c r="I1133" s="193" t="s">
        <v>235</v>
      </c>
      <c r="J1133" s="193" t="s">
        <v>235</v>
      </c>
      <c r="K1133" s="194"/>
      <c r="L1133" s="194"/>
      <c r="M1133" s="194"/>
      <c r="N1133" s="194"/>
      <c r="O1133" s="194"/>
      <c r="P1133" s="195"/>
      <c r="Q1133" s="196"/>
      <c r="R1133" s="137" t="s">
        <v>235</v>
      </c>
      <c r="S1133" s="197" t="str">
        <f t="shared" ca="1" si="88"/>
        <v/>
      </c>
      <c r="T1133" s="197" t="str">
        <f ca="1">IF(B1133="","",IF(ISERROR(MATCH($J1133,[3]SorP!$B$1:$B$6226,0)),"",INDIRECT("'SorP'!$A$"&amp;MATCH($S1133&amp;$J1133,[3]SorP!C:C,0))))</f>
        <v/>
      </c>
      <c r="U1133" s="139"/>
      <c r="V1133" s="140" t="e">
        <f>IF(C1133="",NA(),IF(OR(C1133="Smelter not listed",C1133="Smelter not yet identified"),MATCH($B1133&amp;$D1133,'[3]Smelter Look-up'!$J:$J,0),MATCH($B1133&amp;$C1133,'[3]Smelter Look-up'!$J:$J,0)))</f>
        <v>#N/A</v>
      </c>
      <c r="X1133" s="67">
        <f t="shared" si="86"/>
        <v>0</v>
      </c>
      <c r="AB1133" s="68" t="str">
        <f t="shared" si="87"/>
        <v/>
      </c>
    </row>
    <row r="1134" spans="1:28" s="67" customFormat="1" ht="20.25">
      <c r="A1134" s="197"/>
      <c r="B1134" s="137" t="s">
        <v>235</v>
      </c>
      <c r="C1134" s="191" t="s">
        <v>235</v>
      </c>
      <c r="D1134" s="138"/>
      <c r="E1134" s="137" t="s">
        <v>235</v>
      </c>
      <c r="F1134" s="137" t="s">
        <v>235</v>
      </c>
      <c r="G1134" s="137" t="s">
        <v>235</v>
      </c>
      <c r="H1134" s="192" t="s">
        <v>235</v>
      </c>
      <c r="I1134" s="193" t="s">
        <v>235</v>
      </c>
      <c r="J1134" s="193" t="s">
        <v>235</v>
      </c>
      <c r="K1134" s="194"/>
      <c r="L1134" s="194"/>
      <c r="M1134" s="194"/>
      <c r="N1134" s="194"/>
      <c r="O1134" s="194"/>
      <c r="P1134" s="195"/>
      <c r="Q1134" s="196"/>
      <c r="R1134" s="137" t="s">
        <v>235</v>
      </c>
      <c r="S1134" s="197" t="str">
        <f t="shared" ca="1" si="88"/>
        <v/>
      </c>
      <c r="T1134" s="197" t="str">
        <f ca="1">IF(B1134="","",IF(ISERROR(MATCH($J1134,[3]SorP!$B$1:$B$6226,0)),"",INDIRECT("'SorP'!$A$"&amp;MATCH($S1134&amp;$J1134,[3]SorP!C:C,0))))</f>
        <v/>
      </c>
      <c r="U1134" s="139"/>
      <c r="V1134" s="140" t="e">
        <f>IF(C1134="",NA(),IF(OR(C1134="Smelter not listed",C1134="Smelter not yet identified"),MATCH($B1134&amp;$D1134,'[3]Smelter Look-up'!$J:$J,0),MATCH($B1134&amp;$C1134,'[3]Smelter Look-up'!$J:$J,0)))</f>
        <v>#N/A</v>
      </c>
      <c r="X1134" s="67">
        <f t="shared" si="86"/>
        <v>0</v>
      </c>
      <c r="AB1134" s="68" t="str">
        <f t="shared" si="87"/>
        <v/>
      </c>
    </row>
    <row r="1135" spans="1:28" s="67" customFormat="1" ht="20.25">
      <c r="A1135" s="197"/>
      <c r="B1135" s="137" t="s">
        <v>235</v>
      </c>
      <c r="C1135" s="191" t="s">
        <v>235</v>
      </c>
      <c r="D1135" s="138"/>
      <c r="E1135" s="137" t="s">
        <v>235</v>
      </c>
      <c r="F1135" s="137" t="s">
        <v>235</v>
      </c>
      <c r="G1135" s="137" t="s">
        <v>235</v>
      </c>
      <c r="H1135" s="192" t="s">
        <v>235</v>
      </c>
      <c r="I1135" s="193" t="s">
        <v>235</v>
      </c>
      <c r="J1135" s="193" t="s">
        <v>235</v>
      </c>
      <c r="K1135" s="194"/>
      <c r="L1135" s="194"/>
      <c r="M1135" s="194"/>
      <c r="N1135" s="194"/>
      <c r="O1135" s="194"/>
      <c r="P1135" s="195"/>
      <c r="Q1135" s="196"/>
      <c r="R1135" s="137" t="s">
        <v>235</v>
      </c>
      <c r="S1135" s="197" t="str">
        <f t="shared" ca="1" si="88"/>
        <v/>
      </c>
      <c r="T1135" s="197" t="str">
        <f ca="1">IF(B1135="","",IF(ISERROR(MATCH($J1135,[3]SorP!$B$1:$B$6226,0)),"",INDIRECT("'SorP'!$A$"&amp;MATCH($S1135&amp;$J1135,[3]SorP!C:C,0))))</f>
        <v/>
      </c>
      <c r="U1135" s="139"/>
      <c r="V1135" s="140" t="e">
        <f>IF(C1135="",NA(),IF(OR(C1135="Smelter not listed",C1135="Smelter not yet identified"),MATCH($B1135&amp;$D1135,'[3]Smelter Look-up'!$J:$J,0),MATCH($B1135&amp;$C1135,'[3]Smelter Look-up'!$J:$J,0)))</f>
        <v>#N/A</v>
      </c>
      <c r="X1135" s="67">
        <f t="shared" si="86"/>
        <v>0</v>
      </c>
      <c r="AB1135" s="68" t="str">
        <f t="shared" si="87"/>
        <v/>
      </c>
    </row>
    <row r="1136" spans="1:28" s="67" customFormat="1" ht="20.25">
      <c r="A1136" s="197"/>
      <c r="B1136" s="137" t="s">
        <v>235</v>
      </c>
      <c r="C1136" s="191" t="s">
        <v>235</v>
      </c>
      <c r="D1136" s="138"/>
      <c r="E1136" s="137" t="s">
        <v>235</v>
      </c>
      <c r="F1136" s="137" t="s">
        <v>235</v>
      </c>
      <c r="G1136" s="137" t="s">
        <v>235</v>
      </c>
      <c r="H1136" s="192" t="s">
        <v>235</v>
      </c>
      <c r="I1136" s="193" t="s">
        <v>235</v>
      </c>
      <c r="J1136" s="193" t="s">
        <v>235</v>
      </c>
      <c r="K1136" s="194"/>
      <c r="L1136" s="194"/>
      <c r="M1136" s="194"/>
      <c r="N1136" s="194"/>
      <c r="O1136" s="194"/>
      <c r="P1136" s="195"/>
      <c r="Q1136" s="196"/>
      <c r="R1136" s="137" t="s">
        <v>235</v>
      </c>
      <c r="S1136" s="197" t="str">
        <f t="shared" ca="1" si="88"/>
        <v/>
      </c>
      <c r="T1136" s="197" t="str">
        <f ca="1">IF(B1136="","",IF(ISERROR(MATCH($J1136,[3]SorP!$B$1:$B$6226,0)),"",INDIRECT("'SorP'!$A$"&amp;MATCH($S1136&amp;$J1136,[3]SorP!C:C,0))))</f>
        <v/>
      </c>
      <c r="U1136" s="139"/>
      <c r="V1136" s="140" t="e">
        <f>IF(C1136="",NA(),IF(OR(C1136="Smelter not listed",C1136="Smelter not yet identified"),MATCH($B1136&amp;$D1136,'[3]Smelter Look-up'!$J:$J,0),MATCH($B1136&amp;$C1136,'[3]Smelter Look-up'!$J:$J,0)))</f>
        <v>#N/A</v>
      </c>
      <c r="X1136" s="67">
        <f t="shared" si="86"/>
        <v>0</v>
      </c>
      <c r="AB1136" s="68" t="str">
        <f t="shared" si="87"/>
        <v/>
      </c>
    </row>
    <row r="1137" spans="1:28" s="67" customFormat="1" ht="20.25">
      <c r="A1137" s="197"/>
      <c r="B1137" s="137" t="s">
        <v>235</v>
      </c>
      <c r="C1137" s="191" t="s">
        <v>235</v>
      </c>
      <c r="D1137" s="138"/>
      <c r="E1137" s="137" t="s">
        <v>235</v>
      </c>
      <c r="F1137" s="137" t="s">
        <v>235</v>
      </c>
      <c r="G1137" s="137" t="s">
        <v>235</v>
      </c>
      <c r="H1137" s="192" t="s">
        <v>235</v>
      </c>
      <c r="I1137" s="193" t="s">
        <v>235</v>
      </c>
      <c r="J1137" s="193" t="s">
        <v>235</v>
      </c>
      <c r="K1137" s="194"/>
      <c r="L1137" s="194"/>
      <c r="M1137" s="194"/>
      <c r="N1137" s="194"/>
      <c r="O1137" s="194"/>
      <c r="P1137" s="195"/>
      <c r="Q1137" s="196"/>
      <c r="R1137" s="137" t="s">
        <v>235</v>
      </c>
      <c r="S1137" s="197" t="str">
        <f t="shared" ca="1" si="88"/>
        <v/>
      </c>
      <c r="T1137" s="197" t="str">
        <f ca="1">IF(B1137="","",IF(ISERROR(MATCH($J1137,[3]SorP!$B$1:$B$6226,0)),"",INDIRECT("'SorP'!$A$"&amp;MATCH($S1137&amp;$J1137,[3]SorP!C:C,0))))</f>
        <v/>
      </c>
      <c r="U1137" s="139"/>
      <c r="V1137" s="140" t="e">
        <f>IF(C1137="",NA(),IF(OR(C1137="Smelter not listed",C1137="Smelter not yet identified"),MATCH($B1137&amp;$D1137,'[3]Smelter Look-up'!$J:$J,0),MATCH($B1137&amp;$C1137,'[3]Smelter Look-up'!$J:$J,0)))</f>
        <v>#N/A</v>
      </c>
      <c r="X1137" s="67">
        <f t="shared" si="86"/>
        <v>0</v>
      </c>
      <c r="AB1137" s="68" t="str">
        <f t="shared" si="87"/>
        <v/>
      </c>
    </row>
    <row r="1138" spans="1:28" s="67" customFormat="1" ht="20.25">
      <c r="A1138" s="197"/>
      <c r="B1138" s="137" t="s">
        <v>235</v>
      </c>
      <c r="C1138" s="191" t="s">
        <v>235</v>
      </c>
      <c r="D1138" s="138"/>
      <c r="E1138" s="137" t="s">
        <v>235</v>
      </c>
      <c r="F1138" s="137" t="s">
        <v>235</v>
      </c>
      <c r="G1138" s="137" t="s">
        <v>235</v>
      </c>
      <c r="H1138" s="192" t="s">
        <v>235</v>
      </c>
      <c r="I1138" s="193" t="s">
        <v>235</v>
      </c>
      <c r="J1138" s="193" t="s">
        <v>235</v>
      </c>
      <c r="K1138" s="194"/>
      <c r="L1138" s="194"/>
      <c r="M1138" s="194"/>
      <c r="N1138" s="194"/>
      <c r="O1138" s="194"/>
      <c r="P1138" s="195"/>
      <c r="Q1138" s="196"/>
      <c r="R1138" s="137" t="s">
        <v>235</v>
      </c>
      <c r="S1138" s="197" t="str">
        <f t="shared" ca="1" si="88"/>
        <v/>
      </c>
      <c r="T1138" s="197" t="str">
        <f ca="1">IF(B1138="","",IF(ISERROR(MATCH($J1138,[3]SorP!$B$1:$B$6226,0)),"",INDIRECT("'SorP'!$A$"&amp;MATCH($S1138&amp;$J1138,[3]SorP!C:C,0))))</f>
        <v/>
      </c>
      <c r="U1138" s="139"/>
      <c r="V1138" s="140" t="e">
        <f>IF(C1138="",NA(),IF(OR(C1138="Smelter not listed",C1138="Smelter not yet identified"),MATCH($B1138&amp;$D1138,'[3]Smelter Look-up'!$J:$J,0),MATCH($B1138&amp;$C1138,'[3]Smelter Look-up'!$J:$J,0)))</f>
        <v>#N/A</v>
      </c>
      <c r="X1138" s="67">
        <f t="shared" si="86"/>
        <v>0</v>
      </c>
      <c r="AB1138" s="68" t="str">
        <f t="shared" si="87"/>
        <v/>
      </c>
    </row>
    <row r="1139" spans="1:28" s="67" customFormat="1" ht="20.25">
      <c r="A1139" s="197"/>
      <c r="B1139" s="137" t="s">
        <v>235</v>
      </c>
      <c r="C1139" s="191" t="s">
        <v>235</v>
      </c>
      <c r="D1139" s="138"/>
      <c r="E1139" s="137" t="s">
        <v>235</v>
      </c>
      <c r="F1139" s="137" t="s">
        <v>235</v>
      </c>
      <c r="G1139" s="137" t="s">
        <v>235</v>
      </c>
      <c r="H1139" s="192" t="s">
        <v>235</v>
      </c>
      <c r="I1139" s="193" t="s">
        <v>235</v>
      </c>
      <c r="J1139" s="193" t="s">
        <v>235</v>
      </c>
      <c r="K1139" s="194"/>
      <c r="L1139" s="194"/>
      <c r="M1139" s="194"/>
      <c r="N1139" s="194"/>
      <c r="O1139" s="194"/>
      <c r="P1139" s="195"/>
      <c r="Q1139" s="196"/>
      <c r="R1139" s="137" t="s">
        <v>235</v>
      </c>
      <c r="S1139" s="197" t="str">
        <f t="shared" ca="1" si="88"/>
        <v/>
      </c>
      <c r="T1139" s="197" t="str">
        <f ca="1">IF(B1139="","",IF(ISERROR(MATCH($J1139,[3]SorP!$B$1:$B$6226,0)),"",INDIRECT("'SorP'!$A$"&amp;MATCH($S1139&amp;$J1139,[3]SorP!C:C,0))))</f>
        <v/>
      </c>
      <c r="U1139" s="139"/>
      <c r="V1139" s="140" t="e">
        <f>IF(C1139="",NA(),IF(OR(C1139="Smelter not listed",C1139="Smelter not yet identified"),MATCH($B1139&amp;$D1139,'[3]Smelter Look-up'!$J:$J,0),MATCH($B1139&amp;$C1139,'[3]Smelter Look-up'!$J:$J,0)))</f>
        <v>#N/A</v>
      </c>
      <c r="X1139" s="67">
        <f t="shared" si="86"/>
        <v>0</v>
      </c>
      <c r="AB1139" s="68" t="str">
        <f t="shared" si="87"/>
        <v/>
      </c>
    </row>
    <row r="1140" spans="1:28" s="67" customFormat="1" ht="20.25">
      <c r="A1140" s="197"/>
      <c r="B1140" s="137" t="s">
        <v>235</v>
      </c>
      <c r="C1140" s="191" t="s">
        <v>235</v>
      </c>
      <c r="D1140" s="138"/>
      <c r="E1140" s="137" t="s">
        <v>235</v>
      </c>
      <c r="F1140" s="137" t="s">
        <v>235</v>
      </c>
      <c r="G1140" s="137" t="s">
        <v>235</v>
      </c>
      <c r="H1140" s="192" t="s">
        <v>235</v>
      </c>
      <c r="I1140" s="193" t="s">
        <v>235</v>
      </c>
      <c r="J1140" s="193" t="s">
        <v>235</v>
      </c>
      <c r="K1140" s="194"/>
      <c r="L1140" s="194"/>
      <c r="M1140" s="194"/>
      <c r="N1140" s="194"/>
      <c r="O1140" s="194"/>
      <c r="P1140" s="195"/>
      <c r="Q1140" s="196"/>
      <c r="R1140" s="137" t="s">
        <v>235</v>
      </c>
      <c r="S1140" s="197" t="str">
        <f t="shared" ca="1" si="88"/>
        <v/>
      </c>
      <c r="T1140" s="197" t="str">
        <f ca="1">IF(B1140="","",IF(ISERROR(MATCH($J1140,[3]SorP!$B$1:$B$6226,0)),"",INDIRECT("'SorP'!$A$"&amp;MATCH($S1140&amp;$J1140,[3]SorP!C:C,0))))</f>
        <v/>
      </c>
      <c r="U1140" s="139"/>
      <c r="V1140" s="140" t="e">
        <f>IF(C1140="",NA(),IF(OR(C1140="Smelter not listed",C1140="Smelter not yet identified"),MATCH($B1140&amp;$D1140,'[3]Smelter Look-up'!$J:$J,0),MATCH($B1140&amp;$C1140,'[3]Smelter Look-up'!$J:$J,0)))</f>
        <v>#N/A</v>
      </c>
      <c r="X1140" s="67">
        <f t="shared" si="86"/>
        <v>0</v>
      </c>
      <c r="AB1140" s="68" t="str">
        <f t="shared" si="87"/>
        <v/>
      </c>
    </row>
    <row r="1141" spans="1:28" s="67" customFormat="1" ht="20.25">
      <c r="A1141" s="197"/>
      <c r="B1141" s="137" t="s">
        <v>235</v>
      </c>
      <c r="C1141" s="191" t="s">
        <v>235</v>
      </c>
      <c r="D1141" s="138"/>
      <c r="E1141" s="137" t="s">
        <v>235</v>
      </c>
      <c r="F1141" s="137" t="s">
        <v>235</v>
      </c>
      <c r="G1141" s="137" t="s">
        <v>235</v>
      </c>
      <c r="H1141" s="192" t="s">
        <v>235</v>
      </c>
      <c r="I1141" s="193" t="s">
        <v>235</v>
      </c>
      <c r="J1141" s="193" t="s">
        <v>235</v>
      </c>
      <c r="K1141" s="194"/>
      <c r="L1141" s="194"/>
      <c r="M1141" s="194"/>
      <c r="N1141" s="194"/>
      <c r="O1141" s="194"/>
      <c r="P1141" s="195"/>
      <c r="Q1141" s="196"/>
      <c r="R1141" s="137" t="s">
        <v>235</v>
      </c>
      <c r="S1141" s="197" t="str">
        <f t="shared" ca="1" si="88"/>
        <v/>
      </c>
      <c r="T1141" s="197" t="str">
        <f ca="1">IF(B1141="","",IF(ISERROR(MATCH($J1141,[3]SorP!$B$1:$B$6226,0)),"",INDIRECT("'SorP'!$A$"&amp;MATCH($S1141&amp;$J1141,[3]SorP!C:C,0))))</f>
        <v/>
      </c>
      <c r="U1141" s="139"/>
      <c r="V1141" s="140" t="e">
        <f>IF(C1141="",NA(),IF(OR(C1141="Smelter not listed",C1141="Smelter not yet identified"),MATCH($B1141&amp;$D1141,'[3]Smelter Look-up'!$J:$J,0),MATCH($B1141&amp;$C1141,'[3]Smelter Look-up'!$J:$J,0)))</f>
        <v>#N/A</v>
      </c>
      <c r="X1141" s="67">
        <f t="shared" si="86"/>
        <v>0</v>
      </c>
      <c r="AB1141" s="68" t="str">
        <f t="shared" si="87"/>
        <v/>
      </c>
    </row>
    <row r="1142" spans="1:28" s="67" customFormat="1" ht="20.25">
      <c r="A1142" s="197"/>
      <c r="B1142" s="137" t="s">
        <v>235</v>
      </c>
      <c r="C1142" s="191" t="s">
        <v>235</v>
      </c>
      <c r="D1142" s="138"/>
      <c r="E1142" s="137" t="s">
        <v>235</v>
      </c>
      <c r="F1142" s="137" t="s">
        <v>235</v>
      </c>
      <c r="G1142" s="137" t="s">
        <v>235</v>
      </c>
      <c r="H1142" s="192" t="s">
        <v>235</v>
      </c>
      <c r="I1142" s="193" t="s">
        <v>235</v>
      </c>
      <c r="J1142" s="193" t="s">
        <v>235</v>
      </c>
      <c r="K1142" s="194"/>
      <c r="L1142" s="194"/>
      <c r="M1142" s="194"/>
      <c r="N1142" s="194"/>
      <c r="O1142" s="194"/>
      <c r="P1142" s="195"/>
      <c r="Q1142" s="196"/>
      <c r="R1142" s="137" t="s">
        <v>235</v>
      </c>
      <c r="S1142" s="197" t="str">
        <f t="shared" ca="1" si="88"/>
        <v/>
      </c>
      <c r="T1142" s="197" t="str">
        <f ca="1">IF(B1142="","",IF(ISERROR(MATCH($J1142,[3]SorP!$B$1:$B$6226,0)),"",INDIRECT("'SorP'!$A$"&amp;MATCH($S1142&amp;$J1142,[3]SorP!C:C,0))))</f>
        <v/>
      </c>
      <c r="U1142" s="139"/>
      <c r="V1142" s="140" t="e">
        <f>IF(C1142="",NA(),IF(OR(C1142="Smelter not listed",C1142="Smelter not yet identified"),MATCH($B1142&amp;$D1142,'[3]Smelter Look-up'!$J:$J,0),MATCH($B1142&amp;$C1142,'[3]Smelter Look-up'!$J:$J,0)))</f>
        <v>#N/A</v>
      </c>
      <c r="X1142" s="67">
        <f t="shared" si="86"/>
        <v>0</v>
      </c>
      <c r="AB1142" s="68" t="str">
        <f t="shared" si="87"/>
        <v/>
      </c>
    </row>
    <row r="1143" spans="1:28" s="67" customFormat="1" ht="20.25">
      <c r="A1143" s="197"/>
      <c r="B1143" s="137" t="s">
        <v>235</v>
      </c>
      <c r="C1143" s="191" t="s">
        <v>235</v>
      </c>
      <c r="D1143" s="138"/>
      <c r="E1143" s="137" t="s">
        <v>235</v>
      </c>
      <c r="F1143" s="137" t="s">
        <v>235</v>
      </c>
      <c r="G1143" s="137" t="s">
        <v>235</v>
      </c>
      <c r="H1143" s="192" t="s">
        <v>235</v>
      </c>
      <c r="I1143" s="193" t="s">
        <v>235</v>
      </c>
      <c r="J1143" s="193" t="s">
        <v>235</v>
      </c>
      <c r="K1143" s="194"/>
      <c r="L1143" s="194"/>
      <c r="M1143" s="194"/>
      <c r="N1143" s="194"/>
      <c r="O1143" s="194"/>
      <c r="P1143" s="195"/>
      <c r="Q1143" s="196"/>
      <c r="R1143" s="137" t="s">
        <v>235</v>
      </c>
      <c r="S1143" s="197" t="str">
        <f t="shared" ca="1" si="88"/>
        <v/>
      </c>
      <c r="T1143" s="197" t="str">
        <f ca="1">IF(B1143="","",IF(ISERROR(MATCH($J1143,[3]SorP!$B$1:$B$6226,0)),"",INDIRECT("'SorP'!$A$"&amp;MATCH($S1143&amp;$J1143,[3]SorP!C:C,0))))</f>
        <v/>
      </c>
      <c r="U1143" s="139"/>
      <c r="V1143" s="140" t="e">
        <f>IF(C1143="",NA(),IF(OR(C1143="Smelter not listed",C1143="Smelter not yet identified"),MATCH($B1143&amp;$D1143,'[3]Smelter Look-up'!$J:$J,0),MATCH($B1143&amp;$C1143,'[3]Smelter Look-up'!$J:$J,0)))</f>
        <v>#N/A</v>
      </c>
      <c r="X1143" s="67">
        <f t="shared" si="86"/>
        <v>0</v>
      </c>
      <c r="AB1143" s="68" t="str">
        <f t="shared" si="87"/>
        <v/>
      </c>
    </row>
    <row r="1144" spans="1:28" s="67" customFormat="1" ht="20.25">
      <c r="A1144" s="197"/>
      <c r="B1144" s="137" t="s">
        <v>235</v>
      </c>
      <c r="C1144" s="191" t="s">
        <v>235</v>
      </c>
      <c r="D1144" s="138"/>
      <c r="E1144" s="137" t="s">
        <v>235</v>
      </c>
      <c r="F1144" s="137" t="s">
        <v>235</v>
      </c>
      <c r="G1144" s="137" t="s">
        <v>235</v>
      </c>
      <c r="H1144" s="192" t="s">
        <v>235</v>
      </c>
      <c r="I1144" s="193" t="s">
        <v>235</v>
      </c>
      <c r="J1144" s="193" t="s">
        <v>235</v>
      </c>
      <c r="K1144" s="194"/>
      <c r="L1144" s="194"/>
      <c r="M1144" s="194"/>
      <c r="N1144" s="194"/>
      <c r="O1144" s="194"/>
      <c r="P1144" s="195"/>
      <c r="Q1144" s="196"/>
      <c r="R1144" s="137" t="s">
        <v>235</v>
      </c>
      <c r="S1144" s="197" t="str">
        <f t="shared" ca="1" si="88"/>
        <v/>
      </c>
      <c r="T1144" s="197" t="str">
        <f ca="1">IF(B1144="","",IF(ISERROR(MATCH($J1144,[3]SorP!$B$1:$B$6226,0)),"",INDIRECT("'SorP'!$A$"&amp;MATCH($S1144&amp;$J1144,[3]SorP!C:C,0))))</f>
        <v/>
      </c>
      <c r="U1144" s="139"/>
      <c r="V1144" s="140" t="e">
        <f>IF(C1144="",NA(),IF(OR(C1144="Smelter not listed",C1144="Smelter not yet identified"),MATCH($B1144&amp;$D1144,'[3]Smelter Look-up'!$J:$J,0),MATCH($B1144&amp;$C1144,'[3]Smelter Look-up'!$J:$J,0)))</f>
        <v>#N/A</v>
      </c>
      <c r="X1144" s="67">
        <f t="shared" si="86"/>
        <v>0</v>
      </c>
      <c r="AB1144" s="68" t="str">
        <f t="shared" si="87"/>
        <v/>
      </c>
    </row>
    <row r="1145" spans="1:28" s="67" customFormat="1" ht="20.25">
      <c r="A1145" s="197"/>
      <c r="B1145" s="137" t="s">
        <v>235</v>
      </c>
      <c r="C1145" s="191" t="s">
        <v>235</v>
      </c>
      <c r="D1145" s="138"/>
      <c r="E1145" s="137" t="s">
        <v>235</v>
      </c>
      <c r="F1145" s="137" t="s">
        <v>235</v>
      </c>
      <c r="G1145" s="137" t="s">
        <v>235</v>
      </c>
      <c r="H1145" s="192" t="s">
        <v>235</v>
      </c>
      <c r="I1145" s="193" t="s">
        <v>235</v>
      </c>
      <c r="J1145" s="193" t="s">
        <v>235</v>
      </c>
      <c r="K1145" s="194"/>
      <c r="L1145" s="194"/>
      <c r="M1145" s="194"/>
      <c r="N1145" s="194"/>
      <c r="O1145" s="194"/>
      <c r="P1145" s="195"/>
      <c r="Q1145" s="196"/>
      <c r="R1145" s="137" t="s">
        <v>235</v>
      </c>
      <c r="S1145" s="197" t="str">
        <f t="shared" ca="1" si="88"/>
        <v/>
      </c>
      <c r="T1145" s="197" t="str">
        <f ca="1">IF(B1145="","",IF(ISERROR(MATCH($J1145,[3]SorP!$B$1:$B$6226,0)),"",INDIRECT("'SorP'!$A$"&amp;MATCH($S1145&amp;$J1145,[3]SorP!C:C,0))))</f>
        <v/>
      </c>
      <c r="U1145" s="139"/>
      <c r="V1145" s="140" t="e">
        <f>IF(C1145="",NA(),IF(OR(C1145="Smelter not listed",C1145="Smelter not yet identified"),MATCH($B1145&amp;$D1145,'[3]Smelter Look-up'!$J:$J,0),MATCH($B1145&amp;$C1145,'[3]Smelter Look-up'!$J:$J,0)))</f>
        <v>#N/A</v>
      </c>
      <c r="X1145" s="67">
        <f t="shared" si="86"/>
        <v>0</v>
      </c>
      <c r="AB1145" s="68" t="str">
        <f t="shared" si="87"/>
        <v/>
      </c>
    </row>
    <row r="1146" spans="1:28" s="67" customFormat="1" ht="20.25">
      <c r="A1146" s="197"/>
      <c r="B1146" s="137" t="s">
        <v>235</v>
      </c>
      <c r="C1146" s="191" t="s">
        <v>235</v>
      </c>
      <c r="D1146" s="138"/>
      <c r="E1146" s="137" t="s">
        <v>235</v>
      </c>
      <c r="F1146" s="137" t="s">
        <v>235</v>
      </c>
      <c r="G1146" s="137" t="s">
        <v>235</v>
      </c>
      <c r="H1146" s="192" t="s">
        <v>235</v>
      </c>
      <c r="I1146" s="193" t="s">
        <v>235</v>
      </c>
      <c r="J1146" s="193" t="s">
        <v>235</v>
      </c>
      <c r="K1146" s="194"/>
      <c r="L1146" s="194"/>
      <c r="M1146" s="194"/>
      <c r="N1146" s="194"/>
      <c r="O1146" s="194"/>
      <c r="P1146" s="195"/>
      <c r="Q1146" s="196"/>
      <c r="R1146" s="137" t="s">
        <v>235</v>
      </c>
      <c r="S1146" s="197" t="str">
        <f t="shared" ref="S1146" ca="1" si="89">IF(B1146="","",IF(ISERROR(MATCH($E1146,CL,0)),"Unknown",INDIRECT("'C'!$A$"&amp;MATCH($E1146,CL,0)+1)))</f>
        <v/>
      </c>
      <c r="T1146" s="197" t="str">
        <f ca="1">IF(B1146="","",IF(ISERROR(MATCH($J1146,[3]SorP!$B$1:$B$6226,0)),"",INDIRECT("'SorP'!$A$"&amp;MATCH($S1146&amp;$J1146,[3]SorP!C:C,0))))</f>
        <v/>
      </c>
      <c r="U1146" s="139"/>
      <c r="V1146" s="140" t="e">
        <f>IF(C1146="",NA(),IF(OR(C1146="Smelter not listed",C1146="Smelter not yet identified"),MATCH($B1146&amp;$D1146,'[3]Smelter Look-up'!$J:$J,0),MATCH($B1146&amp;$C1146,'[3]Smelter Look-up'!$J:$J,0)))</f>
        <v>#N/A</v>
      </c>
      <c r="X1146" s="67">
        <f t="shared" si="86"/>
        <v>0</v>
      </c>
      <c r="AB1146" s="68" t="str">
        <f t="shared" si="87"/>
        <v/>
      </c>
    </row>
    <row r="1147" spans="1:28" s="67" customFormat="1" ht="20.25">
      <c r="A1147" s="197"/>
      <c r="B1147" s="137" t="s">
        <v>235</v>
      </c>
      <c r="C1147" s="191" t="s">
        <v>235</v>
      </c>
      <c r="D1147" s="138"/>
      <c r="E1147" s="137" t="s">
        <v>235</v>
      </c>
      <c r="F1147" s="137" t="s">
        <v>235</v>
      </c>
      <c r="G1147" s="137" t="s">
        <v>235</v>
      </c>
      <c r="H1147" s="192" t="s">
        <v>235</v>
      </c>
      <c r="I1147" s="193" t="s">
        <v>235</v>
      </c>
      <c r="J1147" s="193" t="s">
        <v>235</v>
      </c>
      <c r="K1147" s="194"/>
      <c r="L1147" s="194"/>
      <c r="M1147" s="194"/>
      <c r="N1147" s="194"/>
      <c r="O1147" s="194"/>
      <c r="P1147" s="195"/>
      <c r="Q1147" s="196"/>
      <c r="R1147" s="137" t="s">
        <v>235</v>
      </c>
      <c r="S1147" s="197" t="str">
        <f t="shared" ref="S1147:S1178" ca="1" si="90">IF(B1147="","",IF(ISERROR(MATCH($E1147,CL,0)),"Unknown",INDIRECT("'C'!$A$"&amp;MATCH($E1147,CL,0)+1)))</f>
        <v/>
      </c>
      <c r="T1147" s="197" t="str">
        <f ca="1">IF(B1147="","",IF(ISERROR(MATCH($J1147,[3]SorP!$B$1:$B$6226,0)),"",INDIRECT("'SorP'!$A$"&amp;MATCH($S1147&amp;$J1147,[3]SorP!C:C,0))))</f>
        <v/>
      </c>
      <c r="U1147" s="139"/>
      <c r="V1147" s="140" t="e">
        <f>IF(C1147="",NA(),IF(OR(C1147="Smelter not listed",C1147="Smelter not yet identified"),MATCH($B1147&amp;$D1147,'[3]Smelter Look-up'!$J:$J,0),MATCH($B1147&amp;$C1147,'[3]Smelter Look-up'!$J:$J,0)))</f>
        <v>#N/A</v>
      </c>
      <c r="X1147" s="67">
        <f t="shared" si="86"/>
        <v>0</v>
      </c>
      <c r="AB1147" s="68" t="str">
        <f t="shared" si="87"/>
        <v/>
      </c>
    </row>
    <row r="1148" spans="1:28" s="67" customFormat="1" ht="20.25">
      <c r="A1148" s="197"/>
      <c r="B1148" s="137" t="s">
        <v>235</v>
      </c>
      <c r="C1148" s="191" t="s">
        <v>235</v>
      </c>
      <c r="D1148" s="138"/>
      <c r="E1148" s="137" t="s">
        <v>235</v>
      </c>
      <c r="F1148" s="137" t="s">
        <v>235</v>
      </c>
      <c r="G1148" s="137" t="s">
        <v>235</v>
      </c>
      <c r="H1148" s="192" t="s">
        <v>235</v>
      </c>
      <c r="I1148" s="193" t="s">
        <v>235</v>
      </c>
      <c r="J1148" s="193" t="s">
        <v>235</v>
      </c>
      <c r="K1148" s="194"/>
      <c r="L1148" s="194"/>
      <c r="M1148" s="194"/>
      <c r="N1148" s="194"/>
      <c r="O1148" s="194"/>
      <c r="P1148" s="195"/>
      <c r="Q1148" s="196"/>
      <c r="R1148" s="137" t="s">
        <v>235</v>
      </c>
      <c r="S1148" s="197" t="str">
        <f t="shared" ca="1" si="90"/>
        <v/>
      </c>
      <c r="T1148" s="197" t="str">
        <f ca="1">IF(B1148="","",IF(ISERROR(MATCH($J1148,[3]SorP!$B$1:$B$6226,0)),"",INDIRECT("'SorP'!$A$"&amp;MATCH($S1148&amp;$J1148,[3]SorP!C:C,0))))</f>
        <v/>
      </c>
      <c r="U1148" s="139"/>
      <c r="V1148" s="140" t="e">
        <f>IF(C1148="",NA(),IF(OR(C1148="Smelter not listed",C1148="Smelter not yet identified"),MATCH($B1148&amp;$D1148,'[3]Smelter Look-up'!$J:$J,0),MATCH($B1148&amp;$C1148,'[3]Smelter Look-up'!$J:$J,0)))</f>
        <v>#N/A</v>
      </c>
      <c r="X1148" s="67">
        <f t="shared" si="86"/>
        <v>0</v>
      </c>
      <c r="AB1148" s="68" t="str">
        <f t="shared" si="87"/>
        <v/>
      </c>
    </row>
    <row r="1149" spans="1:28" s="67" customFormat="1" ht="20.25">
      <c r="A1149" s="197"/>
      <c r="B1149" s="137" t="s">
        <v>235</v>
      </c>
      <c r="C1149" s="191" t="s">
        <v>235</v>
      </c>
      <c r="D1149" s="138"/>
      <c r="E1149" s="137" t="s">
        <v>235</v>
      </c>
      <c r="F1149" s="137" t="s">
        <v>235</v>
      </c>
      <c r="G1149" s="137" t="s">
        <v>235</v>
      </c>
      <c r="H1149" s="192" t="s">
        <v>235</v>
      </c>
      <c r="I1149" s="193" t="s">
        <v>235</v>
      </c>
      <c r="J1149" s="193" t="s">
        <v>235</v>
      </c>
      <c r="K1149" s="194"/>
      <c r="L1149" s="194"/>
      <c r="M1149" s="194"/>
      <c r="N1149" s="194"/>
      <c r="O1149" s="194"/>
      <c r="P1149" s="195"/>
      <c r="Q1149" s="196"/>
      <c r="R1149" s="137" t="s">
        <v>235</v>
      </c>
      <c r="S1149" s="197" t="str">
        <f t="shared" ca="1" si="90"/>
        <v/>
      </c>
      <c r="T1149" s="197" t="str">
        <f ca="1">IF(B1149="","",IF(ISERROR(MATCH($J1149,[3]SorP!$B$1:$B$6226,0)),"",INDIRECT("'SorP'!$A$"&amp;MATCH($S1149&amp;$J1149,[3]SorP!C:C,0))))</f>
        <v/>
      </c>
      <c r="U1149" s="139"/>
      <c r="V1149" s="140" t="e">
        <f>IF(C1149="",NA(),IF(OR(C1149="Smelter not listed",C1149="Smelter not yet identified"),MATCH($B1149&amp;$D1149,'[3]Smelter Look-up'!$J:$J,0),MATCH($B1149&amp;$C1149,'[3]Smelter Look-up'!$J:$J,0)))</f>
        <v>#N/A</v>
      </c>
      <c r="X1149" s="67">
        <f t="shared" si="86"/>
        <v>0</v>
      </c>
      <c r="AB1149" s="68" t="str">
        <f t="shared" si="87"/>
        <v/>
      </c>
    </row>
    <row r="1150" spans="1:28" s="67" customFormat="1" ht="20.25">
      <c r="A1150" s="197"/>
      <c r="B1150" s="137" t="s">
        <v>235</v>
      </c>
      <c r="C1150" s="191" t="s">
        <v>235</v>
      </c>
      <c r="D1150" s="138"/>
      <c r="E1150" s="137" t="s">
        <v>235</v>
      </c>
      <c r="F1150" s="137" t="s">
        <v>235</v>
      </c>
      <c r="G1150" s="137" t="s">
        <v>235</v>
      </c>
      <c r="H1150" s="192" t="s">
        <v>235</v>
      </c>
      <c r="I1150" s="193" t="s">
        <v>235</v>
      </c>
      <c r="J1150" s="193" t="s">
        <v>235</v>
      </c>
      <c r="K1150" s="194"/>
      <c r="L1150" s="194"/>
      <c r="M1150" s="194"/>
      <c r="N1150" s="194"/>
      <c r="O1150" s="194"/>
      <c r="P1150" s="195"/>
      <c r="Q1150" s="196"/>
      <c r="R1150" s="137" t="s">
        <v>235</v>
      </c>
      <c r="S1150" s="197" t="str">
        <f t="shared" ca="1" si="90"/>
        <v/>
      </c>
      <c r="T1150" s="197" t="str">
        <f ca="1">IF(B1150="","",IF(ISERROR(MATCH($J1150,[3]SorP!$B$1:$B$6226,0)),"",INDIRECT("'SorP'!$A$"&amp;MATCH($S1150&amp;$J1150,[3]SorP!C:C,0))))</f>
        <v/>
      </c>
      <c r="U1150" s="139"/>
      <c r="V1150" s="140" t="e">
        <f>IF(C1150="",NA(),IF(OR(C1150="Smelter not listed",C1150="Smelter not yet identified"),MATCH($B1150&amp;$D1150,'[3]Smelter Look-up'!$J:$J,0),MATCH($B1150&amp;$C1150,'[3]Smelter Look-up'!$J:$J,0)))</f>
        <v>#N/A</v>
      </c>
      <c r="X1150" s="67">
        <f t="shared" si="86"/>
        <v>0</v>
      </c>
      <c r="AB1150" s="68" t="str">
        <f t="shared" si="87"/>
        <v/>
      </c>
    </row>
    <row r="1151" spans="1:28" s="67" customFormat="1" ht="20.25">
      <c r="A1151" s="197"/>
      <c r="B1151" s="137" t="s">
        <v>235</v>
      </c>
      <c r="C1151" s="191" t="s">
        <v>235</v>
      </c>
      <c r="D1151" s="138"/>
      <c r="E1151" s="137" t="s">
        <v>235</v>
      </c>
      <c r="F1151" s="137" t="s">
        <v>235</v>
      </c>
      <c r="G1151" s="137" t="s">
        <v>235</v>
      </c>
      <c r="H1151" s="192" t="s">
        <v>235</v>
      </c>
      <c r="I1151" s="193" t="s">
        <v>235</v>
      </c>
      <c r="J1151" s="193" t="s">
        <v>235</v>
      </c>
      <c r="K1151" s="194"/>
      <c r="L1151" s="194"/>
      <c r="M1151" s="194"/>
      <c r="N1151" s="194"/>
      <c r="O1151" s="194"/>
      <c r="P1151" s="195"/>
      <c r="Q1151" s="196"/>
      <c r="R1151" s="137" t="s">
        <v>235</v>
      </c>
      <c r="S1151" s="197" t="str">
        <f t="shared" ca="1" si="90"/>
        <v/>
      </c>
      <c r="T1151" s="197" t="str">
        <f ca="1">IF(B1151="","",IF(ISERROR(MATCH($J1151,[3]SorP!$B$1:$B$6226,0)),"",INDIRECT("'SorP'!$A$"&amp;MATCH($S1151&amp;$J1151,[3]SorP!C:C,0))))</f>
        <v/>
      </c>
      <c r="U1151" s="139"/>
      <c r="V1151" s="140" t="e">
        <f>IF(C1151="",NA(),IF(OR(C1151="Smelter not listed",C1151="Smelter not yet identified"),MATCH($B1151&amp;$D1151,'[3]Smelter Look-up'!$J:$J,0),MATCH($B1151&amp;$C1151,'[3]Smelter Look-up'!$J:$J,0)))</f>
        <v>#N/A</v>
      </c>
      <c r="X1151" s="67">
        <f t="shared" si="86"/>
        <v>0</v>
      </c>
      <c r="AB1151" s="68" t="str">
        <f t="shared" si="87"/>
        <v/>
      </c>
    </row>
    <row r="1152" spans="1:28" s="67" customFormat="1" ht="20.25">
      <c r="A1152" s="197"/>
      <c r="B1152" s="137" t="s">
        <v>235</v>
      </c>
      <c r="C1152" s="191" t="s">
        <v>235</v>
      </c>
      <c r="D1152" s="138"/>
      <c r="E1152" s="137" t="s">
        <v>235</v>
      </c>
      <c r="F1152" s="137" t="s">
        <v>235</v>
      </c>
      <c r="G1152" s="137" t="s">
        <v>235</v>
      </c>
      <c r="H1152" s="192" t="s">
        <v>235</v>
      </c>
      <c r="I1152" s="193" t="s">
        <v>235</v>
      </c>
      <c r="J1152" s="193" t="s">
        <v>235</v>
      </c>
      <c r="K1152" s="194"/>
      <c r="L1152" s="194"/>
      <c r="M1152" s="194"/>
      <c r="N1152" s="194"/>
      <c r="O1152" s="194"/>
      <c r="P1152" s="195"/>
      <c r="Q1152" s="196"/>
      <c r="R1152" s="137" t="s">
        <v>235</v>
      </c>
      <c r="S1152" s="197" t="str">
        <f t="shared" ca="1" si="90"/>
        <v/>
      </c>
      <c r="T1152" s="197" t="str">
        <f ca="1">IF(B1152="","",IF(ISERROR(MATCH($J1152,[3]SorP!$B$1:$B$6226,0)),"",INDIRECT("'SorP'!$A$"&amp;MATCH($S1152&amp;$J1152,[3]SorP!C:C,0))))</f>
        <v/>
      </c>
      <c r="U1152" s="139"/>
      <c r="V1152" s="140" t="e">
        <f>IF(C1152="",NA(),IF(OR(C1152="Smelter not listed",C1152="Smelter not yet identified"),MATCH($B1152&amp;$D1152,'[3]Smelter Look-up'!$J:$J,0),MATCH($B1152&amp;$C1152,'[3]Smelter Look-up'!$J:$J,0)))</f>
        <v>#N/A</v>
      </c>
      <c r="X1152" s="67">
        <f t="shared" si="86"/>
        <v>0</v>
      </c>
      <c r="AB1152" s="68" t="str">
        <f t="shared" si="87"/>
        <v/>
      </c>
    </row>
    <row r="1153" spans="1:28" s="67" customFormat="1" ht="20.25">
      <c r="A1153" s="197"/>
      <c r="B1153" s="137" t="s">
        <v>235</v>
      </c>
      <c r="C1153" s="191" t="s">
        <v>235</v>
      </c>
      <c r="D1153" s="138"/>
      <c r="E1153" s="137" t="s">
        <v>235</v>
      </c>
      <c r="F1153" s="137" t="s">
        <v>235</v>
      </c>
      <c r="G1153" s="137" t="s">
        <v>235</v>
      </c>
      <c r="H1153" s="192" t="s">
        <v>235</v>
      </c>
      <c r="I1153" s="193" t="s">
        <v>235</v>
      </c>
      <c r="J1153" s="193" t="s">
        <v>235</v>
      </c>
      <c r="K1153" s="194"/>
      <c r="L1153" s="194"/>
      <c r="M1153" s="194"/>
      <c r="N1153" s="194"/>
      <c r="O1153" s="194"/>
      <c r="P1153" s="195"/>
      <c r="Q1153" s="196"/>
      <c r="R1153" s="137" t="s">
        <v>235</v>
      </c>
      <c r="S1153" s="197" t="str">
        <f t="shared" ca="1" si="90"/>
        <v/>
      </c>
      <c r="T1153" s="197" t="str">
        <f ca="1">IF(B1153="","",IF(ISERROR(MATCH($J1153,[3]SorP!$B$1:$B$6226,0)),"",INDIRECT("'SorP'!$A$"&amp;MATCH($S1153&amp;$J1153,[3]SorP!C:C,0))))</f>
        <v/>
      </c>
      <c r="U1153" s="139"/>
      <c r="V1153" s="140" t="e">
        <f>IF(C1153="",NA(),IF(OR(C1153="Smelter not listed",C1153="Smelter not yet identified"),MATCH($B1153&amp;$D1153,'[3]Smelter Look-up'!$J:$J,0),MATCH($B1153&amp;$C1153,'[3]Smelter Look-up'!$J:$J,0)))</f>
        <v>#N/A</v>
      </c>
      <c r="X1153" s="67">
        <f t="shared" si="86"/>
        <v>0</v>
      </c>
      <c r="AB1153" s="68" t="str">
        <f t="shared" si="87"/>
        <v/>
      </c>
    </row>
    <row r="1154" spans="1:28" s="67" customFormat="1" ht="20.25">
      <c r="A1154" s="197"/>
      <c r="B1154" s="137" t="s">
        <v>235</v>
      </c>
      <c r="C1154" s="191" t="s">
        <v>235</v>
      </c>
      <c r="D1154" s="138"/>
      <c r="E1154" s="137" t="s">
        <v>235</v>
      </c>
      <c r="F1154" s="137" t="s">
        <v>235</v>
      </c>
      <c r="G1154" s="137" t="s">
        <v>235</v>
      </c>
      <c r="H1154" s="192" t="s">
        <v>235</v>
      </c>
      <c r="I1154" s="193" t="s">
        <v>235</v>
      </c>
      <c r="J1154" s="193" t="s">
        <v>235</v>
      </c>
      <c r="K1154" s="194"/>
      <c r="L1154" s="194"/>
      <c r="M1154" s="194"/>
      <c r="N1154" s="194"/>
      <c r="O1154" s="194"/>
      <c r="P1154" s="195"/>
      <c r="Q1154" s="196"/>
      <c r="R1154" s="137" t="s">
        <v>235</v>
      </c>
      <c r="S1154" s="197" t="str">
        <f t="shared" ca="1" si="90"/>
        <v/>
      </c>
      <c r="T1154" s="197" t="str">
        <f ca="1">IF(B1154="","",IF(ISERROR(MATCH($J1154,[3]SorP!$B$1:$B$6226,0)),"",INDIRECT("'SorP'!$A$"&amp;MATCH($S1154&amp;$J1154,[3]SorP!C:C,0))))</f>
        <v/>
      </c>
      <c r="U1154" s="139"/>
      <c r="V1154" s="140" t="e">
        <f>IF(C1154="",NA(),IF(OR(C1154="Smelter not listed",C1154="Smelter not yet identified"),MATCH($B1154&amp;$D1154,'[3]Smelter Look-up'!$J:$J,0),MATCH($B1154&amp;$C1154,'[3]Smelter Look-up'!$J:$J,0)))</f>
        <v>#N/A</v>
      </c>
      <c r="X1154" s="67">
        <f t="shared" si="86"/>
        <v>0</v>
      </c>
      <c r="AB1154" s="68" t="str">
        <f t="shared" si="87"/>
        <v/>
      </c>
    </row>
    <row r="1155" spans="1:28" s="67" customFormat="1" ht="20.25">
      <c r="A1155" s="197"/>
      <c r="B1155" s="137" t="s">
        <v>235</v>
      </c>
      <c r="C1155" s="191" t="s">
        <v>235</v>
      </c>
      <c r="D1155" s="138"/>
      <c r="E1155" s="137" t="s">
        <v>235</v>
      </c>
      <c r="F1155" s="137" t="s">
        <v>235</v>
      </c>
      <c r="G1155" s="137" t="s">
        <v>235</v>
      </c>
      <c r="H1155" s="192" t="s">
        <v>235</v>
      </c>
      <c r="I1155" s="193" t="s">
        <v>235</v>
      </c>
      <c r="J1155" s="193" t="s">
        <v>235</v>
      </c>
      <c r="K1155" s="194"/>
      <c r="L1155" s="194"/>
      <c r="M1155" s="194"/>
      <c r="N1155" s="194"/>
      <c r="O1155" s="194"/>
      <c r="P1155" s="195"/>
      <c r="Q1155" s="196"/>
      <c r="R1155" s="137" t="s">
        <v>235</v>
      </c>
      <c r="S1155" s="197" t="str">
        <f t="shared" ca="1" si="90"/>
        <v/>
      </c>
      <c r="T1155" s="197" t="str">
        <f ca="1">IF(B1155="","",IF(ISERROR(MATCH($J1155,[3]SorP!$B$1:$B$6226,0)),"",INDIRECT("'SorP'!$A$"&amp;MATCH($S1155&amp;$J1155,[3]SorP!C:C,0))))</f>
        <v/>
      </c>
      <c r="U1155" s="139"/>
      <c r="V1155" s="140" t="e">
        <f>IF(C1155="",NA(),IF(OR(C1155="Smelter not listed",C1155="Smelter not yet identified"),MATCH($B1155&amp;$D1155,'[3]Smelter Look-up'!$J:$J,0),MATCH($B1155&amp;$C1155,'[3]Smelter Look-up'!$J:$J,0)))</f>
        <v>#N/A</v>
      </c>
      <c r="X1155" s="67">
        <f t="shared" si="86"/>
        <v>0</v>
      </c>
      <c r="AB1155" s="68" t="str">
        <f t="shared" si="87"/>
        <v/>
      </c>
    </row>
    <row r="1156" spans="1:28" s="67" customFormat="1" ht="20.25">
      <c r="A1156" s="197"/>
      <c r="B1156" s="137" t="s">
        <v>235</v>
      </c>
      <c r="C1156" s="191" t="s">
        <v>235</v>
      </c>
      <c r="D1156" s="138"/>
      <c r="E1156" s="137" t="s">
        <v>235</v>
      </c>
      <c r="F1156" s="137" t="s">
        <v>235</v>
      </c>
      <c r="G1156" s="137" t="s">
        <v>235</v>
      </c>
      <c r="H1156" s="192" t="s">
        <v>235</v>
      </c>
      <c r="I1156" s="193" t="s">
        <v>235</v>
      </c>
      <c r="J1156" s="193" t="s">
        <v>235</v>
      </c>
      <c r="K1156" s="194"/>
      <c r="L1156" s="194"/>
      <c r="M1156" s="194"/>
      <c r="N1156" s="194"/>
      <c r="O1156" s="194"/>
      <c r="P1156" s="195"/>
      <c r="Q1156" s="196"/>
      <c r="R1156" s="137" t="s">
        <v>235</v>
      </c>
      <c r="S1156" s="197" t="str">
        <f t="shared" ca="1" si="90"/>
        <v/>
      </c>
      <c r="T1156" s="197" t="str">
        <f ca="1">IF(B1156="","",IF(ISERROR(MATCH($J1156,[3]SorP!$B$1:$B$6226,0)),"",INDIRECT("'SorP'!$A$"&amp;MATCH($S1156&amp;$J1156,[3]SorP!C:C,0))))</f>
        <v/>
      </c>
      <c r="U1156" s="139"/>
      <c r="V1156" s="140" t="e">
        <f>IF(C1156="",NA(),IF(OR(C1156="Smelter not listed",C1156="Smelter not yet identified"),MATCH($B1156&amp;$D1156,'[3]Smelter Look-up'!$J:$J,0),MATCH($B1156&amp;$C1156,'[3]Smelter Look-up'!$J:$J,0)))</f>
        <v>#N/A</v>
      </c>
      <c r="X1156" s="67">
        <f t="shared" si="86"/>
        <v>0</v>
      </c>
      <c r="AB1156" s="68" t="str">
        <f t="shared" si="87"/>
        <v/>
      </c>
    </row>
    <row r="1157" spans="1:28" s="67" customFormat="1" ht="20.25">
      <c r="A1157" s="197"/>
      <c r="B1157" s="137" t="s">
        <v>235</v>
      </c>
      <c r="C1157" s="191" t="s">
        <v>235</v>
      </c>
      <c r="D1157" s="138"/>
      <c r="E1157" s="137" t="s">
        <v>235</v>
      </c>
      <c r="F1157" s="137" t="s">
        <v>235</v>
      </c>
      <c r="G1157" s="137" t="s">
        <v>235</v>
      </c>
      <c r="H1157" s="192" t="s">
        <v>235</v>
      </c>
      <c r="I1157" s="193" t="s">
        <v>235</v>
      </c>
      <c r="J1157" s="193" t="s">
        <v>235</v>
      </c>
      <c r="K1157" s="194"/>
      <c r="L1157" s="194"/>
      <c r="M1157" s="194"/>
      <c r="N1157" s="194"/>
      <c r="O1157" s="194"/>
      <c r="P1157" s="195"/>
      <c r="Q1157" s="196"/>
      <c r="R1157" s="137" t="s">
        <v>235</v>
      </c>
      <c r="S1157" s="197" t="str">
        <f t="shared" ca="1" si="90"/>
        <v/>
      </c>
      <c r="T1157" s="197" t="str">
        <f ca="1">IF(B1157="","",IF(ISERROR(MATCH($J1157,[3]SorP!$B$1:$B$6226,0)),"",INDIRECT("'SorP'!$A$"&amp;MATCH($S1157&amp;$J1157,[3]SorP!C:C,0))))</f>
        <v/>
      </c>
      <c r="U1157" s="139"/>
      <c r="V1157" s="140" t="e">
        <f>IF(C1157="",NA(),IF(OR(C1157="Smelter not listed",C1157="Smelter not yet identified"),MATCH($B1157&amp;$D1157,'[3]Smelter Look-up'!$J:$J,0),MATCH($B1157&amp;$C1157,'[3]Smelter Look-up'!$J:$J,0)))</f>
        <v>#N/A</v>
      </c>
      <c r="X1157" s="67">
        <f t="shared" si="86"/>
        <v>0</v>
      </c>
      <c r="AB1157" s="68" t="str">
        <f t="shared" si="87"/>
        <v/>
      </c>
    </row>
    <row r="1158" spans="1:28" s="67" customFormat="1" ht="20.25">
      <c r="A1158" s="197"/>
      <c r="B1158" s="137" t="s">
        <v>235</v>
      </c>
      <c r="C1158" s="191" t="s">
        <v>235</v>
      </c>
      <c r="D1158" s="138"/>
      <c r="E1158" s="137" t="s">
        <v>235</v>
      </c>
      <c r="F1158" s="137" t="s">
        <v>235</v>
      </c>
      <c r="G1158" s="137" t="s">
        <v>235</v>
      </c>
      <c r="H1158" s="192" t="s">
        <v>235</v>
      </c>
      <c r="I1158" s="193" t="s">
        <v>235</v>
      </c>
      <c r="J1158" s="193" t="s">
        <v>235</v>
      </c>
      <c r="K1158" s="194"/>
      <c r="L1158" s="194"/>
      <c r="M1158" s="194"/>
      <c r="N1158" s="194"/>
      <c r="O1158" s="194"/>
      <c r="P1158" s="195"/>
      <c r="Q1158" s="196"/>
      <c r="R1158" s="137" t="s">
        <v>235</v>
      </c>
      <c r="S1158" s="197" t="str">
        <f t="shared" ca="1" si="90"/>
        <v/>
      </c>
      <c r="T1158" s="197" t="str">
        <f ca="1">IF(B1158="","",IF(ISERROR(MATCH($J1158,[3]SorP!$B$1:$B$6226,0)),"",INDIRECT("'SorP'!$A$"&amp;MATCH($S1158&amp;$J1158,[3]SorP!C:C,0))))</f>
        <v/>
      </c>
      <c r="U1158" s="139"/>
      <c r="V1158" s="140" t="e">
        <f>IF(C1158="",NA(),IF(OR(C1158="Smelter not listed",C1158="Smelter not yet identified"),MATCH($B1158&amp;$D1158,'[3]Smelter Look-up'!$J:$J,0),MATCH($B1158&amp;$C1158,'[3]Smelter Look-up'!$J:$J,0)))</f>
        <v>#N/A</v>
      </c>
      <c r="X1158" s="67">
        <f t="shared" si="86"/>
        <v>0</v>
      </c>
      <c r="AB1158" s="68" t="str">
        <f t="shared" si="87"/>
        <v/>
      </c>
    </row>
    <row r="1159" spans="1:28" s="67" customFormat="1" ht="20.25">
      <c r="A1159" s="197"/>
      <c r="B1159" s="137" t="s">
        <v>235</v>
      </c>
      <c r="C1159" s="191" t="s">
        <v>235</v>
      </c>
      <c r="D1159" s="138"/>
      <c r="E1159" s="137" t="s">
        <v>235</v>
      </c>
      <c r="F1159" s="137" t="s">
        <v>235</v>
      </c>
      <c r="G1159" s="137" t="s">
        <v>235</v>
      </c>
      <c r="H1159" s="192" t="s">
        <v>235</v>
      </c>
      <c r="I1159" s="193" t="s">
        <v>235</v>
      </c>
      <c r="J1159" s="193" t="s">
        <v>235</v>
      </c>
      <c r="K1159" s="194"/>
      <c r="L1159" s="194"/>
      <c r="M1159" s="194"/>
      <c r="N1159" s="194"/>
      <c r="O1159" s="194"/>
      <c r="P1159" s="195"/>
      <c r="Q1159" s="196"/>
      <c r="R1159" s="137" t="s">
        <v>235</v>
      </c>
      <c r="S1159" s="197" t="str">
        <f t="shared" ca="1" si="90"/>
        <v/>
      </c>
      <c r="T1159" s="197" t="str">
        <f ca="1">IF(B1159="","",IF(ISERROR(MATCH($J1159,[3]SorP!$B$1:$B$6226,0)),"",INDIRECT("'SorP'!$A$"&amp;MATCH($S1159&amp;$J1159,[3]SorP!C:C,0))))</f>
        <v/>
      </c>
      <c r="U1159" s="139"/>
      <c r="V1159" s="140" t="e">
        <f>IF(C1159="",NA(),IF(OR(C1159="Smelter not listed",C1159="Smelter not yet identified"),MATCH($B1159&amp;$D1159,'[3]Smelter Look-up'!$J:$J,0),MATCH($B1159&amp;$C1159,'[3]Smelter Look-up'!$J:$J,0)))</f>
        <v>#N/A</v>
      </c>
      <c r="X1159" s="67">
        <f t="shared" si="86"/>
        <v>0</v>
      </c>
      <c r="AB1159" s="68" t="str">
        <f t="shared" si="87"/>
        <v/>
      </c>
    </row>
    <row r="1160" spans="1:28" s="67" customFormat="1" ht="20.25">
      <c r="A1160" s="197"/>
      <c r="B1160" s="137" t="s">
        <v>235</v>
      </c>
      <c r="C1160" s="191" t="s">
        <v>235</v>
      </c>
      <c r="D1160" s="138"/>
      <c r="E1160" s="137" t="s">
        <v>235</v>
      </c>
      <c r="F1160" s="137" t="s">
        <v>235</v>
      </c>
      <c r="G1160" s="137" t="s">
        <v>235</v>
      </c>
      <c r="H1160" s="192" t="s">
        <v>235</v>
      </c>
      <c r="I1160" s="193" t="s">
        <v>235</v>
      </c>
      <c r="J1160" s="193" t="s">
        <v>235</v>
      </c>
      <c r="K1160" s="194"/>
      <c r="L1160" s="194"/>
      <c r="M1160" s="194"/>
      <c r="N1160" s="194"/>
      <c r="O1160" s="194"/>
      <c r="P1160" s="195"/>
      <c r="Q1160" s="196"/>
      <c r="R1160" s="137" t="s">
        <v>235</v>
      </c>
      <c r="S1160" s="197" t="str">
        <f t="shared" ca="1" si="90"/>
        <v/>
      </c>
      <c r="T1160" s="197" t="str">
        <f ca="1">IF(B1160="","",IF(ISERROR(MATCH($J1160,[3]SorP!$B$1:$B$6226,0)),"",INDIRECT("'SorP'!$A$"&amp;MATCH($S1160&amp;$J1160,[3]SorP!C:C,0))))</f>
        <v/>
      </c>
      <c r="U1160" s="139"/>
      <c r="V1160" s="140" t="e">
        <f>IF(C1160="",NA(),IF(OR(C1160="Smelter not listed",C1160="Smelter not yet identified"),MATCH($B1160&amp;$D1160,'[3]Smelter Look-up'!$J:$J,0),MATCH($B1160&amp;$C1160,'[3]Smelter Look-up'!$J:$J,0)))</f>
        <v>#N/A</v>
      </c>
      <c r="X1160" s="67">
        <f t="shared" si="86"/>
        <v>0</v>
      </c>
      <c r="AB1160" s="68" t="str">
        <f t="shared" si="87"/>
        <v/>
      </c>
    </row>
    <row r="1161" spans="1:28" s="67" customFormat="1" ht="20.25">
      <c r="A1161" s="197"/>
      <c r="B1161" s="137" t="s">
        <v>235</v>
      </c>
      <c r="C1161" s="191" t="s">
        <v>235</v>
      </c>
      <c r="D1161" s="138"/>
      <c r="E1161" s="137" t="s">
        <v>235</v>
      </c>
      <c r="F1161" s="137" t="s">
        <v>235</v>
      </c>
      <c r="G1161" s="137" t="s">
        <v>235</v>
      </c>
      <c r="H1161" s="192" t="s">
        <v>235</v>
      </c>
      <c r="I1161" s="193" t="s">
        <v>235</v>
      </c>
      <c r="J1161" s="193" t="s">
        <v>235</v>
      </c>
      <c r="K1161" s="194"/>
      <c r="L1161" s="194"/>
      <c r="M1161" s="194"/>
      <c r="N1161" s="194"/>
      <c r="O1161" s="194"/>
      <c r="P1161" s="195"/>
      <c r="Q1161" s="196"/>
      <c r="R1161" s="137" t="s">
        <v>235</v>
      </c>
      <c r="S1161" s="197" t="str">
        <f t="shared" ca="1" si="90"/>
        <v/>
      </c>
      <c r="T1161" s="197" t="str">
        <f ca="1">IF(B1161="","",IF(ISERROR(MATCH($J1161,[3]SorP!$B$1:$B$6226,0)),"",INDIRECT("'SorP'!$A$"&amp;MATCH($S1161&amp;$J1161,[3]SorP!C:C,0))))</f>
        <v/>
      </c>
      <c r="U1161" s="139"/>
      <c r="V1161" s="140" t="e">
        <f>IF(C1161="",NA(),IF(OR(C1161="Smelter not listed",C1161="Smelter not yet identified"),MATCH($B1161&amp;$D1161,'[3]Smelter Look-up'!$J:$J,0),MATCH($B1161&amp;$C1161,'[3]Smelter Look-up'!$J:$J,0)))</f>
        <v>#N/A</v>
      </c>
      <c r="X1161" s="67">
        <f t="shared" ref="X1161:X1224" si="91">IF(AND(C1161="Smelter not listed",OR(LEN(D1161)=0,LEN(E1161)=0)),1,0)</f>
        <v>0</v>
      </c>
      <c r="AB1161" s="68" t="str">
        <f t="shared" ref="AB1161:AB1224" si="92">B1161&amp;C1161</f>
        <v/>
      </c>
    </row>
    <row r="1162" spans="1:28" s="67" customFormat="1" ht="20.25">
      <c r="A1162" s="197"/>
      <c r="B1162" s="137" t="s">
        <v>235</v>
      </c>
      <c r="C1162" s="191" t="s">
        <v>235</v>
      </c>
      <c r="D1162" s="138"/>
      <c r="E1162" s="137" t="s">
        <v>235</v>
      </c>
      <c r="F1162" s="137" t="s">
        <v>235</v>
      </c>
      <c r="G1162" s="137" t="s">
        <v>235</v>
      </c>
      <c r="H1162" s="192" t="s">
        <v>235</v>
      </c>
      <c r="I1162" s="193" t="s">
        <v>235</v>
      </c>
      <c r="J1162" s="193" t="s">
        <v>235</v>
      </c>
      <c r="K1162" s="194"/>
      <c r="L1162" s="194"/>
      <c r="M1162" s="194"/>
      <c r="N1162" s="194"/>
      <c r="O1162" s="194"/>
      <c r="P1162" s="195"/>
      <c r="Q1162" s="196"/>
      <c r="R1162" s="137" t="s">
        <v>235</v>
      </c>
      <c r="S1162" s="197" t="str">
        <f t="shared" ca="1" si="90"/>
        <v/>
      </c>
      <c r="T1162" s="197" t="str">
        <f ca="1">IF(B1162="","",IF(ISERROR(MATCH($J1162,[3]SorP!$B$1:$B$6226,0)),"",INDIRECT("'SorP'!$A$"&amp;MATCH($S1162&amp;$J1162,[3]SorP!C:C,0))))</f>
        <v/>
      </c>
      <c r="U1162" s="139"/>
      <c r="V1162" s="140" t="e">
        <f>IF(C1162="",NA(),IF(OR(C1162="Smelter not listed",C1162="Smelter not yet identified"),MATCH($B1162&amp;$D1162,'[3]Smelter Look-up'!$J:$J,0),MATCH($B1162&amp;$C1162,'[3]Smelter Look-up'!$J:$J,0)))</f>
        <v>#N/A</v>
      </c>
      <c r="X1162" s="67">
        <f t="shared" si="91"/>
        <v>0</v>
      </c>
      <c r="AB1162" s="68" t="str">
        <f t="shared" si="92"/>
        <v/>
      </c>
    </row>
    <row r="1163" spans="1:28" s="67" customFormat="1" ht="20.25">
      <c r="A1163" s="197"/>
      <c r="B1163" s="137" t="s">
        <v>235</v>
      </c>
      <c r="C1163" s="191" t="s">
        <v>235</v>
      </c>
      <c r="D1163" s="138"/>
      <c r="E1163" s="137" t="s">
        <v>235</v>
      </c>
      <c r="F1163" s="137" t="s">
        <v>235</v>
      </c>
      <c r="G1163" s="137" t="s">
        <v>235</v>
      </c>
      <c r="H1163" s="192" t="s">
        <v>235</v>
      </c>
      <c r="I1163" s="193" t="s">
        <v>235</v>
      </c>
      <c r="J1163" s="193" t="s">
        <v>235</v>
      </c>
      <c r="K1163" s="194"/>
      <c r="L1163" s="194"/>
      <c r="M1163" s="194"/>
      <c r="N1163" s="194"/>
      <c r="O1163" s="194"/>
      <c r="P1163" s="195"/>
      <c r="Q1163" s="196"/>
      <c r="R1163" s="137" t="s">
        <v>235</v>
      </c>
      <c r="S1163" s="197" t="str">
        <f t="shared" ca="1" si="90"/>
        <v/>
      </c>
      <c r="T1163" s="197" t="str">
        <f ca="1">IF(B1163="","",IF(ISERROR(MATCH($J1163,[3]SorP!$B$1:$B$6226,0)),"",INDIRECT("'SorP'!$A$"&amp;MATCH($S1163&amp;$J1163,[3]SorP!C:C,0))))</f>
        <v/>
      </c>
      <c r="U1163" s="139"/>
      <c r="V1163" s="140" t="e">
        <f>IF(C1163="",NA(),IF(OR(C1163="Smelter not listed",C1163="Smelter not yet identified"),MATCH($B1163&amp;$D1163,'[3]Smelter Look-up'!$J:$J,0),MATCH($B1163&amp;$C1163,'[3]Smelter Look-up'!$J:$J,0)))</f>
        <v>#N/A</v>
      </c>
      <c r="X1163" s="67">
        <f t="shared" si="91"/>
        <v>0</v>
      </c>
      <c r="AB1163" s="68" t="str">
        <f t="shared" si="92"/>
        <v/>
      </c>
    </row>
    <row r="1164" spans="1:28" s="67" customFormat="1" ht="20.25">
      <c r="A1164" s="197"/>
      <c r="B1164" s="137" t="s">
        <v>235</v>
      </c>
      <c r="C1164" s="191" t="s">
        <v>235</v>
      </c>
      <c r="D1164" s="138"/>
      <c r="E1164" s="137" t="s">
        <v>235</v>
      </c>
      <c r="F1164" s="137" t="s">
        <v>235</v>
      </c>
      <c r="G1164" s="137" t="s">
        <v>235</v>
      </c>
      <c r="H1164" s="192" t="s">
        <v>235</v>
      </c>
      <c r="I1164" s="193" t="s">
        <v>235</v>
      </c>
      <c r="J1164" s="193" t="s">
        <v>235</v>
      </c>
      <c r="K1164" s="194"/>
      <c r="L1164" s="194"/>
      <c r="M1164" s="194"/>
      <c r="N1164" s="194"/>
      <c r="O1164" s="194"/>
      <c r="P1164" s="195"/>
      <c r="Q1164" s="196"/>
      <c r="R1164" s="137" t="s">
        <v>235</v>
      </c>
      <c r="S1164" s="197" t="str">
        <f t="shared" ca="1" si="90"/>
        <v/>
      </c>
      <c r="T1164" s="197" t="str">
        <f ca="1">IF(B1164="","",IF(ISERROR(MATCH($J1164,[3]SorP!$B$1:$B$6226,0)),"",INDIRECT("'SorP'!$A$"&amp;MATCH($S1164&amp;$J1164,[3]SorP!C:C,0))))</f>
        <v/>
      </c>
      <c r="U1164" s="139"/>
      <c r="V1164" s="140" t="e">
        <f>IF(C1164="",NA(),IF(OR(C1164="Smelter not listed",C1164="Smelter not yet identified"),MATCH($B1164&amp;$D1164,'[3]Smelter Look-up'!$J:$J,0),MATCH($B1164&amp;$C1164,'[3]Smelter Look-up'!$J:$J,0)))</f>
        <v>#N/A</v>
      </c>
      <c r="X1164" s="67">
        <f t="shared" si="91"/>
        <v>0</v>
      </c>
      <c r="AB1164" s="68" t="str">
        <f t="shared" si="92"/>
        <v/>
      </c>
    </row>
    <row r="1165" spans="1:28" s="67" customFormat="1" ht="20.25">
      <c r="A1165" s="197"/>
      <c r="B1165" s="137" t="s">
        <v>235</v>
      </c>
      <c r="C1165" s="191" t="s">
        <v>235</v>
      </c>
      <c r="D1165" s="138"/>
      <c r="E1165" s="137" t="s">
        <v>235</v>
      </c>
      <c r="F1165" s="137" t="s">
        <v>235</v>
      </c>
      <c r="G1165" s="137" t="s">
        <v>235</v>
      </c>
      <c r="H1165" s="192" t="s">
        <v>235</v>
      </c>
      <c r="I1165" s="193" t="s">
        <v>235</v>
      </c>
      <c r="J1165" s="193" t="s">
        <v>235</v>
      </c>
      <c r="K1165" s="194"/>
      <c r="L1165" s="194"/>
      <c r="M1165" s="194"/>
      <c r="N1165" s="194"/>
      <c r="O1165" s="194"/>
      <c r="P1165" s="195"/>
      <c r="Q1165" s="196"/>
      <c r="R1165" s="137" t="s">
        <v>235</v>
      </c>
      <c r="S1165" s="197" t="str">
        <f t="shared" ca="1" si="90"/>
        <v/>
      </c>
      <c r="T1165" s="197" t="str">
        <f ca="1">IF(B1165="","",IF(ISERROR(MATCH($J1165,[3]SorP!$B$1:$B$6226,0)),"",INDIRECT("'SorP'!$A$"&amp;MATCH($S1165&amp;$J1165,[3]SorP!C:C,0))))</f>
        <v/>
      </c>
      <c r="U1165" s="139"/>
      <c r="V1165" s="140" t="e">
        <f>IF(C1165="",NA(),IF(OR(C1165="Smelter not listed",C1165="Smelter not yet identified"),MATCH($B1165&amp;$D1165,'[3]Smelter Look-up'!$J:$J,0),MATCH($B1165&amp;$C1165,'[3]Smelter Look-up'!$J:$J,0)))</f>
        <v>#N/A</v>
      </c>
      <c r="X1165" s="67">
        <f t="shared" si="91"/>
        <v>0</v>
      </c>
      <c r="AB1165" s="68" t="str">
        <f t="shared" si="92"/>
        <v/>
      </c>
    </row>
    <row r="1166" spans="1:28" s="67" customFormat="1" ht="20.25">
      <c r="A1166" s="197"/>
      <c r="B1166" s="137" t="s">
        <v>235</v>
      </c>
      <c r="C1166" s="191" t="s">
        <v>235</v>
      </c>
      <c r="D1166" s="138"/>
      <c r="E1166" s="137" t="s">
        <v>235</v>
      </c>
      <c r="F1166" s="137" t="s">
        <v>235</v>
      </c>
      <c r="G1166" s="137" t="s">
        <v>235</v>
      </c>
      <c r="H1166" s="192" t="s">
        <v>235</v>
      </c>
      <c r="I1166" s="193" t="s">
        <v>235</v>
      </c>
      <c r="J1166" s="193" t="s">
        <v>235</v>
      </c>
      <c r="K1166" s="194"/>
      <c r="L1166" s="194"/>
      <c r="M1166" s="194"/>
      <c r="N1166" s="194"/>
      <c r="O1166" s="194"/>
      <c r="P1166" s="195"/>
      <c r="Q1166" s="196"/>
      <c r="R1166" s="137" t="s">
        <v>235</v>
      </c>
      <c r="S1166" s="197" t="str">
        <f t="shared" ca="1" si="90"/>
        <v/>
      </c>
      <c r="T1166" s="197" t="str">
        <f ca="1">IF(B1166="","",IF(ISERROR(MATCH($J1166,[3]SorP!$B$1:$B$6226,0)),"",INDIRECT("'SorP'!$A$"&amp;MATCH($S1166&amp;$J1166,[3]SorP!C:C,0))))</f>
        <v/>
      </c>
      <c r="U1166" s="139"/>
      <c r="V1166" s="140" t="e">
        <f>IF(C1166="",NA(),IF(OR(C1166="Smelter not listed",C1166="Smelter not yet identified"),MATCH($B1166&amp;$D1166,'[3]Smelter Look-up'!$J:$J,0),MATCH($B1166&amp;$C1166,'[3]Smelter Look-up'!$J:$J,0)))</f>
        <v>#N/A</v>
      </c>
      <c r="X1166" s="67">
        <f t="shared" si="91"/>
        <v>0</v>
      </c>
      <c r="AB1166" s="68" t="str">
        <f t="shared" si="92"/>
        <v/>
      </c>
    </row>
    <row r="1167" spans="1:28" s="67" customFormat="1" ht="20.25">
      <c r="A1167" s="197"/>
      <c r="B1167" s="137" t="s">
        <v>235</v>
      </c>
      <c r="C1167" s="191" t="s">
        <v>235</v>
      </c>
      <c r="D1167" s="138"/>
      <c r="E1167" s="137" t="s">
        <v>235</v>
      </c>
      <c r="F1167" s="137" t="s">
        <v>235</v>
      </c>
      <c r="G1167" s="137" t="s">
        <v>235</v>
      </c>
      <c r="H1167" s="192" t="s">
        <v>235</v>
      </c>
      <c r="I1167" s="193" t="s">
        <v>235</v>
      </c>
      <c r="J1167" s="193" t="s">
        <v>235</v>
      </c>
      <c r="K1167" s="194"/>
      <c r="L1167" s="194"/>
      <c r="M1167" s="194"/>
      <c r="N1167" s="194"/>
      <c r="O1167" s="194"/>
      <c r="P1167" s="195"/>
      <c r="Q1167" s="196"/>
      <c r="R1167" s="137" t="s">
        <v>235</v>
      </c>
      <c r="S1167" s="197" t="str">
        <f t="shared" ca="1" si="90"/>
        <v/>
      </c>
      <c r="T1167" s="197" t="str">
        <f ca="1">IF(B1167="","",IF(ISERROR(MATCH($J1167,[3]SorP!$B$1:$B$6226,0)),"",INDIRECT("'SorP'!$A$"&amp;MATCH($S1167&amp;$J1167,[3]SorP!C:C,0))))</f>
        <v/>
      </c>
      <c r="U1167" s="139"/>
      <c r="V1167" s="140" t="e">
        <f>IF(C1167="",NA(),IF(OR(C1167="Smelter not listed",C1167="Smelter not yet identified"),MATCH($B1167&amp;$D1167,'[3]Smelter Look-up'!$J:$J,0),MATCH($B1167&amp;$C1167,'[3]Smelter Look-up'!$J:$J,0)))</f>
        <v>#N/A</v>
      </c>
      <c r="X1167" s="67">
        <f t="shared" si="91"/>
        <v>0</v>
      </c>
      <c r="AB1167" s="68" t="str">
        <f t="shared" si="92"/>
        <v/>
      </c>
    </row>
    <row r="1168" spans="1:28" s="67" customFormat="1" ht="20.25">
      <c r="A1168" s="197"/>
      <c r="B1168" s="137" t="s">
        <v>235</v>
      </c>
      <c r="C1168" s="191" t="s">
        <v>235</v>
      </c>
      <c r="D1168" s="138"/>
      <c r="E1168" s="137" t="s">
        <v>235</v>
      </c>
      <c r="F1168" s="137" t="s">
        <v>235</v>
      </c>
      <c r="G1168" s="137" t="s">
        <v>235</v>
      </c>
      <c r="H1168" s="192" t="s">
        <v>235</v>
      </c>
      <c r="I1168" s="193" t="s">
        <v>235</v>
      </c>
      <c r="J1168" s="193" t="s">
        <v>235</v>
      </c>
      <c r="K1168" s="194"/>
      <c r="L1168" s="194"/>
      <c r="M1168" s="194"/>
      <c r="N1168" s="194"/>
      <c r="O1168" s="194"/>
      <c r="P1168" s="195"/>
      <c r="Q1168" s="196"/>
      <c r="R1168" s="137" t="s">
        <v>235</v>
      </c>
      <c r="S1168" s="197" t="str">
        <f t="shared" ca="1" si="90"/>
        <v/>
      </c>
      <c r="T1168" s="197" t="str">
        <f ca="1">IF(B1168="","",IF(ISERROR(MATCH($J1168,[3]SorP!$B$1:$B$6226,0)),"",INDIRECT("'SorP'!$A$"&amp;MATCH($S1168&amp;$J1168,[3]SorP!C:C,0))))</f>
        <v/>
      </c>
      <c r="U1168" s="139"/>
      <c r="V1168" s="140" t="e">
        <f>IF(C1168="",NA(),IF(OR(C1168="Smelter not listed",C1168="Smelter not yet identified"),MATCH($B1168&amp;$D1168,'[3]Smelter Look-up'!$J:$J,0),MATCH($B1168&amp;$C1168,'[3]Smelter Look-up'!$J:$J,0)))</f>
        <v>#N/A</v>
      </c>
      <c r="X1168" s="67">
        <f t="shared" si="91"/>
        <v>0</v>
      </c>
      <c r="AB1168" s="68" t="str">
        <f t="shared" si="92"/>
        <v/>
      </c>
    </row>
    <row r="1169" spans="1:28" s="67" customFormat="1" ht="20.25">
      <c r="A1169" s="197"/>
      <c r="B1169" s="137" t="s">
        <v>235</v>
      </c>
      <c r="C1169" s="191" t="s">
        <v>235</v>
      </c>
      <c r="D1169" s="138"/>
      <c r="E1169" s="137" t="s">
        <v>235</v>
      </c>
      <c r="F1169" s="137" t="s">
        <v>235</v>
      </c>
      <c r="G1169" s="137" t="s">
        <v>235</v>
      </c>
      <c r="H1169" s="192" t="s">
        <v>235</v>
      </c>
      <c r="I1169" s="193" t="s">
        <v>235</v>
      </c>
      <c r="J1169" s="193" t="s">
        <v>235</v>
      </c>
      <c r="K1169" s="194"/>
      <c r="L1169" s="194"/>
      <c r="M1169" s="194"/>
      <c r="N1169" s="194"/>
      <c r="O1169" s="194"/>
      <c r="P1169" s="195"/>
      <c r="Q1169" s="196"/>
      <c r="R1169" s="137" t="s">
        <v>235</v>
      </c>
      <c r="S1169" s="197" t="str">
        <f t="shared" ca="1" si="90"/>
        <v/>
      </c>
      <c r="T1169" s="197" t="str">
        <f ca="1">IF(B1169="","",IF(ISERROR(MATCH($J1169,[3]SorP!$B$1:$B$6226,0)),"",INDIRECT("'SorP'!$A$"&amp;MATCH($S1169&amp;$J1169,[3]SorP!C:C,0))))</f>
        <v/>
      </c>
      <c r="U1169" s="139"/>
      <c r="V1169" s="140" t="e">
        <f>IF(C1169="",NA(),IF(OR(C1169="Smelter not listed",C1169="Smelter not yet identified"),MATCH($B1169&amp;$D1169,'[3]Smelter Look-up'!$J:$J,0),MATCH($B1169&amp;$C1169,'[3]Smelter Look-up'!$J:$J,0)))</f>
        <v>#N/A</v>
      </c>
      <c r="X1169" s="67">
        <f t="shared" si="91"/>
        <v>0</v>
      </c>
      <c r="AB1169" s="68" t="str">
        <f t="shared" si="92"/>
        <v/>
      </c>
    </row>
    <row r="1170" spans="1:28" s="67" customFormat="1" ht="20.25">
      <c r="A1170" s="197"/>
      <c r="B1170" s="137" t="s">
        <v>235</v>
      </c>
      <c r="C1170" s="191" t="s">
        <v>235</v>
      </c>
      <c r="D1170" s="138"/>
      <c r="E1170" s="137" t="s">
        <v>235</v>
      </c>
      <c r="F1170" s="137" t="s">
        <v>235</v>
      </c>
      <c r="G1170" s="137" t="s">
        <v>235</v>
      </c>
      <c r="H1170" s="192" t="s">
        <v>235</v>
      </c>
      <c r="I1170" s="193" t="s">
        <v>235</v>
      </c>
      <c r="J1170" s="193" t="s">
        <v>235</v>
      </c>
      <c r="K1170" s="194"/>
      <c r="L1170" s="194"/>
      <c r="M1170" s="194"/>
      <c r="N1170" s="194"/>
      <c r="O1170" s="194"/>
      <c r="P1170" s="195"/>
      <c r="Q1170" s="196"/>
      <c r="R1170" s="137" t="s">
        <v>235</v>
      </c>
      <c r="S1170" s="197" t="str">
        <f t="shared" ca="1" si="90"/>
        <v/>
      </c>
      <c r="T1170" s="197" t="str">
        <f ca="1">IF(B1170="","",IF(ISERROR(MATCH($J1170,[3]SorP!$B$1:$B$6226,0)),"",INDIRECT("'SorP'!$A$"&amp;MATCH($S1170&amp;$J1170,[3]SorP!C:C,0))))</f>
        <v/>
      </c>
      <c r="U1170" s="139"/>
      <c r="V1170" s="140" t="e">
        <f>IF(C1170="",NA(),IF(OR(C1170="Smelter not listed",C1170="Smelter not yet identified"),MATCH($B1170&amp;$D1170,'[3]Smelter Look-up'!$J:$J,0),MATCH($B1170&amp;$C1170,'[3]Smelter Look-up'!$J:$J,0)))</f>
        <v>#N/A</v>
      </c>
      <c r="X1170" s="67">
        <f t="shared" si="91"/>
        <v>0</v>
      </c>
      <c r="AB1170" s="68" t="str">
        <f t="shared" si="92"/>
        <v/>
      </c>
    </row>
    <row r="1171" spans="1:28" s="67" customFormat="1" ht="20.25">
      <c r="A1171" s="197"/>
      <c r="B1171" s="137" t="s">
        <v>235</v>
      </c>
      <c r="C1171" s="191" t="s">
        <v>235</v>
      </c>
      <c r="D1171" s="138"/>
      <c r="E1171" s="137" t="s">
        <v>235</v>
      </c>
      <c r="F1171" s="137" t="s">
        <v>235</v>
      </c>
      <c r="G1171" s="137" t="s">
        <v>235</v>
      </c>
      <c r="H1171" s="192" t="s">
        <v>235</v>
      </c>
      <c r="I1171" s="193" t="s">
        <v>235</v>
      </c>
      <c r="J1171" s="193" t="s">
        <v>235</v>
      </c>
      <c r="K1171" s="194"/>
      <c r="L1171" s="194"/>
      <c r="M1171" s="194"/>
      <c r="N1171" s="194"/>
      <c r="O1171" s="194"/>
      <c r="P1171" s="195"/>
      <c r="Q1171" s="196"/>
      <c r="R1171" s="137" t="s">
        <v>235</v>
      </c>
      <c r="S1171" s="197" t="str">
        <f t="shared" ca="1" si="90"/>
        <v/>
      </c>
      <c r="T1171" s="197" t="str">
        <f ca="1">IF(B1171="","",IF(ISERROR(MATCH($J1171,[3]SorP!$B$1:$B$6226,0)),"",INDIRECT("'SorP'!$A$"&amp;MATCH($S1171&amp;$J1171,[3]SorP!C:C,0))))</f>
        <v/>
      </c>
      <c r="U1171" s="139"/>
      <c r="V1171" s="140" t="e">
        <f>IF(C1171="",NA(),IF(OR(C1171="Smelter not listed",C1171="Smelter not yet identified"),MATCH($B1171&amp;$D1171,'[3]Smelter Look-up'!$J:$J,0),MATCH($B1171&amp;$C1171,'[3]Smelter Look-up'!$J:$J,0)))</f>
        <v>#N/A</v>
      </c>
      <c r="X1171" s="67">
        <f t="shared" si="91"/>
        <v>0</v>
      </c>
      <c r="AB1171" s="68" t="str">
        <f t="shared" si="92"/>
        <v/>
      </c>
    </row>
    <row r="1172" spans="1:28" s="67" customFormat="1" ht="20.25">
      <c r="A1172" s="197"/>
      <c r="B1172" s="137" t="s">
        <v>235</v>
      </c>
      <c r="C1172" s="191" t="s">
        <v>235</v>
      </c>
      <c r="D1172" s="138"/>
      <c r="E1172" s="137" t="s">
        <v>235</v>
      </c>
      <c r="F1172" s="137" t="s">
        <v>235</v>
      </c>
      <c r="G1172" s="137" t="s">
        <v>235</v>
      </c>
      <c r="H1172" s="192" t="s">
        <v>235</v>
      </c>
      <c r="I1172" s="193" t="s">
        <v>235</v>
      </c>
      <c r="J1172" s="193" t="s">
        <v>235</v>
      </c>
      <c r="K1172" s="194"/>
      <c r="L1172" s="194"/>
      <c r="M1172" s="194"/>
      <c r="N1172" s="194"/>
      <c r="O1172" s="194"/>
      <c r="P1172" s="195"/>
      <c r="Q1172" s="196"/>
      <c r="R1172" s="137" t="s">
        <v>235</v>
      </c>
      <c r="S1172" s="197" t="str">
        <f t="shared" ca="1" si="90"/>
        <v/>
      </c>
      <c r="T1172" s="197" t="str">
        <f ca="1">IF(B1172="","",IF(ISERROR(MATCH($J1172,[3]SorP!$B$1:$B$6226,0)),"",INDIRECT("'SorP'!$A$"&amp;MATCH($S1172&amp;$J1172,[3]SorP!C:C,0))))</f>
        <v/>
      </c>
      <c r="U1172" s="139"/>
      <c r="V1172" s="140" t="e">
        <f>IF(C1172="",NA(),IF(OR(C1172="Smelter not listed",C1172="Smelter not yet identified"),MATCH($B1172&amp;$D1172,'[3]Smelter Look-up'!$J:$J,0),MATCH($B1172&amp;$C1172,'[3]Smelter Look-up'!$J:$J,0)))</f>
        <v>#N/A</v>
      </c>
      <c r="X1172" s="67">
        <f t="shared" si="91"/>
        <v>0</v>
      </c>
      <c r="AB1172" s="68" t="str">
        <f t="shared" si="92"/>
        <v/>
      </c>
    </row>
    <row r="1173" spans="1:28" s="67" customFormat="1" ht="20.25">
      <c r="A1173" s="197"/>
      <c r="B1173" s="137" t="s">
        <v>235</v>
      </c>
      <c r="C1173" s="191" t="s">
        <v>235</v>
      </c>
      <c r="D1173" s="138"/>
      <c r="E1173" s="137" t="s">
        <v>235</v>
      </c>
      <c r="F1173" s="137" t="s">
        <v>235</v>
      </c>
      <c r="G1173" s="137" t="s">
        <v>235</v>
      </c>
      <c r="H1173" s="192" t="s">
        <v>235</v>
      </c>
      <c r="I1173" s="193" t="s">
        <v>235</v>
      </c>
      <c r="J1173" s="193" t="s">
        <v>235</v>
      </c>
      <c r="K1173" s="194"/>
      <c r="L1173" s="194"/>
      <c r="M1173" s="194"/>
      <c r="N1173" s="194"/>
      <c r="O1173" s="194"/>
      <c r="P1173" s="195"/>
      <c r="Q1173" s="196"/>
      <c r="R1173" s="137" t="s">
        <v>235</v>
      </c>
      <c r="S1173" s="197" t="str">
        <f t="shared" ca="1" si="90"/>
        <v/>
      </c>
      <c r="T1173" s="197" t="str">
        <f ca="1">IF(B1173="","",IF(ISERROR(MATCH($J1173,[3]SorP!$B$1:$B$6226,0)),"",INDIRECT("'SorP'!$A$"&amp;MATCH($S1173&amp;$J1173,[3]SorP!C:C,0))))</f>
        <v/>
      </c>
      <c r="U1173" s="139"/>
      <c r="V1173" s="140" t="e">
        <f>IF(C1173="",NA(),IF(OR(C1173="Smelter not listed",C1173="Smelter not yet identified"),MATCH($B1173&amp;$D1173,'[3]Smelter Look-up'!$J:$J,0),MATCH($B1173&amp;$C1173,'[3]Smelter Look-up'!$J:$J,0)))</f>
        <v>#N/A</v>
      </c>
      <c r="X1173" s="67">
        <f t="shared" si="91"/>
        <v>0</v>
      </c>
      <c r="AB1173" s="68" t="str">
        <f t="shared" si="92"/>
        <v/>
      </c>
    </row>
    <row r="1174" spans="1:28" s="67" customFormat="1" ht="20.25">
      <c r="A1174" s="197"/>
      <c r="B1174" s="137" t="s">
        <v>235</v>
      </c>
      <c r="C1174" s="191" t="s">
        <v>235</v>
      </c>
      <c r="D1174" s="138"/>
      <c r="E1174" s="137" t="s">
        <v>235</v>
      </c>
      <c r="F1174" s="137" t="s">
        <v>235</v>
      </c>
      <c r="G1174" s="137" t="s">
        <v>235</v>
      </c>
      <c r="H1174" s="192" t="s">
        <v>235</v>
      </c>
      <c r="I1174" s="193" t="s">
        <v>235</v>
      </c>
      <c r="J1174" s="193" t="s">
        <v>235</v>
      </c>
      <c r="K1174" s="194"/>
      <c r="L1174" s="194"/>
      <c r="M1174" s="194"/>
      <c r="N1174" s="194"/>
      <c r="O1174" s="194"/>
      <c r="P1174" s="195"/>
      <c r="Q1174" s="196"/>
      <c r="R1174" s="137" t="s">
        <v>235</v>
      </c>
      <c r="S1174" s="197" t="str">
        <f t="shared" ca="1" si="90"/>
        <v/>
      </c>
      <c r="T1174" s="197" t="str">
        <f ca="1">IF(B1174="","",IF(ISERROR(MATCH($J1174,[3]SorP!$B$1:$B$6226,0)),"",INDIRECT("'SorP'!$A$"&amp;MATCH($S1174&amp;$J1174,[3]SorP!C:C,0))))</f>
        <v/>
      </c>
      <c r="U1174" s="139"/>
      <c r="V1174" s="140" t="e">
        <f>IF(C1174="",NA(),IF(OR(C1174="Smelter not listed",C1174="Smelter not yet identified"),MATCH($B1174&amp;$D1174,'[3]Smelter Look-up'!$J:$J,0),MATCH($B1174&amp;$C1174,'[3]Smelter Look-up'!$J:$J,0)))</f>
        <v>#N/A</v>
      </c>
      <c r="X1174" s="67">
        <f t="shared" si="91"/>
        <v>0</v>
      </c>
      <c r="AB1174" s="68" t="str">
        <f t="shared" si="92"/>
        <v/>
      </c>
    </row>
    <row r="1175" spans="1:28" s="67" customFormat="1" ht="20.25">
      <c r="A1175" s="197"/>
      <c r="B1175" s="137" t="s">
        <v>235</v>
      </c>
      <c r="C1175" s="191" t="s">
        <v>235</v>
      </c>
      <c r="D1175" s="138"/>
      <c r="E1175" s="137" t="s">
        <v>235</v>
      </c>
      <c r="F1175" s="137" t="s">
        <v>235</v>
      </c>
      <c r="G1175" s="137" t="s">
        <v>235</v>
      </c>
      <c r="H1175" s="192" t="s">
        <v>235</v>
      </c>
      <c r="I1175" s="193" t="s">
        <v>235</v>
      </c>
      <c r="J1175" s="193" t="s">
        <v>235</v>
      </c>
      <c r="K1175" s="194"/>
      <c r="L1175" s="194"/>
      <c r="M1175" s="194"/>
      <c r="N1175" s="194"/>
      <c r="O1175" s="194"/>
      <c r="P1175" s="195"/>
      <c r="Q1175" s="196"/>
      <c r="R1175" s="137" t="s">
        <v>235</v>
      </c>
      <c r="S1175" s="197" t="str">
        <f t="shared" ca="1" si="90"/>
        <v/>
      </c>
      <c r="T1175" s="197" t="str">
        <f ca="1">IF(B1175="","",IF(ISERROR(MATCH($J1175,[3]SorP!$B$1:$B$6226,0)),"",INDIRECT("'SorP'!$A$"&amp;MATCH($S1175&amp;$J1175,[3]SorP!C:C,0))))</f>
        <v/>
      </c>
      <c r="U1175" s="139"/>
      <c r="V1175" s="140" t="e">
        <f>IF(C1175="",NA(),IF(OR(C1175="Smelter not listed",C1175="Smelter not yet identified"),MATCH($B1175&amp;$D1175,'[3]Smelter Look-up'!$J:$J,0),MATCH($B1175&amp;$C1175,'[3]Smelter Look-up'!$J:$J,0)))</f>
        <v>#N/A</v>
      </c>
      <c r="X1175" s="67">
        <f t="shared" si="91"/>
        <v>0</v>
      </c>
      <c r="AB1175" s="68" t="str">
        <f t="shared" si="92"/>
        <v/>
      </c>
    </row>
    <row r="1176" spans="1:28" s="67" customFormat="1" ht="20.25">
      <c r="A1176" s="197"/>
      <c r="B1176" s="137" t="s">
        <v>235</v>
      </c>
      <c r="C1176" s="191" t="s">
        <v>235</v>
      </c>
      <c r="D1176" s="138"/>
      <c r="E1176" s="137" t="s">
        <v>235</v>
      </c>
      <c r="F1176" s="137" t="s">
        <v>235</v>
      </c>
      <c r="G1176" s="137" t="s">
        <v>235</v>
      </c>
      <c r="H1176" s="192" t="s">
        <v>235</v>
      </c>
      <c r="I1176" s="193" t="s">
        <v>235</v>
      </c>
      <c r="J1176" s="193" t="s">
        <v>235</v>
      </c>
      <c r="K1176" s="194"/>
      <c r="L1176" s="194"/>
      <c r="M1176" s="194"/>
      <c r="N1176" s="194"/>
      <c r="O1176" s="194"/>
      <c r="P1176" s="195"/>
      <c r="Q1176" s="196"/>
      <c r="R1176" s="137" t="s">
        <v>235</v>
      </c>
      <c r="S1176" s="197" t="str">
        <f t="shared" ca="1" si="90"/>
        <v/>
      </c>
      <c r="T1176" s="197" t="str">
        <f ca="1">IF(B1176="","",IF(ISERROR(MATCH($J1176,[3]SorP!$B$1:$B$6226,0)),"",INDIRECT("'SorP'!$A$"&amp;MATCH($S1176&amp;$J1176,[3]SorP!C:C,0))))</f>
        <v/>
      </c>
      <c r="U1176" s="139"/>
      <c r="V1176" s="140" t="e">
        <f>IF(C1176="",NA(),IF(OR(C1176="Smelter not listed",C1176="Smelter not yet identified"),MATCH($B1176&amp;$D1176,'[3]Smelter Look-up'!$J:$J,0),MATCH($B1176&amp;$C1176,'[3]Smelter Look-up'!$J:$J,0)))</f>
        <v>#N/A</v>
      </c>
      <c r="X1176" s="67">
        <f t="shared" si="91"/>
        <v>0</v>
      </c>
      <c r="AB1176" s="68" t="str">
        <f t="shared" si="92"/>
        <v/>
      </c>
    </row>
    <row r="1177" spans="1:28" s="67" customFormat="1" ht="20.25">
      <c r="A1177" s="197"/>
      <c r="B1177" s="137" t="s">
        <v>235</v>
      </c>
      <c r="C1177" s="191" t="s">
        <v>235</v>
      </c>
      <c r="D1177" s="138"/>
      <c r="E1177" s="137" t="s">
        <v>235</v>
      </c>
      <c r="F1177" s="137" t="s">
        <v>235</v>
      </c>
      <c r="G1177" s="137" t="s">
        <v>235</v>
      </c>
      <c r="H1177" s="192" t="s">
        <v>235</v>
      </c>
      <c r="I1177" s="193" t="s">
        <v>235</v>
      </c>
      <c r="J1177" s="193" t="s">
        <v>235</v>
      </c>
      <c r="K1177" s="194"/>
      <c r="L1177" s="194"/>
      <c r="M1177" s="194"/>
      <c r="N1177" s="194"/>
      <c r="O1177" s="194"/>
      <c r="P1177" s="195"/>
      <c r="Q1177" s="196"/>
      <c r="R1177" s="137" t="s">
        <v>235</v>
      </c>
      <c r="S1177" s="197" t="str">
        <f t="shared" ca="1" si="90"/>
        <v/>
      </c>
      <c r="T1177" s="197" t="str">
        <f ca="1">IF(B1177="","",IF(ISERROR(MATCH($J1177,[3]SorP!$B$1:$B$6226,0)),"",INDIRECT("'SorP'!$A$"&amp;MATCH($S1177&amp;$J1177,[3]SorP!C:C,0))))</f>
        <v/>
      </c>
      <c r="U1177" s="139"/>
      <c r="V1177" s="140" t="e">
        <f>IF(C1177="",NA(),IF(OR(C1177="Smelter not listed",C1177="Smelter not yet identified"),MATCH($B1177&amp;$D1177,'[3]Smelter Look-up'!$J:$J,0),MATCH($B1177&amp;$C1177,'[3]Smelter Look-up'!$J:$J,0)))</f>
        <v>#N/A</v>
      </c>
      <c r="X1177" s="67">
        <f t="shared" si="91"/>
        <v>0</v>
      </c>
      <c r="AB1177" s="68" t="str">
        <f t="shared" si="92"/>
        <v/>
      </c>
    </row>
    <row r="1178" spans="1:28" s="67" customFormat="1" ht="20.25">
      <c r="A1178" s="197"/>
      <c r="B1178" s="137" t="s">
        <v>235</v>
      </c>
      <c r="C1178" s="191" t="s">
        <v>235</v>
      </c>
      <c r="D1178" s="138"/>
      <c r="E1178" s="137" t="s">
        <v>235</v>
      </c>
      <c r="F1178" s="137" t="s">
        <v>235</v>
      </c>
      <c r="G1178" s="137" t="s">
        <v>235</v>
      </c>
      <c r="H1178" s="192" t="s">
        <v>235</v>
      </c>
      <c r="I1178" s="193" t="s">
        <v>235</v>
      </c>
      <c r="J1178" s="193" t="s">
        <v>235</v>
      </c>
      <c r="K1178" s="194"/>
      <c r="L1178" s="194"/>
      <c r="M1178" s="194"/>
      <c r="N1178" s="194"/>
      <c r="O1178" s="194"/>
      <c r="P1178" s="195"/>
      <c r="Q1178" s="196"/>
      <c r="R1178" s="137" t="s">
        <v>235</v>
      </c>
      <c r="S1178" s="197" t="str">
        <f t="shared" ca="1" si="90"/>
        <v/>
      </c>
      <c r="T1178" s="197" t="str">
        <f ca="1">IF(B1178="","",IF(ISERROR(MATCH($J1178,[3]SorP!$B$1:$B$6226,0)),"",INDIRECT("'SorP'!$A$"&amp;MATCH($S1178&amp;$J1178,[3]SorP!C:C,0))))</f>
        <v/>
      </c>
      <c r="U1178" s="139"/>
      <c r="V1178" s="140" t="e">
        <f>IF(C1178="",NA(),IF(OR(C1178="Smelter not listed",C1178="Smelter not yet identified"),MATCH($B1178&amp;$D1178,'[3]Smelter Look-up'!$J:$J,0),MATCH($B1178&amp;$C1178,'[3]Smelter Look-up'!$J:$J,0)))</f>
        <v>#N/A</v>
      </c>
      <c r="X1178" s="67">
        <f t="shared" si="91"/>
        <v>0</v>
      </c>
      <c r="AB1178" s="68" t="str">
        <f t="shared" si="92"/>
        <v/>
      </c>
    </row>
    <row r="1179" spans="1:28" s="67" customFormat="1" ht="20.25">
      <c r="A1179" s="197"/>
      <c r="B1179" s="137" t="s">
        <v>235</v>
      </c>
      <c r="C1179" s="191" t="s">
        <v>235</v>
      </c>
      <c r="D1179" s="138"/>
      <c r="E1179" s="137" t="s">
        <v>235</v>
      </c>
      <c r="F1179" s="137" t="s">
        <v>235</v>
      </c>
      <c r="G1179" s="137" t="s">
        <v>235</v>
      </c>
      <c r="H1179" s="192" t="s">
        <v>235</v>
      </c>
      <c r="I1179" s="193" t="s">
        <v>235</v>
      </c>
      <c r="J1179" s="193" t="s">
        <v>235</v>
      </c>
      <c r="K1179" s="194"/>
      <c r="L1179" s="194"/>
      <c r="M1179" s="194"/>
      <c r="N1179" s="194"/>
      <c r="O1179" s="194"/>
      <c r="P1179" s="195"/>
      <c r="Q1179" s="196"/>
      <c r="R1179" s="137" t="s">
        <v>235</v>
      </c>
      <c r="S1179" s="197" t="str">
        <f t="shared" ref="S1179:S1209" ca="1" si="93">IF(B1179="","",IF(ISERROR(MATCH($E1179,CL,0)),"Unknown",INDIRECT("'C'!$A$"&amp;MATCH($E1179,CL,0)+1)))</f>
        <v/>
      </c>
      <c r="T1179" s="197" t="str">
        <f ca="1">IF(B1179="","",IF(ISERROR(MATCH($J1179,[3]SorP!$B$1:$B$6226,0)),"",INDIRECT("'SorP'!$A$"&amp;MATCH($S1179&amp;$J1179,[3]SorP!C:C,0))))</f>
        <v/>
      </c>
      <c r="U1179" s="139"/>
      <c r="V1179" s="140" t="e">
        <f>IF(C1179="",NA(),IF(OR(C1179="Smelter not listed",C1179="Smelter not yet identified"),MATCH($B1179&amp;$D1179,'[3]Smelter Look-up'!$J:$J,0),MATCH($B1179&amp;$C1179,'[3]Smelter Look-up'!$J:$J,0)))</f>
        <v>#N/A</v>
      </c>
      <c r="X1179" s="67">
        <f t="shared" si="91"/>
        <v>0</v>
      </c>
      <c r="AB1179" s="68" t="str">
        <f t="shared" si="92"/>
        <v/>
      </c>
    </row>
    <row r="1180" spans="1:28" s="67" customFormat="1" ht="20.25">
      <c r="A1180" s="197"/>
      <c r="B1180" s="137" t="s">
        <v>235</v>
      </c>
      <c r="C1180" s="191" t="s">
        <v>235</v>
      </c>
      <c r="D1180" s="138"/>
      <c r="E1180" s="137" t="s">
        <v>235</v>
      </c>
      <c r="F1180" s="137" t="s">
        <v>235</v>
      </c>
      <c r="G1180" s="137" t="s">
        <v>235</v>
      </c>
      <c r="H1180" s="192" t="s">
        <v>235</v>
      </c>
      <c r="I1180" s="193" t="s">
        <v>235</v>
      </c>
      <c r="J1180" s="193" t="s">
        <v>235</v>
      </c>
      <c r="K1180" s="194"/>
      <c r="L1180" s="194"/>
      <c r="M1180" s="194"/>
      <c r="N1180" s="194"/>
      <c r="O1180" s="194"/>
      <c r="P1180" s="195"/>
      <c r="Q1180" s="196"/>
      <c r="R1180" s="137" t="s">
        <v>235</v>
      </c>
      <c r="S1180" s="197" t="str">
        <f t="shared" ca="1" si="93"/>
        <v/>
      </c>
      <c r="T1180" s="197" t="str">
        <f ca="1">IF(B1180="","",IF(ISERROR(MATCH($J1180,[3]SorP!$B$1:$B$6226,0)),"",INDIRECT("'SorP'!$A$"&amp;MATCH($S1180&amp;$J1180,[3]SorP!C:C,0))))</f>
        <v/>
      </c>
      <c r="U1180" s="139"/>
      <c r="V1180" s="140" t="e">
        <f>IF(C1180="",NA(),IF(OR(C1180="Smelter not listed",C1180="Smelter not yet identified"),MATCH($B1180&amp;$D1180,'[3]Smelter Look-up'!$J:$J,0),MATCH($B1180&amp;$C1180,'[3]Smelter Look-up'!$J:$J,0)))</f>
        <v>#N/A</v>
      </c>
      <c r="X1180" s="67">
        <f t="shared" si="91"/>
        <v>0</v>
      </c>
      <c r="AB1180" s="68" t="str">
        <f t="shared" si="92"/>
        <v/>
      </c>
    </row>
    <row r="1181" spans="1:28" s="67" customFormat="1" ht="20.25">
      <c r="A1181" s="197"/>
      <c r="B1181" s="137" t="s">
        <v>235</v>
      </c>
      <c r="C1181" s="191" t="s">
        <v>235</v>
      </c>
      <c r="D1181" s="138"/>
      <c r="E1181" s="137" t="s">
        <v>235</v>
      </c>
      <c r="F1181" s="137" t="s">
        <v>235</v>
      </c>
      <c r="G1181" s="137" t="s">
        <v>235</v>
      </c>
      <c r="H1181" s="192" t="s">
        <v>235</v>
      </c>
      <c r="I1181" s="193" t="s">
        <v>235</v>
      </c>
      <c r="J1181" s="193" t="s">
        <v>235</v>
      </c>
      <c r="K1181" s="194"/>
      <c r="L1181" s="194"/>
      <c r="M1181" s="194"/>
      <c r="N1181" s="194"/>
      <c r="O1181" s="194"/>
      <c r="P1181" s="195"/>
      <c r="Q1181" s="196"/>
      <c r="R1181" s="137" t="s">
        <v>235</v>
      </c>
      <c r="S1181" s="197" t="str">
        <f t="shared" ca="1" si="93"/>
        <v/>
      </c>
      <c r="T1181" s="197" t="str">
        <f ca="1">IF(B1181="","",IF(ISERROR(MATCH($J1181,[3]SorP!$B$1:$B$6226,0)),"",INDIRECT("'SorP'!$A$"&amp;MATCH($S1181&amp;$J1181,[3]SorP!C:C,0))))</f>
        <v/>
      </c>
      <c r="U1181" s="139"/>
      <c r="V1181" s="140" t="e">
        <f>IF(C1181="",NA(),IF(OR(C1181="Smelter not listed",C1181="Smelter not yet identified"),MATCH($B1181&amp;$D1181,'[3]Smelter Look-up'!$J:$J,0),MATCH($B1181&amp;$C1181,'[3]Smelter Look-up'!$J:$J,0)))</f>
        <v>#N/A</v>
      </c>
      <c r="X1181" s="67">
        <f t="shared" si="91"/>
        <v>0</v>
      </c>
      <c r="AB1181" s="68" t="str">
        <f t="shared" si="92"/>
        <v/>
      </c>
    </row>
    <row r="1182" spans="1:28" s="67" customFormat="1" ht="20.25">
      <c r="A1182" s="197"/>
      <c r="B1182" s="137" t="s">
        <v>235</v>
      </c>
      <c r="C1182" s="191" t="s">
        <v>235</v>
      </c>
      <c r="D1182" s="138"/>
      <c r="E1182" s="137" t="s">
        <v>235</v>
      </c>
      <c r="F1182" s="137" t="s">
        <v>235</v>
      </c>
      <c r="G1182" s="137" t="s">
        <v>235</v>
      </c>
      <c r="H1182" s="192" t="s">
        <v>235</v>
      </c>
      <c r="I1182" s="193" t="s">
        <v>235</v>
      </c>
      <c r="J1182" s="193" t="s">
        <v>235</v>
      </c>
      <c r="K1182" s="194"/>
      <c r="L1182" s="194"/>
      <c r="M1182" s="194"/>
      <c r="N1182" s="194"/>
      <c r="O1182" s="194"/>
      <c r="P1182" s="195"/>
      <c r="Q1182" s="196"/>
      <c r="R1182" s="137" t="s">
        <v>235</v>
      </c>
      <c r="S1182" s="197" t="str">
        <f t="shared" ca="1" si="93"/>
        <v/>
      </c>
      <c r="T1182" s="197" t="str">
        <f ca="1">IF(B1182="","",IF(ISERROR(MATCH($J1182,[3]SorP!$B$1:$B$6226,0)),"",INDIRECT("'SorP'!$A$"&amp;MATCH($S1182&amp;$J1182,[3]SorP!C:C,0))))</f>
        <v/>
      </c>
      <c r="U1182" s="139"/>
      <c r="V1182" s="140" t="e">
        <f>IF(C1182="",NA(),IF(OR(C1182="Smelter not listed",C1182="Smelter not yet identified"),MATCH($B1182&amp;$D1182,'[3]Smelter Look-up'!$J:$J,0),MATCH($B1182&amp;$C1182,'[3]Smelter Look-up'!$J:$J,0)))</f>
        <v>#N/A</v>
      </c>
      <c r="X1182" s="67">
        <f t="shared" si="91"/>
        <v>0</v>
      </c>
      <c r="AB1182" s="68" t="str">
        <f t="shared" si="92"/>
        <v/>
      </c>
    </row>
    <row r="1183" spans="1:28" s="67" customFormat="1" ht="20.25">
      <c r="A1183" s="197"/>
      <c r="B1183" s="137" t="s">
        <v>235</v>
      </c>
      <c r="C1183" s="191" t="s">
        <v>235</v>
      </c>
      <c r="D1183" s="138"/>
      <c r="E1183" s="137" t="s">
        <v>235</v>
      </c>
      <c r="F1183" s="137" t="s">
        <v>235</v>
      </c>
      <c r="G1183" s="137" t="s">
        <v>235</v>
      </c>
      <c r="H1183" s="192" t="s">
        <v>235</v>
      </c>
      <c r="I1183" s="193" t="s">
        <v>235</v>
      </c>
      <c r="J1183" s="193" t="s">
        <v>235</v>
      </c>
      <c r="K1183" s="194"/>
      <c r="L1183" s="194"/>
      <c r="M1183" s="194"/>
      <c r="N1183" s="194"/>
      <c r="O1183" s="194"/>
      <c r="P1183" s="195"/>
      <c r="Q1183" s="196"/>
      <c r="R1183" s="137" t="s">
        <v>235</v>
      </c>
      <c r="S1183" s="197" t="str">
        <f t="shared" ca="1" si="93"/>
        <v/>
      </c>
      <c r="T1183" s="197" t="str">
        <f ca="1">IF(B1183="","",IF(ISERROR(MATCH($J1183,[3]SorP!$B$1:$B$6226,0)),"",INDIRECT("'SorP'!$A$"&amp;MATCH($S1183&amp;$J1183,[3]SorP!C:C,0))))</f>
        <v/>
      </c>
      <c r="U1183" s="139"/>
      <c r="V1183" s="140" t="e">
        <f>IF(C1183="",NA(),IF(OR(C1183="Smelter not listed",C1183="Smelter not yet identified"),MATCH($B1183&amp;$D1183,'[3]Smelter Look-up'!$J:$J,0),MATCH($B1183&amp;$C1183,'[3]Smelter Look-up'!$J:$J,0)))</f>
        <v>#N/A</v>
      </c>
      <c r="X1183" s="67">
        <f t="shared" si="91"/>
        <v>0</v>
      </c>
      <c r="AB1183" s="68" t="str">
        <f t="shared" si="92"/>
        <v/>
      </c>
    </row>
    <row r="1184" spans="1:28" s="67" customFormat="1" ht="20.25">
      <c r="A1184" s="197"/>
      <c r="B1184" s="137" t="s">
        <v>235</v>
      </c>
      <c r="C1184" s="191" t="s">
        <v>235</v>
      </c>
      <c r="D1184" s="138"/>
      <c r="E1184" s="137" t="s">
        <v>235</v>
      </c>
      <c r="F1184" s="137" t="s">
        <v>235</v>
      </c>
      <c r="G1184" s="137" t="s">
        <v>235</v>
      </c>
      <c r="H1184" s="192" t="s">
        <v>235</v>
      </c>
      <c r="I1184" s="193" t="s">
        <v>235</v>
      </c>
      <c r="J1184" s="193" t="s">
        <v>235</v>
      </c>
      <c r="K1184" s="194"/>
      <c r="L1184" s="194"/>
      <c r="M1184" s="194"/>
      <c r="N1184" s="194"/>
      <c r="O1184" s="194"/>
      <c r="P1184" s="195"/>
      <c r="Q1184" s="196"/>
      <c r="R1184" s="137" t="s">
        <v>235</v>
      </c>
      <c r="S1184" s="197" t="str">
        <f t="shared" ca="1" si="93"/>
        <v/>
      </c>
      <c r="T1184" s="197" t="str">
        <f ca="1">IF(B1184="","",IF(ISERROR(MATCH($J1184,[3]SorP!$B$1:$B$6226,0)),"",INDIRECT("'SorP'!$A$"&amp;MATCH($S1184&amp;$J1184,[3]SorP!C:C,0))))</f>
        <v/>
      </c>
      <c r="U1184" s="139"/>
      <c r="V1184" s="140" t="e">
        <f>IF(C1184="",NA(),IF(OR(C1184="Smelter not listed",C1184="Smelter not yet identified"),MATCH($B1184&amp;$D1184,'[3]Smelter Look-up'!$J:$J,0),MATCH($B1184&amp;$C1184,'[3]Smelter Look-up'!$J:$J,0)))</f>
        <v>#N/A</v>
      </c>
      <c r="X1184" s="67">
        <f t="shared" si="91"/>
        <v>0</v>
      </c>
      <c r="AB1184" s="68" t="str">
        <f t="shared" si="92"/>
        <v/>
      </c>
    </row>
    <row r="1185" spans="1:28" s="67" customFormat="1" ht="20.25">
      <c r="A1185" s="197"/>
      <c r="B1185" s="137" t="s">
        <v>235</v>
      </c>
      <c r="C1185" s="191" t="s">
        <v>235</v>
      </c>
      <c r="D1185" s="138"/>
      <c r="E1185" s="137" t="s">
        <v>235</v>
      </c>
      <c r="F1185" s="137" t="s">
        <v>235</v>
      </c>
      <c r="G1185" s="137" t="s">
        <v>235</v>
      </c>
      <c r="H1185" s="192" t="s">
        <v>235</v>
      </c>
      <c r="I1185" s="193" t="s">
        <v>235</v>
      </c>
      <c r="J1185" s="193" t="s">
        <v>235</v>
      </c>
      <c r="K1185" s="194"/>
      <c r="L1185" s="194"/>
      <c r="M1185" s="194"/>
      <c r="N1185" s="194"/>
      <c r="O1185" s="194"/>
      <c r="P1185" s="195"/>
      <c r="Q1185" s="196"/>
      <c r="R1185" s="137" t="s">
        <v>235</v>
      </c>
      <c r="S1185" s="197" t="str">
        <f t="shared" ca="1" si="93"/>
        <v/>
      </c>
      <c r="T1185" s="197" t="str">
        <f ca="1">IF(B1185="","",IF(ISERROR(MATCH($J1185,[3]SorP!$B$1:$B$6226,0)),"",INDIRECT("'SorP'!$A$"&amp;MATCH($S1185&amp;$J1185,[3]SorP!C:C,0))))</f>
        <v/>
      </c>
      <c r="U1185" s="139"/>
      <c r="V1185" s="140" t="e">
        <f>IF(C1185="",NA(),IF(OR(C1185="Smelter not listed",C1185="Smelter not yet identified"),MATCH($B1185&amp;$D1185,'[3]Smelter Look-up'!$J:$J,0),MATCH($B1185&amp;$C1185,'[3]Smelter Look-up'!$J:$J,0)))</f>
        <v>#N/A</v>
      </c>
      <c r="X1185" s="67">
        <f t="shared" si="91"/>
        <v>0</v>
      </c>
      <c r="AB1185" s="68" t="str">
        <f t="shared" si="92"/>
        <v/>
      </c>
    </row>
    <row r="1186" spans="1:28" s="67" customFormat="1" ht="20.25">
      <c r="A1186" s="197"/>
      <c r="B1186" s="137" t="s">
        <v>235</v>
      </c>
      <c r="C1186" s="191" t="s">
        <v>235</v>
      </c>
      <c r="D1186" s="138"/>
      <c r="E1186" s="137" t="s">
        <v>235</v>
      </c>
      <c r="F1186" s="137" t="s">
        <v>235</v>
      </c>
      <c r="G1186" s="137" t="s">
        <v>235</v>
      </c>
      <c r="H1186" s="192" t="s">
        <v>235</v>
      </c>
      <c r="I1186" s="193" t="s">
        <v>235</v>
      </c>
      <c r="J1186" s="193" t="s">
        <v>235</v>
      </c>
      <c r="K1186" s="194"/>
      <c r="L1186" s="194"/>
      <c r="M1186" s="194"/>
      <c r="N1186" s="194"/>
      <c r="O1186" s="194"/>
      <c r="P1186" s="195"/>
      <c r="Q1186" s="196"/>
      <c r="R1186" s="137" t="s">
        <v>235</v>
      </c>
      <c r="S1186" s="197" t="str">
        <f t="shared" ca="1" si="93"/>
        <v/>
      </c>
      <c r="T1186" s="197" t="str">
        <f ca="1">IF(B1186="","",IF(ISERROR(MATCH($J1186,[3]SorP!$B$1:$B$6226,0)),"",INDIRECT("'SorP'!$A$"&amp;MATCH($S1186&amp;$J1186,[3]SorP!C:C,0))))</f>
        <v/>
      </c>
      <c r="U1186" s="139"/>
      <c r="V1186" s="140" t="e">
        <f>IF(C1186="",NA(),IF(OR(C1186="Smelter not listed",C1186="Smelter not yet identified"),MATCH($B1186&amp;$D1186,'[3]Smelter Look-up'!$J:$J,0),MATCH($B1186&amp;$C1186,'[3]Smelter Look-up'!$J:$J,0)))</f>
        <v>#N/A</v>
      </c>
      <c r="X1186" s="67">
        <f t="shared" si="91"/>
        <v>0</v>
      </c>
      <c r="AB1186" s="68" t="str">
        <f t="shared" si="92"/>
        <v/>
      </c>
    </row>
    <row r="1187" spans="1:28" s="67" customFormat="1" ht="20.25">
      <c r="A1187" s="197"/>
      <c r="B1187" s="137" t="s">
        <v>235</v>
      </c>
      <c r="C1187" s="191" t="s">
        <v>235</v>
      </c>
      <c r="D1187" s="138"/>
      <c r="E1187" s="137" t="s">
        <v>235</v>
      </c>
      <c r="F1187" s="137" t="s">
        <v>235</v>
      </c>
      <c r="G1187" s="137" t="s">
        <v>235</v>
      </c>
      <c r="H1187" s="192" t="s">
        <v>235</v>
      </c>
      <c r="I1187" s="193" t="s">
        <v>235</v>
      </c>
      <c r="J1187" s="193" t="s">
        <v>235</v>
      </c>
      <c r="K1187" s="194"/>
      <c r="L1187" s="194"/>
      <c r="M1187" s="194"/>
      <c r="N1187" s="194"/>
      <c r="O1187" s="194"/>
      <c r="P1187" s="195"/>
      <c r="Q1187" s="196"/>
      <c r="R1187" s="137" t="s">
        <v>235</v>
      </c>
      <c r="S1187" s="197" t="str">
        <f t="shared" ca="1" si="93"/>
        <v/>
      </c>
      <c r="T1187" s="197" t="str">
        <f ca="1">IF(B1187="","",IF(ISERROR(MATCH($J1187,[3]SorP!$B$1:$B$6226,0)),"",INDIRECT("'SorP'!$A$"&amp;MATCH($S1187&amp;$J1187,[3]SorP!C:C,0))))</f>
        <v/>
      </c>
      <c r="U1187" s="139"/>
      <c r="V1187" s="140" t="e">
        <f>IF(C1187="",NA(),IF(OR(C1187="Smelter not listed",C1187="Smelter not yet identified"),MATCH($B1187&amp;$D1187,'[3]Smelter Look-up'!$J:$J,0),MATCH($B1187&amp;$C1187,'[3]Smelter Look-up'!$J:$J,0)))</f>
        <v>#N/A</v>
      </c>
      <c r="X1187" s="67">
        <f t="shared" si="91"/>
        <v>0</v>
      </c>
      <c r="AB1187" s="68" t="str">
        <f t="shared" si="92"/>
        <v/>
      </c>
    </row>
    <row r="1188" spans="1:28" s="67" customFormat="1" ht="20.25">
      <c r="A1188" s="197"/>
      <c r="B1188" s="137" t="s">
        <v>235</v>
      </c>
      <c r="C1188" s="191" t="s">
        <v>235</v>
      </c>
      <c r="D1188" s="138"/>
      <c r="E1188" s="137" t="s">
        <v>235</v>
      </c>
      <c r="F1188" s="137" t="s">
        <v>235</v>
      </c>
      <c r="G1188" s="137" t="s">
        <v>235</v>
      </c>
      <c r="H1188" s="192" t="s">
        <v>235</v>
      </c>
      <c r="I1188" s="193" t="s">
        <v>235</v>
      </c>
      <c r="J1188" s="193" t="s">
        <v>235</v>
      </c>
      <c r="K1188" s="194"/>
      <c r="L1188" s="194"/>
      <c r="M1188" s="194"/>
      <c r="N1188" s="194"/>
      <c r="O1188" s="194"/>
      <c r="P1188" s="195"/>
      <c r="Q1188" s="196"/>
      <c r="R1188" s="137" t="s">
        <v>235</v>
      </c>
      <c r="S1188" s="197" t="str">
        <f t="shared" ca="1" si="93"/>
        <v/>
      </c>
      <c r="T1188" s="197" t="str">
        <f ca="1">IF(B1188="","",IF(ISERROR(MATCH($J1188,[3]SorP!$B$1:$B$6226,0)),"",INDIRECT("'SorP'!$A$"&amp;MATCH($S1188&amp;$J1188,[3]SorP!C:C,0))))</f>
        <v/>
      </c>
      <c r="U1188" s="139"/>
      <c r="V1188" s="140" t="e">
        <f>IF(C1188="",NA(),IF(OR(C1188="Smelter not listed",C1188="Smelter not yet identified"),MATCH($B1188&amp;$D1188,'[3]Smelter Look-up'!$J:$J,0),MATCH($B1188&amp;$C1188,'[3]Smelter Look-up'!$J:$J,0)))</f>
        <v>#N/A</v>
      </c>
      <c r="X1188" s="67">
        <f t="shared" si="91"/>
        <v>0</v>
      </c>
      <c r="AB1188" s="68" t="str">
        <f t="shared" si="92"/>
        <v/>
      </c>
    </row>
    <row r="1189" spans="1:28" s="67" customFormat="1" ht="20.25">
      <c r="A1189" s="197"/>
      <c r="B1189" s="137" t="s">
        <v>235</v>
      </c>
      <c r="C1189" s="191" t="s">
        <v>235</v>
      </c>
      <c r="D1189" s="138"/>
      <c r="E1189" s="137" t="s">
        <v>235</v>
      </c>
      <c r="F1189" s="137" t="s">
        <v>235</v>
      </c>
      <c r="G1189" s="137" t="s">
        <v>235</v>
      </c>
      <c r="H1189" s="192" t="s">
        <v>235</v>
      </c>
      <c r="I1189" s="193" t="s">
        <v>235</v>
      </c>
      <c r="J1189" s="193" t="s">
        <v>235</v>
      </c>
      <c r="K1189" s="194"/>
      <c r="L1189" s="194"/>
      <c r="M1189" s="194"/>
      <c r="N1189" s="194"/>
      <c r="O1189" s="194"/>
      <c r="P1189" s="195"/>
      <c r="Q1189" s="196"/>
      <c r="R1189" s="137" t="s">
        <v>235</v>
      </c>
      <c r="S1189" s="197" t="str">
        <f t="shared" ca="1" si="93"/>
        <v/>
      </c>
      <c r="T1189" s="197" t="str">
        <f ca="1">IF(B1189="","",IF(ISERROR(MATCH($J1189,[3]SorP!$B$1:$B$6226,0)),"",INDIRECT("'SorP'!$A$"&amp;MATCH($S1189&amp;$J1189,[3]SorP!C:C,0))))</f>
        <v/>
      </c>
      <c r="U1189" s="139"/>
      <c r="V1189" s="140" t="e">
        <f>IF(C1189="",NA(),IF(OR(C1189="Smelter not listed",C1189="Smelter not yet identified"),MATCH($B1189&amp;$D1189,'[3]Smelter Look-up'!$J:$J,0),MATCH($B1189&amp;$C1189,'[3]Smelter Look-up'!$J:$J,0)))</f>
        <v>#N/A</v>
      </c>
      <c r="X1189" s="67">
        <f t="shared" si="91"/>
        <v>0</v>
      </c>
      <c r="AB1189" s="68" t="str">
        <f t="shared" si="92"/>
        <v/>
      </c>
    </row>
    <row r="1190" spans="1:28" s="67" customFormat="1" ht="20.25">
      <c r="A1190" s="197"/>
      <c r="B1190" s="137" t="s">
        <v>235</v>
      </c>
      <c r="C1190" s="191" t="s">
        <v>235</v>
      </c>
      <c r="D1190" s="138"/>
      <c r="E1190" s="137" t="s">
        <v>235</v>
      </c>
      <c r="F1190" s="137" t="s">
        <v>235</v>
      </c>
      <c r="G1190" s="137" t="s">
        <v>235</v>
      </c>
      <c r="H1190" s="192" t="s">
        <v>235</v>
      </c>
      <c r="I1190" s="193" t="s">
        <v>235</v>
      </c>
      <c r="J1190" s="193" t="s">
        <v>235</v>
      </c>
      <c r="K1190" s="194"/>
      <c r="L1190" s="194"/>
      <c r="M1190" s="194"/>
      <c r="N1190" s="194"/>
      <c r="O1190" s="194"/>
      <c r="P1190" s="195"/>
      <c r="Q1190" s="196"/>
      <c r="R1190" s="137" t="s">
        <v>235</v>
      </c>
      <c r="S1190" s="197" t="str">
        <f t="shared" ca="1" si="93"/>
        <v/>
      </c>
      <c r="T1190" s="197" t="str">
        <f ca="1">IF(B1190="","",IF(ISERROR(MATCH($J1190,[3]SorP!$B$1:$B$6226,0)),"",INDIRECT("'SorP'!$A$"&amp;MATCH($S1190&amp;$J1190,[3]SorP!C:C,0))))</f>
        <v/>
      </c>
      <c r="U1190" s="139"/>
      <c r="V1190" s="140" t="e">
        <f>IF(C1190="",NA(),IF(OR(C1190="Smelter not listed",C1190="Smelter not yet identified"),MATCH($B1190&amp;$D1190,'[3]Smelter Look-up'!$J:$J,0),MATCH($B1190&amp;$C1190,'[3]Smelter Look-up'!$J:$J,0)))</f>
        <v>#N/A</v>
      </c>
      <c r="X1190" s="67">
        <f t="shared" si="91"/>
        <v>0</v>
      </c>
      <c r="AB1190" s="68" t="str">
        <f t="shared" si="92"/>
        <v/>
      </c>
    </row>
    <row r="1191" spans="1:28" s="67" customFormat="1" ht="20.25">
      <c r="A1191" s="197"/>
      <c r="B1191" s="137" t="s">
        <v>235</v>
      </c>
      <c r="C1191" s="191" t="s">
        <v>235</v>
      </c>
      <c r="D1191" s="138"/>
      <c r="E1191" s="137" t="s">
        <v>235</v>
      </c>
      <c r="F1191" s="137" t="s">
        <v>235</v>
      </c>
      <c r="G1191" s="137" t="s">
        <v>235</v>
      </c>
      <c r="H1191" s="192" t="s">
        <v>235</v>
      </c>
      <c r="I1191" s="193" t="s">
        <v>235</v>
      </c>
      <c r="J1191" s="193" t="s">
        <v>235</v>
      </c>
      <c r="K1191" s="194"/>
      <c r="L1191" s="194"/>
      <c r="M1191" s="194"/>
      <c r="N1191" s="194"/>
      <c r="O1191" s="194"/>
      <c r="P1191" s="195"/>
      <c r="Q1191" s="196"/>
      <c r="R1191" s="137" t="s">
        <v>235</v>
      </c>
      <c r="S1191" s="197" t="str">
        <f t="shared" ca="1" si="93"/>
        <v/>
      </c>
      <c r="T1191" s="197" t="str">
        <f ca="1">IF(B1191="","",IF(ISERROR(MATCH($J1191,[3]SorP!$B$1:$B$6226,0)),"",INDIRECT("'SorP'!$A$"&amp;MATCH($S1191&amp;$J1191,[3]SorP!C:C,0))))</f>
        <v/>
      </c>
      <c r="U1191" s="139"/>
      <c r="V1191" s="140" t="e">
        <f>IF(C1191="",NA(),IF(OR(C1191="Smelter not listed",C1191="Smelter not yet identified"),MATCH($B1191&amp;$D1191,'[3]Smelter Look-up'!$J:$J,0),MATCH($B1191&amp;$C1191,'[3]Smelter Look-up'!$J:$J,0)))</f>
        <v>#N/A</v>
      </c>
      <c r="X1191" s="67">
        <f t="shared" si="91"/>
        <v>0</v>
      </c>
      <c r="AB1191" s="68" t="str">
        <f t="shared" si="92"/>
        <v/>
      </c>
    </row>
    <row r="1192" spans="1:28" s="67" customFormat="1" ht="20.25">
      <c r="A1192" s="197"/>
      <c r="B1192" s="137" t="s">
        <v>235</v>
      </c>
      <c r="C1192" s="191" t="s">
        <v>235</v>
      </c>
      <c r="D1192" s="138"/>
      <c r="E1192" s="137" t="s">
        <v>235</v>
      </c>
      <c r="F1192" s="137" t="s">
        <v>235</v>
      </c>
      <c r="G1192" s="137" t="s">
        <v>235</v>
      </c>
      <c r="H1192" s="192" t="s">
        <v>235</v>
      </c>
      <c r="I1192" s="193" t="s">
        <v>235</v>
      </c>
      <c r="J1192" s="193" t="s">
        <v>235</v>
      </c>
      <c r="K1192" s="194"/>
      <c r="L1192" s="194"/>
      <c r="M1192" s="194"/>
      <c r="N1192" s="194"/>
      <c r="O1192" s="194"/>
      <c r="P1192" s="195"/>
      <c r="Q1192" s="196"/>
      <c r="R1192" s="137" t="s">
        <v>235</v>
      </c>
      <c r="S1192" s="197" t="str">
        <f t="shared" ca="1" si="93"/>
        <v/>
      </c>
      <c r="T1192" s="197" t="str">
        <f ca="1">IF(B1192="","",IF(ISERROR(MATCH($J1192,[3]SorP!$B$1:$B$6226,0)),"",INDIRECT("'SorP'!$A$"&amp;MATCH($S1192&amp;$J1192,[3]SorP!C:C,0))))</f>
        <v/>
      </c>
      <c r="U1192" s="139"/>
      <c r="V1192" s="140" t="e">
        <f>IF(C1192="",NA(),IF(OR(C1192="Smelter not listed",C1192="Smelter not yet identified"),MATCH($B1192&amp;$D1192,'[3]Smelter Look-up'!$J:$J,0),MATCH($B1192&amp;$C1192,'[3]Smelter Look-up'!$J:$J,0)))</f>
        <v>#N/A</v>
      </c>
      <c r="X1192" s="67">
        <f t="shared" si="91"/>
        <v>0</v>
      </c>
      <c r="AB1192" s="68" t="str">
        <f t="shared" si="92"/>
        <v/>
      </c>
    </row>
    <row r="1193" spans="1:28" s="67" customFormat="1" ht="20.25">
      <c r="A1193" s="197"/>
      <c r="B1193" s="137" t="s">
        <v>235</v>
      </c>
      <c r="C1193" s="191" t="s">
        <v>235</v>
      </c>
      <c r="D1193" s="138"/>
      <c r="E1193" s="137" t="s">
        <v>235</v>
      </c>
      <c r="F1193" s="137" t="s">
        <v>235</v>
      </c>
      <c r="G1193" s="137" t="s">
        <v>235</v>
      </c>
      <c r="H1193" s="192" t="s">
        <v>235</v>
      </c>
      <c r="I1193" s="193" t="s">
        <v>235</v>
      </c>
      <c r="J1193" s="193" t="s">
        <v>235</v>
      </c>
      <c r="K1193" s="194"/>
      <c r="L1193" s="194"/>
      <c r="M1193" s="194"/>
      <c r="N1193" s="194"/>
      <c r="O1193" s="194"/>
      <c r="P1193" s="195"/>
      <c r="Q1193" s="196"/>
      <c r="R1193" s="137" t="s">
        <v>235</v>
      </c>
      <c r="S1193" s="197" t="str">
        <f t="shared" ca="1" si="93"/>
        <v/>
      </c>
      <c r="T1193" s="197" t="str">
        <f ca="1">IF(B1193="","",IF(ISERROR(MATCH($J1193,[3]SorP!$B$1:$B$6226,0)),"",INDIRECT("'SorP'!$A$"&amp;MATCH($S1193&amp;$J1193,[3]SorP!C:C,0))))</f>
        <v/>
      </c>
      <c r="U1193" s="139"/>
      <c r="V1193" s="140" t="e">
        <f>IF(C1193="",NA(),IF(OR(C1193="Smelter not listed",C1193="Smelter not yet identified"),MATCH($B1193&amp;$D1193,'[3]Smelter Look-up'!$J:$J,0),MATCH($B1193&amp;$C1193,'[3]Smelter Look-up'!$J:$J,0)))</f>
        <v>#N/A</v>
      </c>
      <c r="X1193" s="67">
        <f t="shared" si="91"/>
        <v>0</v>
      </c>
      <c r="AB1193" s="68" t="str">
        <f t="shared" si="92"/>
        <v/>
      </c>
    </row>
    <row r="1194" spans="1:28" s="67" customFormat="1" ht="20.25">
      <c r="A1194" s="197"/>
      <c r="B1194" s="137" t="s">
        <v>235</v>
      </c>
      <c r="C1194" s="191" t="s">
        <v>235</v>
      </c>
      <c r="D1194" s="138"/>
      <c r="E1194" s="137" t="s">
        <v>235</v>
      </c>
      <c r="F1194" s="137" t="s">
        <v>235</v>
      </c>
      <c r="G1194" s="137" t="s">
        <v>235</v>
      </c>
      <c r="H1194" s="192" t="s">
        <v>235</v>
      </c>
      <c r="I1194" s="193" t="s">
        <v>235</v>
      </c>
      <c r="J1194" s="193" t="s">
        <v>235</v>
      </c>
      <c r="K1194" s="194"/>
      <c r="L1194" s="194"/>
      <c r="M1194" s="194"/>
      <c r="N1194" s="194"/>
      <c r="O1194" s="194"/>
      <c r="P1194" s="195"/>
      <c r="Q1194" s="196"/>
      <c r="R1194" s="137" t="s">
        <v>235</v>
      </c>
      <c r="S1194" s="197" t="str">
        <f t="shared" ca="1" si="93"/>
        <v/>
      </c>
      <c r="T1194" s="197" t="str">
        <f ca="1">IF(B1194="","",IF(ISERROR(MATCH($J1194,[3]SorP!$B$1:$B$6226,0)),"",INDIRECT("'SorP'!$A$"&amp;MATCH($S1194&amp;$J1194,[3]SorP!C:C,0))))</f>
        <v/>
      </c>
      <c r="U1194" s="139"/>
      <c r="V1194" s="140" t="e">
        <f>IF(C1194="",NA(),IF(OR(C1194="Smelter not listed",C1194="Smelter not yet identified"),MATCH($B1194&amp;$D1194,'[3]Smelter Look-up'!$J:$J,0),MATCH($B1194&amp;$C1194,'[3]Smelter Look-up'!$J:$J,0)))</f>
        <v>#N/A</v>
      </c>
      <c r="X1194" s="67">
        <f t="shared" si="91"/>
        <v>0</v>
      </c>
      <c r="AB1194" s="68" t="str">
        <f t="shared" si="92"/>
        <v/>
      </c>
    </row>
    <row r="1195" spans="1:28" s="67" customFormat="1" ht="20.25">
      <c r="A1195" s="197"/>
      <c r="B1195" s="137" t="s">
        <v>235</v>
      </c>
      <c r="C1195" s="191" t="s">
        <v>235</v>
      </c>
      <c r="D1195" s="138"/>
      <c r="E1195" s="137" t="s">
        <v>235</v>
      </c>
      <c r="F1195" s="137" t="s">
        <v>235</v>
      </c>
      <c r="G1195" s="137" t="s">
        <v>235</v>
      </c>
      <c r="H1195" s="192" t="s">
        <v>235</v>
      </c>
      <c r="I1195" s="193" t="s">
        <v>235</v>
      </c>
      <c r="J1195" s="193" t="s">
        <v>235</v>
      </c>
      <c r="K1195" s="194"/>
      <c r="L1195" s="194"/>
      <c r="M1195" s="194"/>
      <c r="N1195" s="194"/>
      <c r="O1195" s="194"/>
      <c r="P1195" s="195"/>
      <c r="Q1195" s="196"/>
      <c r="R1195" s="137" t="s">
        <v>235</v>
      </c>
      <c r="S1195" s="197" t="str">
        <f t="shared" ca="1" si="93"/>
        <v/>
      </c>
      <c r="T1195" s="197" t="str">
        <f ca="1">IF(B1195="","",IF(ISERROR(MATCH($J1195,[3]SorP!$B$1:$B$6226,0)),"",INDIRECT("'SorP'!$A$"&amp;MATCH($S1195&amp;$J1195,[3]SorP!C:C,0))))</f>
        <v/>
      </c>
      <c r="U1195" s="139"/>
      <c r="V1195" s="140" t="e">
        <f>IF(C1195="",NA(),IF(OR(C1195="Smelter not listed",C1195="Smelter not yet identified"),MATCH($B1195&amp;$D1195,'[3]Smelter Look-up'!$J:$J,0),MATCH($B1195&amp;$C1195,'[3]Smelter Look-up'!$J:$J,0)))</f>
        <v>#N/A</v>
      </c>
      <c r="X1195" s="67">
        <f t="shared" si="91"/>
        <v>0</v>
      </c>
      <c r="AB1195" s="68" t="str">
        <f t="shared" si="92"/>
        <v/>
      </c>
    </row>
    <row r="1196" spans="1:28" s="67" customFormat="1" ht="20.25">
      <c r="A1196" s="197"/>
      <c r="B1196" s="137" t="s">
        <v>235</v>
      </c>
      <c r="C1196" s="191" t="s">
        <v>235</v>
      </c>
      <c r="D1196" s="138"/>
      <c r="E1196" s="137" t="s">
        <v>235</v>
      </c>
      <c r="F1196" s="137" t="s">
        <v>235</v>
      </c>
      <c r="G1196" s="137" t="s">
        <v>235</v>
      </c>
      <c r="H1196" s="192" t="s">
        <v>235</v>
      </c>
      <c r="I1196" s="193" t="s">
        <v>235</v>
      </c>
      <c r="J1196" s="193" t="s">
        <v>235</v>
      </c>
      <c r="K1196" s="194"/>
      <c r="L1196" s="194"/>
      <c r="M1196" s="194"/>
      <c r="N1196" s="194"/>
      <c r="O1196" s="194"/>
      <c r="P1196" s="195"/>
      <c r="Q1196" s="196"/>
      <c r="R1196" s="137" t="s">
        <v>235</v>
      </c>
      <c r="S1196" s="197" t="str">
        <f t="shared" ca="1" si="93"/>
        <v/>
      </c>
      <c r="T1196" s="197" t="str">
        <f ca="1">IF(B1196="","",IF(ISERROR(MATCH($J1196,[3]SorP!$B$1:$B$6226,0)),"",INDIRECT("'SorP'!$A$"&amp;MATCH($S1196&amp;$J1196,[3]SorP!C:C,0))))</f>
        <v/>
      </c>
      <c r="U1196" s="139"/>
      <c r="V1196" s="140" t="e">
        <f>IF(C1196="",NA(),IF(OR(C1196="Smelter not listed",C1196="Smelter not yet identified"),MATCH($B1196&amp;$D1196,'[3]Smelter Look-up'!$J:$J,0),MATCH($B1196&amp;$C1196,'[3]Smelter Look-up'!$J:$J,0)))</f>
        <v>#N/A</v>
      </c>
      <c r="X1196" s="67">
        <f t="shared" si="91"/>
        <v>0</v>
      </c>
      <c r="AB1196" s="68" t="str">
        <f t="shared" si="92"/>
        <v/>
      </c>
    </row>
    <row r="1197" spans="1:28" s="67" customFormat="1" ht="20.25">
      <c r="A1197" s="197"/>
      <c r="B1197" s="137" t="s">
        <v>235</v>
      </c>
      <c r="C1197" s="191" t="s">
        <v>235</v>
      </c>
      <c r="D1197" s="138"/>
      <c r="E1197" s="137" t="s">
        <v>235</v>
      </c>
      <c r="F1197" s="137" t="s">
        <v>235</v>
      </c>
      <c r="G1197" s="137" t="s">
        <v>235</v>
      </c>
      <c r="H1197" s="192" t="s">
        <v>235</v>
      </c>
      <c r="I1197" s="193" t="s">
        <v>235</v>
      </c>
      <c r="J1197" s="193" t="s">
        <v>235</v>
      </c>
      <c r="K1197" s="194"/>
      <c r="L1197" s="194"/>
      <c r="M1197" s="194"/>
      <c r="N1197" s="194"/>
      <c r="O1197" s="194"/>
      <c r="P1197" s="195"/>
      <c r="Q1197" s="196"/>
      <c r="R1197" s="137" t="s">
        <v>235</v>
      </c>
      <c r="S1197" s="197" t="str">
        <f t="shared" ca="1" si="93"/>
        <v/>
      </c>
      <c r="T1197" s="197" t="str">
        <f ca="1">IF(B1197="","",IF(ISERROR(MATCH($J1197,[3]SorP!$B$1:$B$6226,0)),"",INDIRECT("'SorP'!$A$"&amp;MATCH($S1197&amp;$J1197,[3]SorP!C:C,0))))</f>
        <v/>
      </c>
      <c r="U1197" s="139"/>
      <c r="V1197" s="140" t="e">
        <f>IF(C1197="",NA(),IF(OR(C1197="Smelter not listed",C1197="Smelter not yet identified"),MATCH($B1197&amp;$D1197,'[3]Smelter Look-up'!$J:$J,0),MATCH($B1197&amp;$C1197,'[3]Smelter Look-up'!$J:$J,0)))</f>
        <v>#N/A</v>
      </c>
      <c r="X1197" s="67">
        <f t="shared" si="91"/>
        <v>0</v>
      </c>
      <c r="AB1197" s="68" t="str">
        <f t="shared" si="92"/>
        <v/>
      </c>
    </row>
    <row r="1198" spans="1:28" s="67" customFormat="1" ht="20.25">
      <c r="A1198" s="197"/>
      <c r="B1198" s="137" t="s">
        <v>235</v>
      </c>
      <c r="C1198" s="191" t="s">
        <v>235</v>
      </c>
      <c r="D1198" s="138"/>
      <c r="E1198" s="137" t="s">
        <v>235</v>
      </c>
      <c r="F1198" s="137" t="s">
        <v>235</v>
      </c>
      <c r="G1198" s="137" t="s">
        <v>235</v>
      </c>
      <c r="H1198" s="192" t="s">
        <v>235</v>
      </c>
      <c r="I1198" s="193" t="s">
        <v>235</v>
      </c>
      <c r="J1198" s="193" t="s">
        <v>235</v>
      </c>
      <c r="K1198" s="194"/>
      <c r="L1198" s="194"/>
      <c r="M1198" s="194"/>
      <c r="N1198" s="194"/>
      <c r="O1198" s="194"/>
      <c r="P1198" s="195"/>
      <c r="Q1198" s="196"/>
      <c r="R1198" s="137" t="s">
        <v>235</v>
      </c>
      <c r="S1198" s="197" t="str">
        <f t="shared" ca="1" si="93"/>
        <v/>
      </c>
      <c r="T1198" s="197" t="str">
        <f ca="1">IF(B1198="","",IF(ISERROR(MATCH($J1198,[3]SorP!$B$1:$B$6226,0)),"",INDIRECT("'SorP'!$A$"&amp;MATCH($S1198&amp;$J1198,[3]SorP!C:C,0))))</f>
        <v/>
      </c>
      <c r="U1198" s="139"/>
      <c r="V1198" s="140" t="e">
        <f>IF(C1198="",NA(),IF(OR(C1198="Smelter not listed",C1198="Smelter not yet identified"),MATCH($B1198&amp;$D1198,'[3]Smelter Look-up'!$J:$J,0),MATCH($B1198&amp;$C1198,'[3]Smelter Look-up'!$J:$J,0)))</f>
        <v>#N/A</v>
      </c>
      <c r="X1198" s="67">
        <f t="shared" si="91"/>
        <v>0</v>
      </c>
      <c r="AB1198" s="68" t="str">
        <f t="shared" si="92"/>
        <v/>
      </c>
    </row>
    <row r="1199" spans="1:28" s="67" customFormat="1" ht="20.25">
      <c r="A1199" s="197"/>
      <c r="B1199" s="137" t="s">
        <v>235</v>
      </c>
      <c r="C1199" s="191" t="s">
        <v>235</v>
      </c>
      <c r="D1199" s="138"/>
      <c r="E1199" s="137" t="s">
        <v>235</v>
      </c>
      <c r="F1199" s="137" t="s">
        <v>235</v>
      </c>
      <c r="G1199" s="137" t="s">
        <v>235</v>
      </c>
      <c r="H1199" s="192" t="s">
        <v>235</v>
      </c>
      <c r="I1199" s="193" t="s">
        <v>235</v>
      </c>
      <c r="J1199" s="193" t="s">
        <v>235</v>
      </c>
      <c r="K1199" s="194"/>
      <c r="L1199" s="194"/>
      <c r="M1199" s="194"/>
      <c r="N1199" s="194"/>
      <c r="O1199" s="194"/>
      <c r="P1199" s="195"/>
      <c r="Q1199" s="196"/>
      <c r="R1199" s="137" t="s">
        <v>235</v>
      </c>
      <c r="S1199" s="197" t="str">
        <f t="shared" ca="1" si="93"/>
        <v/>
      </c>
      <c r="T1199" s="197" t="str">
        <f ca="1">IF(B1199="","",IF(ISERROR(MATCH($J1199,[3]SorP!$B$1:$B$6226,0)),"",INDIRECT("'SorP'!$A$"&amp;MATCH($S1199&amp;$J1199,[3]SorP!C:C,0))))</f>
        <v/>
      </c>
      <c r="U1199" s="139"/>
      <c r="V1199" s="140" t="e">
        <f>IF(C1199="",NA(),IF(OR(C1199="Smelter not listed",C1199="Smelter not yet identified"),MATCH($B1199&amp;$D1199,'[3]Smelter Look-up'!$J:$J,0),MATCH($B1199&amp;$C1199,'[3]Smelter Look-up'!$J:$J,0)))</f>
        <v>#N/A</v>
      </c>
      <c r="X1199" s="67">
        <f t="shared" si="91"/>
        <v>0</v>
      </c>
      <c r="AB1199" s="68" t="str">
        <f t="shared" si="92"/>
        <v/>
      </c>
    </row>
    <row r="1200" spans="1:28" s="67" customFormat="1" ht="20.25">
      <c r="A1200" s="197"/>
      <c r="B1200" s="137" t="s">
        <v>235</v>
      </c>
      <c r="C1200" s="191" t="s">
        <v>235</v>
      </c>
      <c r="D1200" s="138"/>
      <c r="E1200" s="137" t="s">
        <v>235</v>
      </c>
      <c r="F1200" s="137" t="s">
        <v>235</v>
      </c>
      <c r="G1200" s="137" t="s">
        <v>235</v>
      </c>
      <c r="H1200" s="192" t="s">
        <v>235</v>
      </c>
      <c r="I1200" s="193" t="s">
        <v>235</v>
      </c>
      <c r="J1200" s="193" t="s">
        <v>235</v>
      </c>
      <c r="K1200" s="194"/>
      <c r="L1200" s="194"/>
      <c r="M1200" s="194"/>
      <c r="N1200" s="194"/>
      <c r="O1200" s="194"/>
      <c r="P1200" s="195"/>
      <c r="Q1200" s="196"/>
      <c r="R1200" s="137" t="s">
        <v>235</v>
      </c>
      <c r="S1200" s="197" t="str">
        <f t="shared" ca="1" si="93"/>
        <v/>
      </c>
      <c r="T1200" s="197" t="str">
        <f ca="1">IF(B1200="","",IF(ISERROR(MATCH($J1200,[3]SorP!$B$1:$B$6226,0)),"",INDIRECT("'SorP'!$A$"&amp;MATCH($S1200&amp;$J1200,[3]SorP!C:C,0))))</f>
        <v/>
      </c>
      <c r="U1200" s="139"/>
      <c r="V1200" s="140" t="e">
        <f>IF(C1200="",NA(),IF(OR(C1200="Smelter not listed",C1200="Smelter not yet identified"),MATCH($B1200&amp;$D1200,'[3]Smelter Look-up'!$J:$J,0),MATCH($B1200&amp;$C1200,'[3]Smelter Look-up'!$J:$J,0)))</f>
        <v>#N/A</v>
      </c>
      <c r="X1200" s="67">
        <f t="shared" si="91"/>
        <v>0</v>
      </c>
      <c r="AB1200" s="68" t="str">
        <f t="shared" si="92"/>
        <v/>
      </c>
    </row>
    <row r="1201" spans="1:28" s="67" customFormat="1" ht="20.25">
      <c r="A1201" s="197"/>
      <c r="B1201" s="137" t="s">
        <v>235</v>
      </c>
      <c r="C1201" s="191" t="s">
        <v>235</v>
      </c>
      <c r="D1201" s="138"/>
      <c r="E1201" s="137" t="s">
        <v>235</v>
      </c>
      <c r="F1201" s="137" t="s">
        <v>235</v>
      </c>
      <c r="G1201" s="137" t="s">
        <v>235</v>
      </c>
      <c r="H1201" s="192" t="s">
        <v>235</v>
      </c>
      <c r="I1201" s="193" t="s">
        <v>235</v>
      </c>
      <c r="J1201" s="193" t="s">
        <v>235</v>
      </c>
      <c r="K1201" s="194"/>
      <c r="L1201" s="194"/>
      <c r="M1201" s="194"/>
      <c r="N1201" s="194"/>
      <c r="O1201" s="194"/>
      <c r="P1201" s="195"/>
      <c r="Q1201" s="196"/>
      <c r="R1201" s="137" t="s">
        <v>235</v>
      </c>
      <c r="S1201" s="197" t="str">
        <f t="shared" ca="1" si="93"/>
        <v/>
      </c>
      <c r="T1201" s="197" t="str">
        <f ca="1">IF(B1201="","",IF(ISERROR(MATCH($J1201,[3]SorP!$B$1:$B$6226,0)),"",INDIRECT("'SorP'!$A$"&amp;MATCH($S1201&amp;$J1201,[3]SorP!C:C,0))))</f>
        <v/>
      </c>
      <c r="U1201" s="139"/>
      <c r="V1201" s="140" t="e">
        <f>IF(C1201="",NA(),IF(OR(C1201="Smelter not listed",C1201="Smelter not yet identified"),MATCH($B1201&amp;$D1201,'[3]Smelter Look-up'!$J:$J,0),MATCH($B1201&amp;$C1201,'[3]Smelter Look-up'!$J:$J,0)))</f>
        <v>#N/A</v>
      </c>
      <c r="X1201" s="67">
        <f t="shared" si="91"/>
        <v>0</v>
      </c>
      <c r="AB1201" s="68" t="str">
        <f t="shared" si="92"/>
        <v/>
      </c>
    </row>
    <row r="1202" spans="1:28" s="67" customFormat="1" ht="20.25">
      <c r="A1202" s="197"/>
      <c r="B1202" s="137" t="s">
        <v>235</v>
      </c>
      <c r="C1202" s="191" t="s">
        <v>235</v>
      </c>
      <c r="D1202" s="138"/>
      <c r="E1202" s="137" t="s">
        <v>235</v>
      </c>
      <c r="F1202" s="137" t="s">
        <v>235</v>
      </c>
      <c r="G1202" s="137" t="s">
        <v>235</v>
      </c>
      <c r="H1202" s="192" t="s">
        <v>235</v>
      </c>
      <c r="I1202" s="193" t="s">
        <v>235</v>
      </c>
      <c r="J1202" s="193" t="s">
        <v>235</v>
      </c>
      <c r="K1202" s="194"/>
      <c r="L1202" s="194"/>
      <c r="M1202" s="194"/>
      <c r="N1202" s="194"/>
      <c r="O1202" s="194"/>
      <c r="P1202" s="195"/>
      <c r="Q1202" s="196"/>
      <c r="R1202" s="137" t="s">
        <v>235</v>
      </c>
      <c r="S1202" s="197" t="str">
        <f t="shared" ca="1" si="93"/>
        <v/>
      </c>
      <c r="T1202" s="197" t="str">
        <f ca="1">IF(B1202="","",IF(ISERROR(MATCH($J1202,[3]SorP!$B$1:$B$6226,0)),"",INDIRECT("'SorP'!$A$"&amp;MATCH($S1202&amp;$J1202,[3]SorP!C:C,0))))</f>
        <v/>
      </c>
      <c r="U1202" s="139"/>
      <c r="V1202" s="140" t="e">
        <f>IF(C1202="",NA(),IF(OR(C1202="Smelter not listed",C1202="Smelter not yet identified"),MATCH($B1202&amp;$D1202,'[3]Smelter Look-up'!$J:$J,0),MATCH($B1202&amp;$C1202,'[3]Smelter Look-up'!$J:$J,0)))</f>
        <v>#N/A</v>
      </c>
      <c r="X1202" s="67">
        <f t="shared" si="91"/>
        <v>0</v>
      </c>
      <c r="AB1202" s="68" t="str">
        <f t="shared" si="92"/>
        <v/>
      </c>
    </row>
    <row r="1203" spans="1:28" s="67" customFormat="1" ht="20.25">
      <c r="A1203" s="197"/>
      <c r="B1203" s="137" t="s">
        <v>235</v>
      </c>
      <c r="C1203" s="191" t="s">
        <v>235</v>
      </c>
      <c r="D1203" s="138"/>
      <c r="E1203" s="137" t="s">
        <v>235</v>
      </c>
      <c r="F1203" s="137" t="s">
        <v>235</v>
      </c>
      <c r="G1203" s="137" t="s">
        <v>235</v>
      </c>
      <c r="H1203" s="192" t="s">
        <v>235</v>
      </c>
      <c r="I1203" s="193" t="s">
        <v>235</v>
      </c>
      <c r="J1203" s="193" t="s">
        <v>235</v>
      </c>
      <c r="K1203" s="194"/>
      <c r="L1203" s="194"/>
      <c r="M1203" s="194"/>
      <c r="N1203" s="194"/>
      <c r="O1203" s="194"/>
      <c r="P1203" s="195"/>
      <c r="Q1203" s="196"/>
      <c r="R1203" s="137" t="s">
        <v>235</v>
      </c>
      <c r="S1203" s="197" t="str">
        <f t="shared" ca="1" si="93"/>
        <v/>
      </c>
      <c r="T1203" s="197" t="str">
        <f ca="1">IF(B1203="","",IF(ISERROR(MATCH($J1203,[3]SorP!$B$1:$B$6226,0)),"",INDIRECT("'SorP'!$A$"&amp;MATCH($S1203&amp;$J1203,[3]SorP!C:C,0))))</f>
        <v/>
      </c>
      <c r="U1203" s="139"/>
      <c r="V1203" s="140" t="e">
        <f>IF(C1203="",NA(),IF(OR(C1203="Smelter not listed",C1203="Smelter not yet identified"),MATCH($B1203&amp;$D1203,'[3]Smelter Look-up'!$J:$J,0),MATCH($B1203&amp;$C1203,'[3]Smelter Look-up'!$J:$J,0)))</f>
        <v>#N/A</v>
      </c>
      <c r="X1203" s="67">
        <f t="shared" si="91"/>
        <v>0</v>
      </c>
      <c r="AB1203" s="68" t="str">
        <f t="shared" si="92"/>
        <v/>
      </c>
    </row>
    <row r="1204" spans="1:28" s="67" customFormat="1" ht="20.25">
      <c r="A1204" s="197"/>
      <c r="B1204" s="137" t="s">
        <v>235</v>
      </c>
      <c r="C1204" s="191" t="s">
        <v>235</v>
      </c>
      <c r="D1204" s="138"/>
      <c r="E1204" s="137" t="s">
        <v>235</v>
      </c>
      <c r="F1204" s="137" t="s">
        <v>235</v>
      </c>
      <c r="G1204" s="137" t="s">
        <v>235</v>
      </c>
      <c r="H1204" s="192" t="s">
        <v>235</v>
      </c>
      <c r="I1204" s="193" t="s">
        <v>235</v>
      </c>
      <c r="J1204" s="193" t="s">
        <v>235</v>
      </c>
      <c r="K1204" s="194"/>
      <c r="L1204" s="194"/>
      <c r="M1204" s="194"/>
      <c r="N1204" s="194"/>
      <c r="O1204" s="194"/>
      <c r="P1204" s="195"/>
      <c r="Q1204" s="196"/>
      <c r="R1204" s="137" t="s">
        <v>235</v>
      </c>
      <c r="S1204" s="197" t="str">
        <f t="shared" ca="1" si="93"/>
        <v/>
      </c>
      <c r="T1204" s="197" t="str">
        <f ca="1">IF(B1204="","",IF(ISERROR(MATCH($J1204,[3]SorP!$B$1:$B$6226,0)),"",INDIRECT("'SorP'!$A$"&amp;MATCH($S1204&amp;$J1204,[3]SorP!C:C,0))))</f>
        <v/>
      </c>
      <c r="U1204" s="139"/>
      <c r="V1204" s="140" t="e">
        <f>IF(C1204="",NA(),IF(OR(C1204="Smelter not listed",C1204="Smelter not yet identified"),MATCH($B1204&amp;$D1204,'[3]Smelter Look-up'!$J:$J,0),MATCH($B1204&amp;$C1204,'[3]Smelter Look-up'!$J:$J,0)))</f>
        <v>#N/A</v>
      </c>
      <c r="X1204" s="67">
        <f t="shared" si="91"/>
        <v>0</v>
      </c>
      <c r="AB1204" s="68" t="str">
        <f t="shared" si="92"/>
        <v/>
      </c>
    </row>
    <row r="1205" spans="1:28" s="67" customFormat="1" ht="20.25">
      <c r="A1205" s="197"/>
      <c r="B1205" s="137" t="s">
        <v>235</v>
      </c>
      <c r="C1205" s="191" t="s">
        <v>235</v>
      </c>
      <c r="D1205" s="138"/>
      <c r="E1205" s="137" t="s">
        <v>235</v>
      </c>
      <c r="F1205" s="137" t="s">
        <v>235</v>
      </c>
      <c r="G1205" s="137" t="s">
        <v>235</v>
      </c>
      <c r="H1205" s="192" t="s">
        <v>235</v>
      </c>
      <c r="I1205" s="193" t="s">
        <v>235</v>
      </c>
      <c r="J1205" s="193" t="s">
        <v>235</v>
      </c>
      <c r="K1205" s="194"/>
      <c r="L1205" s="194"/>
      <c r="M1205" s="194"/>
      <c r="N1205" s="194"/>
      <c r="O1205" s="194"/>
      <c r="P1205" s="195"/>
      <c r="Q1205" s="196"/>
      <c r="R1205" s="137" t="s">
        <v>235</v>
      </c>
      <c r="S1205" s="197" t="str">
        <f t="shared" ca="1" si="93"/>
        <v/>
      </c>
      <c r="T1205" s="197" t="str">
        <f ca="1">IF(B1205="","",IF(ISERROR(MATCH($J1205,[3]SorP!$B$1:$B$6226,0)),"",INDIRECT("'SorP'!$A$"&amp;MATCH($S1205&amp;$J1205,[3]SorP!C:C,0))))</f>
        <v/>
      </c>
      <c r="U1205" s="139"/>
      <c r="V1205" s="140" t="e">
        <f>IF(C1205="",NA(),IF(OR(C1205="Smelter not listed",C1205="Smelter not yet identified"),MATCH($B1205&amp;$D1205,'[3]Smelter Look-up'!$J:$J,0),MATCH($B1205&amp;$C1205,'[3]Smelter Look-up'!$J:$J,0)))</f>
        <v>#N/A</v>
      </c>
      <c r="X1205" s="67">
        <f t="shared" si="91"/>
        <v>0</v>
      </c>
      <c r="AB1205" s="68" t="str">
        <f t="shared" si="92"/>
        <v/>
      </c>
    </row>
    <row r="1206" spans="1:28" s="67" customFormat="1" ht="20.25">
      <c r="A1206" s="197"/>
      <c r="B1206" s="137" t="s">
        <v>235</v>
      </c>
      <c r="C1206" s="191" t="s">
        <v>235</v>
      </c>
      <c r="D1206" s="138"/>
      <c r="E1206" s="137" t="s">
        <v>235</v>
      </c>
      <c r="F1206" s="137" t="s">
        <v>235</v>
      </c>
      <c r="G1206" s="137" t="s">
        <v>235</v>
      </c>
      <c r="H1206" s="192" t="s">
        <v>235</v>
      </c>
      <c r="I1206" s="193" t="s">
        <v>235</v>
      </c>
      <c r="J1206" s="193" t="s">
        <v>235</v>
      </c>
      <c r="K1206" s="194"/>
      <c r="L1206" s="194"/>
      <c r="M1206" s="194"/>
      <c r="N1206" s="194"/>
      <c r="O1206" s="194"/>
      <c r="P1206" s="195"/>
      <c r="Q1206" s="196"/>
      <c r="R1206" s="137" t="s">
        <v>235</v>
      </c>
      <c r="S1206" s="197" t="str">
        <f t="shared" ca="1" si="93"/>
        <v/>
      </c>
      <c r="T1206" s="197" t="str">
        <f ca="1">IF(B1206="","",IF(ISERROR(MATCH($J1206,[3]SorP!$B$1:$B$6226,0)),"",INDIRECT("'SorP'!$A$"&amp;MATCH($S1206&amp;$J1206,[3]SorP!C:C,0))))</f>
        <v/>
      </c>
      <c r="U1206" s="139"/>
      <c r="V1206" s="140" t="e">
        <f>IF(C1206="",NA(),IF(OR(C1206="Smelter not listed",C1206="Smelter not yet identified"),MATCH($B1206&amp;$D1206,'[3]Smelter Look-up'!$J:$J,0),MATCH($B1206&amp;$C1206,'[3]Smelter Look-up'!$J:$J,0)))</f>
        <v>#N/A</v>
      </c>
      <c r="X1206" s="67">
        <f t="shared" si="91"/>
        <v>0</v>
      </c>
      <c r="AB1206" s="68" t="str">
        <f t="shared" si="92"/>
        <v/>
      </c>
    </row>
    <row r="1207" spans="1:28" s="67" customFormat="1" ht="20.25">
      <c r="A1207" s="197"/>
      <c r="B1207" s="137" t="s">
        <v>235</v>
      </c>
      <c r="C1207" s="191" t="s">
        <v>235</v>
      </c>
      <c r="D1207" s="138"/>
      <c r="E1207" s="137" t="s">
        <v>235</v>
      </c>
      <c r="F1207" s="137" t="s">
        <v>235</v>
      </c>
      <c r="G1207" s="137" t="s">
        <v>235</v>
      </c>
      <c r="H1207" s="192" t="s">
        <v>235</v>
      </c>
      <c r="I1207" s="193" t="s">
        <v>235</v>
      </c>
      <c r="J1207" s="193" t="s">
        <v>235</v>
      </c>
      <c r="K1207" s="194"/>
      <c r="L1207" s="194"/>
      <c r="M1207" s="194"/>
      <c r="N1207" s="194"/>
      <c r="O1207" s="194"/>
      <c r="P1207" s="195"/>
      <c r="Q1207" s="196"/>
      <c r="R1207" s="137" t="s">
        <v>235</v>
      </c>
      <c r="S1207" s="197" t="str">
        <f t="shared" ca="1" si="93"/>
        <v/>
      </c>
      <c r="T1207" s="197" t="str">
        <f ca="1">IF(B1207="","",IF(ISERROR(MATCH($J1207,[3]SorP!$B$1:$B$6226,0)),"",INDIRECT("'SorP'!$A$"&amp;MATCH($S1207&amp;$J1207,[3]SorP!C:C,0))))</f>
        <v/>
      </c>
      <c r="U1207" s="139"/>
      <c r="V1207" s="140" t="e">
        <f>IF(C1207="",NA(),IF(OR(C1207="Smelter not listed",C1207="Smelter not yet identified"),MATCH($B1207&amp;$D1207,'[3]Smelter Look-up'!$J:$J,0),MATCH($B1207&amp;$C1207,'[3]Smelter Look-up'!$J:$J,0)))</f>
        <v>#N/A</v>
      </c>
      <c r="X1207" s="67">
        <f t="shared" si="91"/>
        <v>0</v>
      </c>
      <c r="AB1207" s="68" t="str">
        <f t="shared" si="92"/>
        <v/>
      </c>
    </row>
    <row r="1208" spans="1:28" s="67" customFormat="1" ht="20.25">
      <c r="A1208" s="197"/>
      <c r="B1208" s="137" t="s">
        <v>235</v>
      </c>
      <c r="C1208" s="191" t="s">
        <v>235</v>
      </c>
      <c r="D1208" s="138"/>
      <c r="E1208" s="137" t="s">
        <v>235</v>
      </c>
      <c r="F1208" s="137" t="s">
        <v>235</v>
      </c>
      <c r="G1208" s="137" t="s">
        <v>235</v>
      </c>
      <c r="H1208" s="192" t="s">
        <v>235</v>
      </c>
      <c r="I1208" s="193" t="s">
        <v>235</v>
      </c>
      <c r="J1208" s="193" t="s">
        <v>235</v>
      </c>
      <c r="K1208" s="194"/>
      <c r="L1208" s="194"/>
      <c r="M1208" s="194"/>
      <c r="N1208" s="194"/>
      <c r="O1208" s="194"/>
      <c r="P1208" s="195"/>
      <c r="Q1208" s="196"/>
      <c r="R1208" s="137" t="s">
        <v>235</v>
      </c>
      <c r="S1208" s="197" t="str">
        <f t="shared" ca="1" si="93"/>
        <v/>
      </c>
      <c r="T1208" s="197" t="str">
        <f ca="1">IF(B1208="","",IF(ISERROR(MATCH($J1208,[3]SorP!$B$1:$B$6226,0)),"",INDIRECT("'SorP'!$A$"&amp;MATCH($S1208&amp;$J1208,[3]SorP!C:C,0))))</f>
        <v/>
      </c>
      <c r="U1208" s="139"/>
      <c r="V1208" s="140" t="e">
        <f>IF(C1208="",NA(),IF(OR(C1208="Smelter not listed",C1208="Smelter not yet identified"),MATCH($B1208&amp;$D1208,'[3]Smelter Look-up'!$J:$J,0),MATCH($B1208&amp;$C1208,'[3]Smelter Look-up'!$J:$J,0)))</f>
        <v>#N/A</v>
      </c>
      <c r="X1208" s="67">
        <f t="shared" si="91"/>
        <v>0</v>
      </c>
      <c r="AB1208" s="68" t="str">
        <f t="shared" si="92"/>
        <v/>
      </c>
    </row>
    <row r="1209" spans="1:28" s="67" customFormat="1" ht="20.25">
      <c r="A1209" s="197"/>
      <c r="B1209" s="137" t="s">
        <v>235</v>
      </c>
      <c r="C1209" s="191" t="s">
        <v>235</v>
      </c>
      <c r="D1209" s="138"/>
      <c r="E1209" s="137" t="s">
        <v>235</v>
      </c>
      <c r="F1209" s="137" t="s">
        <v>235</v>
      </c>
      <c r="G1209" s="137" t="s">
        <v>235</v>
      </c>
      <c r="H1209" s="192" t="s">
        <v>235</v>
      </c>
      <c r="I1209" s="193" t="s">
        <v>235</v>
      </c>
      <c r="J1209" s="193" t="s">
        <v>235</v>
      </c>
      <c r="K1209" s="194"/>
      <c r="L1209" s="194"/>
      <c r="M1209" s="194"/>
      <c r="N1209" s="194"/>
      <c r="O1209" s="194"/>
      <c r="P1209" s="195"/>
      <c r="Q1209" s="196"/>
      <c r="R1209" s="137" t="s">
        <v>235</v>
      </c>
      <c r="S1209" s="197" t="str">
        <f t="shared" ca="1" si="93"/>
        <v/>
      </c>
      <c r="T1209" s="197" t="str">
        <f ca="1">IF(B1209="","",IF(ISERROR(MATCH($J1209,[3]SorP!$B$1:$B$6226,0)),"",INDIRECT("'SorP'!$A$"&amp;MATCH($S1209&amp;$J1209,[3]SorP!C:C,0))))</f>
        <v/>
      </c>
      <c r="U1209" s="139"/>
      <c r="V1209" s="140" t="e">
        <f>IF(C1209="",NA(),IF(OR(C1209="Smelter not listed",C1209="Smelter not yet identified"),MATCH($B1209&amp;$D1209,'[3]Smelter Look-up'!$J:$J,0),MATCH($B1209&amp;$C1209,'[3]Smelter Look-up'!$J:$J,0)))</f>
        <v>#N/A</v>
      </c>
      <c r="X1209" s="67">
        <f t="shared" si="91"/>
        <v>0</v>
      </c>
      <c r="AB1209" s="68" t="str">
        <f t="shared" si="92"/>
        <v/>
      </c>
    </row>
    <row r="1210" spans="1:28" s="67" customFormat="1" ht="20.25">
      <c r="A1210" s="197"/>
      <c r="B1210" s="137" t="s">
        <v>235</v>
      </c>
      <c r="C1210" s="191" t="s">
        <v>235</v>
      </c>
      <c r="D1210" s="138"/>
      <c r="E1210" s="137" t="s">
        <v>235</v>
      </c>
      <c r="F1210" s="137" t="s">
        <v>235</v>
      </c>
      <c r="G1210" s="137" t="s">
        <v>235</v>
      </c>
      <c r="H1210" s="192" t="s">
        <v>235</v>
      </c>
      <c r="I1210" s="193" t="s">
        <v>235</v>
      </c>
      <c r="J1210" s="193" t="s">
        <v>235</v>
      </c>
      <c r="K1210" s="194"/>
      <c r="L1210" s="194"/>
      <c r="M1210" s="194"/>
      <c r="N1210" s="194"/>
      <c r="O1210" s="194"/>
      <c r="P1210" s="195"/>
      <c r="Q1210" s="196"/>
      <c r="R1210" s="137" t="s">
        <v>235</v>
      </c>
      <c r="S1210" s="197" t="str">
        <f t="shared" ref="S1210" ca="1" si="94">IF(B1210="","",IF(ISERROR(MATCH($E1210,CL,0)),"Unknown",INDIRECT("'C'!$A$"&amp;MATCH($E1210,CL,0)+1)))</f>
        <v/>
      </c>
      <c r="T1210" s="197" t="str">
        <f ca="1">IF(B1210="","",IF(ISERROR(MATCH($J1210,[3]SorP!$B$1:$B$6226,0)),"",INDIRECT("'SorP'!$A$"&amp;MATCH($S1210&amp;$J1210,[3]SorP!C:C,0))))</f>
        <v/>
      </c>
      <c r="U1210" s="139"/>
      <c r="V1210" s="140" t="e">
        <f>IF(C1210="",NA(),IF(OR(C1210="Smelter not listed",C1210="Smelter not yet identified"),MATCH($B1210&amp;$D1210,'[3]Smelter Look-up'!$J:$J,0),MATCH($B1210&amp;$C1210,'[3]Smelter Look-up'!$J:$J,0)))</f>
        <v>#N/A</v>
      </c>
      <c r="X1210" s="67">
        <f t="shared" si="91"/>
        <v>0</v>
      </c>
      <c r="AB1210" s="68" t="str">
        <f t="shared" si="92"/>
        <v/>
      </c>
    </row>
    <row r="1211" spans="1:28" s="67" customFormat="1" ht="20.25">
      <c r="A1211" s="197"/>
      <c r="B1211" s="137" t="s">
        <v>235</v>
      </c>
      <c r="C1211" s="191" t="s">
        <v>235</v>
      </c>
      <c r="D1211" s="138"/>
      <c r="E1211" s="137" t="s">
        <v>235</v>
      </c>
      <c r="F1211" s="137" t="s">
        <v>235</v>
      </c>
      <c r="G1211" s="137" t="s">
        <v>235</v>
      </c>
      <c r="H1211" s="192" t="s">
        <v>235</v>
      </c>
      <c r="I1211" s="193" t="s">
        <v>235</v>
      </c>
      <c r="J1211" s="193" t="s">
        <v>235</v>
      </c>
      <c r="K1211" s="194"/>
      <c r="L1211" s="194"/>
      <c r="M1211" s="194"/>
      <c r="N1211" s="194"/>
      <c r="O1211" s="194"/>
      <c r="P1211" s="195"/>
      <c r="Q1211" s="196"/>
      <c r="R1211" s="137" t="s">
        <v>235</v>
      </c>
      <c r="S1211" s="197" t="str">
        <f t="shared" ref="S1211:S1242" ca="1" si="95">IF(B1211="","",IF(ISERROR(MATCH($E1211,CL,0)),"Unknown",INDIRECT("'C'!$A$"&amp;MATCH($E1211,CL,0)+1)))</f>
        <v/>
      </c>
      <c r="T1211" s="197" t="str">
        <f ca="1">IF(B1211="","",IF(ISERROR(MATCH($J1211,[3]SorP!$B$1:$B$6226,0)),"",INDIRECT("'SorP'!$A$"&amp;MATCH($S1211&amp;$J1211,[3]SorP!C:C,0))))</f>
        <v/>
      </c>
      <c r="U1211" s="139"/>
      <c r="V1211" s="140" t="e">
        <f>IF(C1211="",NA(),IF(OR(C1211="Smelter not listed",C1211="Smelter not yet identified"),MATCH($B1211&amp;$D1211,'[3]Smelter Look-up'!$J:$J,0),MATCH($B1211&amp;$C1211,'[3]Smelter Look-up'!$J:$J,0)))</f>
        <v>#N/A</v>
      </c>
      <c r="X1211" s="67">
        <f t="shared" si="91"/>
        <v>0</v>
      </c>
      <c r="AB1211" s="68" t="str">
        <f t="shared" si="92"/>
        <v/>
      </c>
    </row>
    <row r="1212" spans="1:28" s="67" customFormat="1" ht="20.25">
      <c r="A1212" s="197"/>
      <c r="B1212" s="137" t="s">
        <v>235</v>
      </c>
      <c r="C1212" s="191" t="s">
        <v>235</v>
      </c>
      <c r="D1212" s="138"/>
      <c r="E1212" s="137" t="s">
        <v>235</v>
      </c>
      <c r="F1212" s="137" t="s">
        <v>235</v>
      </c>
      <c r="G1212" s="137" t="s">
        <v>235</v>
      </c>
      <c r="H1212" s="192" t="s">
        <v>235</v>
      </c>
      <c r="I1212" s="193" t="s">
        <v>235</v>
      </c>
      <c r="J1212" s="193" t="s">
        <v>235</v>
      </c>
      <c r="K1212" s="194"/>
      <c r="L1212" s="194"/>
      <c r="M1212" s="194"/>
      <c r="N1212" s="194"/>
      <c r="O1212" s="194"/>
      <c r="P1212" s="195"/>
      <c r="Q1212" s="196"/>
      <c r="R1212" s="137" t="s">
        <v>235</v>
      </c>
      <c r="S1212" s="197" t="str">
        <f t="shared" ca="1" si="95"/>
        <v/>
      </c>
      <c r="T1212" s="197" t="str">
        <f ca="1">IF(B1212="","",IF(ISERROR(MATCH($J1212,[3]SorP!$B$1:$B$6226,0)),"",INDIRECT("'SorP'!$A$"&amp;MATCH($S1212&amp;$J1212,[3]SorP!C:C,0))))</f>
        <v/>
      </c>
      <c r="U1212" s="139"/>
      <c r="V1212" s="140" t="e">
        <f>IF(C1212="",NA(),IF(OR(C1212="Smelter not listed",C1212="Smelter not yet identified"),MATCH($B1212&amp;$D1212,'[3]Smelter Look-up'!$J:$J,0),MATCH($B1212&amp;$C1212,'[3]Smelter Look-up'!$J:$J,0)))</f>
        <v>#N/A</v>
      </c>
      <c r="X1212" s="67">
        <f t="shared" si="91"/>
        <v>0</v>
      </c>
      <c r="AB1212" s="68" t="str">
        <f t="shared" si="92"/>
        <v/>
      </c>
    </row>
    <row r="1213" spans="1:28" s="67" customFormat="1" ht="20.25">
      <c r="A1213" s="197"/>
      <c r="B1213" s="137" t="s">
        <v>235</v>
      </c>
      <c r="C1213" s="191" t="s">
        <v>235</v>
      </c>
      <c r="D1213" s="138"/>
      <c r="E1213" s="137" t="s">
        <v>235</v>
      </c>
      <c r="F1213" s="137" t="s">
        <v>235</v>
      </c>
      <c r="G1213" s="137" t="s">
        <v>235</v>
      </c>
      <c r="H1213" s="192" t="s">
        <v>235</v>
      </c>
      <c r="I1213" s="193" t="s">
        <v>235</v>
      </c>
      <c r="J1213" s="193" t="s">
        <v>235</v>
      </c>
      <c r="K1213" s="194"/>
      <c r="L1213" s="194"/>
      <c r="M1213" s="194"/>
      <c r="N1213" s="194"/>
      <c r="O1213" s="194"/>
      <c r="P1213" s="195"/>
      <c r="Q1213" s="196"/>
      <c r="R1213" s="137" t="s">
        <v>235</v>
      </c>
      <c r="S1213" s="197" t="str">
        <f t="shared" ca="1" si="95"/>
        <v/>
      </c>
      <c r="T1213" s="197" t="str">
        <f ca="1">IF(B1213="","",IF(ISERROR(MATCH($J1213,[3]SorP!$B$1:$B$6226,0)),"",INDIRECT("'SorP'!$A$"&amp;MATCH($S1213&amp;$J1213,[3]SorP!C:C,0))))</f>
        <v/>
      </c>
      <c r="U1213" s="139"/>
      <c r="V1213" s="140" t="e">
        <f>IF(C1213="",NA(),IF(OR(C1213="Smelter not listed",C1213="Smelter not yet identified"),MATCH($B1213&amp;$D1213,'[3]Smelter Look-up'!$J:$J,0),MATCH($B1213&amp;$C1213,'[3]Smelter Look-up'!$J:$J,0)))</f>
        <v>#N/A</v>
      </c>
      <c r="X1213" s="67">
        <f t="shared" si="91"/>
        <v>0</v>
      </c>
      <c r="AB1213" s="68" t="str">
        <f t="shared" si="92"/>
        <v/>
      </c>
    </row>
    <row r="1214" spans="1:28" s="67" customFormat="1" ht="20.25">
      <c r="A1214" s="197"/>
      <c r="B1214" s="137" t="s">
        <v>235</v>
      </c>
      <c r="C1214" s="191" t="s">
        <v>235</v>
      </c>
      <c r="D1214" s="138"/>
      <c r="E1214" s="137" t="s">
        <v>235</v>
      </c>
      <c r="F1214" s="137" t="s">
        <v>235</v>
      </c>
      <c r="G1214" s="137" t="s">
        <v>235</v>
      </c>
      <c r="H1214" s="192" t="s">
        <v>235</v>
      </c>
      <c r="I1214" s="193" t="s">
        <v>235</v>
      </c>
      <c r="J1214" s="193" t="s">
        <v>235</v>
      </c>
      <c r="K1214" s="194"/>
      <c r="L1214" s="194"/>
      <c r="M1214" s="194"/>
      <c r="N1214" s="194"/>
      <c r="O1214" s="194"/>
      <c r="P1214" s="195"/>
      <c r="Q1214" s="196"/>
      <c r="R1214" s="137" t="s">
        <v>235</v>
      </c>
      <c r="S1214" s="197" t="str">
        <f t="shared" ca="1" si="95"/>
        <v/>
      </c>
      <c r="T1214" s="197" t="str">
        <f ca="1">IF(B1214="","",IF(ISERROR(MATCH($J1214,[3]SorP!$B$1:$B$6226,0)),"",INDIRECT("'SorP'!$A$"&amp;MATCH($S1214&amp;$J1214,[3]SorP!C:C,0))))</f>
        <v/>
      </c>
      <c r="U1214" s="139"/>
      <c r="V1214" s="140" t="e">
        <f>IF(C1214="",NA(),IF(OR(C1214="Smelter not listed",C1214="Smelter not yet identified"),MATCH($B1214&amp;$D1214,'[3]Smelter Look-up'!$J:$J,0),MATCH($B1214&amp;$C1214,'[3]Smelter Look-up'!$J:$J,0)))</f>
        <v>#N/A</v>
      </c>
      <c r="X1214" s="67">
        <f t="shared" si="91"/>
        <v>0</v>
      </c>
      <c r="AB1214" s="68" t="str">
        <f t="shared" si="92"/>
        <v/>
      </c>
    </row>
    <row r="1215" spans="1:28" s="67" customFormat="1" ht="20.25">
      <c r="A1215" s="197"/>
      <c r="B1215" s="137" t="s">
        <v>235</v>
      </c>
      <c r="C1215" s="191" t="s">
        <v>235</v>
      </c>
      <c r="D1215" s="138"/>
      <c r="E1215" s="137" t="s">
        <v>235</v>
      </c>
      <c r="F1215" s="137" t="s">
        <v>235</v>
      </c>
      <c r="G1215" s="137" t="s">
        <v>235</v>
      </c>
      <c r="H1215" s="192" t="s">
        <v>235</v>
      </c>
      <c r="I1215" s="193" t="s">
        <v>235</v>
      </c>
      <c r="J1215" s="193" t="s">
        <v>235</v>
      </c>
      <c r="K1215" s="194"/>
      <c r="L1215" s="194"/>
      <c r="M1215" s="194"/>
      <c r="N1215" s="194"/>
      <c r="O1215" s="194"/>
      <c r="P1215" s="195"/>
      <c r="Q1215" s="196"/>
      <c r="R1215" s="137" t="s">
        <v>235</v>
      </c>
      <c r="S1215" s="197" t="str">
        <f t="shared" ca="1" si="95"/>
        <v/>
      </c>
      <c r="T1215" s="197" t="str">
        <f ca="1">IF(B1215="","",IF(ISERROR(MATCH($J1215,[3]SorP!$B$1:$B$6226,0)),"",INDIRECT("'SorP'!$A$"&amp;MATCH($S1215&amp;$J1215,[3]SorP!C:C,0))))</f>
        <v/>
      </c>
      <c r="U1215" s="139"/>
      <c r="V1215" s="140" t="e">
        <f>IF(C1215="",NA(),IF(OR(C1215="Smelter not listed",C1215="Smelter not yet identified"),MATCH($B1215&amp;$D1215,'[3]Smelter Look-up'!$J:$J,0),MATCH($B1215&amp;$C1215,'[3]Smelter Look-up'!$J:$J,0)))</f>
        <v>#N/A</v>
      </c>
      <c r="X1215" s="67">
        <f t="shared" si="91"/>
        <v>0</v>
      </c>
      <c r="AB1215" s="68" t="str">
        <f t="shared" si="92"/>
        <v/>
      </c>
    </row>
    <row r="1216" spans="1:28" s="67" customFormat="1" ht="20.25">
      <c r="A1216" s="197"/>
      <c r="B1216" s="137" t="s">
        <v>235</v>
      </c>
      <c r="C1216" s="191" t="s">
        <v>235</v>
      </c>
      <c r="D1216" s="138"/>
      <c r="E1216" s="137" t="s">
        <v>235</v>
      </c>
      <c r="F1216" s="137" t="s">
        <v>235</v>
      </c>
      <c r="G1216" s="137" t="s">
        <v>235</v>
      </c>
      <c r="H1216" s="192" t="s">
        <v>235</v>
      </c>
      <c r="I1216" s="193" t="s">
        <v>235</v>
      </c>
      <c r="J1216" s="193" t="s">
        <v>235</v>
      </c>
      <c r="K1216" s="194"/>
      <c r="L1216" s="194"/>
      <c r="M1216" s="194"/>
      <c r="N1216" s="194"/>
      <c r="O1216" s="194"/>
      <c r="P1216" s="195"/>
      <c r="Q1216" s="196"/>
      <c r="R1216" s="137" t="s">
        <v>235</v>
      </c>
      <c r="S1216" s="197" t="str">
        <f t="shared" ca="1" si="95"/>
        <v/>
      </c>
      <c r="T1216" s="197" t="str">
        <f ca="1">IF(B1216="","",IF(ISERROR(MATCH($J1216,[3]SorP!$B$1:$B$6226,0)),"",INDIRECT("'SorP'!$A$"&amp;MATCH($S1216&amp;$J1216,[3]SorP!C:C,0))))</f>
        <v/>
      </c>
      <c r="U1216" s="139"/>
      <c r="V1216" s="140" t="e">
        <f>IF(C1216="",NA(),IF(OR(C1216="Smelter not listed",C1216="Smelter not yet identified"),MATCH($B1216&amp;$D1216,'[3]Smelter Look-up'!$J:$J,0),MATCH($B1216&amp;$C1216,'[3]Smelter Look-up'!$J:$J,0)))</f>
        <v>#N/A</v>
      </c>
      <c r="X1216" s="67">
        <f t="shared" si="91"/>
        <v>0</v>
      </c>
      <c r="AB1216" s="68" t="str">
        <f t="shared" si="92"/>
        <v/>
      </c>
    </row>
    <row r="1217" spans="1:28" s="67" customFormat="1" ht="20.25">
      <c r="A1217" s="197"/>
      <c r="B1217" s="137" t="s">
        <v>235</v>
      </c>
      <c r="C1217" s="191" t="s">
        <v>235</v>
      </c>
      <c r="D1217" s="138"/>
      <c r="E1217" s="137" t="s">
        <v>235</v>
      </c>
      <c r="F1217" s="137" t="s">
        <v>235</v>
      </c>
      <c r="G1217" s="137" t="s">
        <v>235</v>
      </c>
      <c r="H1217" s="192" t="s">
        <v>235</v>
      </c>
      <c r="I1217" s="193" t="s">
        <v>235</v>
      </c>
      <c r="J1217" s="193" t="s">
        <v>235</v>
      </c>
      <c r="K1217" s="194"/>
      <c r="L1217" s="194"/>
      <c r="M1217" s="194"/>
      <c r="N1217" s="194"/>
      <c r="O1217" s="194"/>
      <c r="P1217" s="195"/>
      <c r="Q1217" s="196"/>
      <c r="R1217" s="137" t="s">
        <v>235</v>
      </c>
      <c r="S1217" s="197" t="str">
        <f t="shared" ca="1" si="95"/>
        <v/>
      </c>
      <c r="T1217" s="197" t="str">
        <f ca="1">IF(B1217="","",IF(ISERROR(MATCH($J1217,[3]SorP!$B$1:$B$6226,0)),"",INDIRECT("'SorP'!$A$"&amp;MATCH($S1217&amp;$J1217,[3]SorP!C:C,0))))</f>
        <v/>
      </c>
      <c r="U1217" s="139"/>
      <c r="V1217" s="140" t="e">
        <f>IF(C1217="",NA(),IF(OR(C1217="Smelter not listed",C1217="Smelter not yet identified"),MATCH($B1217&amp;$D1217,'[3]Smelter Look-up'!$J:$J,0),MATCH($B1217&amp;$C1217,'[3]Smelter Look-up'!$J:$J,0)))</f>
        <v>#N/A</v>
      </c>
      <c r="X1217" s="67">
        <f t="shared" si="91"/>
        <v>0</v>
      </c>
      <c r="AB1217" s="68" t="str">
        <f t="shared" si="92"/>
        <v/>
      </c>
    </row>
    <row r="1218" spans="1:28" s="67" customFormat="1" ht="20.25">
      <c r="A1218" s="197"/>
      <c r="B1218" s="137" t="s">
        <v>235</v>
      </c>
      <c r="C1218" s="191" t="s">
        <v>235</v>
      </c>
      <c r="D1218" s="138"/>
      <c r="E1218" s="137" t="s">
        <v>235</v>
      </c>
      <c r="F1218" s="137" t="s">
        <v>235</v>
      </c>
      <c r="G1218" s="137" t="s">
        <v>235</v>
      </c>
      <c r="H1218" s="192" t="s">
        <v>235</v>
      </c>
      <c r="I1218" s="193" t="s">
        <v>235</v>
      </c>
      <c r="J1218" s="193" t="s">
        <v>235</v>
      </c>
      <c r="K1218" s="194"/>
      <c r="L1218" s="194"/>
      <c r="M1218" s="194"/>
      <c r="N1218" s="194"/>
      <c r="O1218" s="194"/>
      <c r="P1218" s="195"/>
      <c r="Q1218" s="196"/>
      <c r="R1218" s="137" t="s">
        <v>235</v>
      </c>
      <c r="S1218" s="197" t="str">
        <f t="shared" ca="1" si="95"/>
        <v/>
      </c>
      <c r="T1218" s="197" t="str">
        <f ca="1">IF(B1218="","",IF(ISERROR(MATCH($J1218,[3]SorP!$B$1:$B$6226,0)),"",INDIRECT("'SorP'!$A$"&amp;MATCH($S1218&amp;$J1218,[3]SorP!C:C,0))))</f>
        <v/>
      </c>
      <c r="U1218" s="139"/>
      <c r="V1218" s="140" t="e">
        <f>IF(C1218="",NA(),IF(OR(C1218="Smelter not listed",C1218="Smelter not yet identified"),MATCH($B1218&amp;$D1218,'[3]Smelter Look-up'!$J:$J,0),MATCH($B1218&amp;$C1218,'[3]Smelter Look-up'!$J:$J,0)))</f>
        <v>#N/A</v>
      </c>
      <c r="X1218" s="67">
        <f t="shared" si="91"/>
        <v>0</v>
      </c>
      <c r="AB1218" s="68" t="str">
        <f t="shared" si="92"/>
        <v/>
      </c>
    </row>
    <row r="1219" spans="1:28" s="67" customFormat="1" ht="20.25">
      <c r="A1219" s="197"/>
      <c r="B1219" s="137" t="s">
        <v>235</v>
      </c>
      <c r="C1219" s="191" t="s">
        <v>235</v>
      </c>
      <c r="D1219" s="138"/>
      <c r="E1219" s="137" t="s">
        <v>235</v>
      </c>
      <c r="F1219" s="137" t="s">
        <v>235</v>
      </c>
      <c r="G1219" s="137" t="s">
        <v>235</v>
      </c>
      <c r="H1219" s="192" t="s">
        <v>235</v>
      </c>
      <c r="I1219" s="193" t="s">
        <v>235</v>
      </c>
      <c r="J1219" s="193" t="s">
        <v>235</v>
      </c>
      <c r="K1219" s="194"/>
      <c r="L1219" s="194"/>
      <c r="M1219" s="194"/>
      <c r="N1219" s="194"/>
      <c r="O1219" s="194"/>
      <c r="P1219" s="195"/>
      <c r="Q1219" s="196"/>
      <c r="R1219" s="137" t="s">
        <v>235</v>
      </c>
      <c r="S1219" s="197" t="str">
        <f t="shared" ca="1" si="95"/>
        <v/>
      </c>
      <c r="T1219" s="197" t="str">
        <f ca="1">IF(B1219="","",IF(ISERROR(MATCH($J1219,[3]SorP!$B$1:$B$6226,0)),"",INDIRECT("'SorP'!$A$"&amp;MATCH($S1219&amp;$J1219,[3]SorP!C:C,0))))</f>
        <v/>
      </c>
      <c r="U1219" s="139"/>
      <c r="V1219" s="140" t="e">
        <f>IF(C1219="",NA(),IF(OR(C1219="Smelter not listed",C1219="Smelter not yet identified"),MATCH($B1219&amp;$D1219,'[3]Smelter Look-up'!$J:$J,0),MATCH($B1219&amp;$C1219,'[3]Smelter Look-up'!$J:$J,0)))</f>
        <v>#N/A</v>
      </c>
      <c r="X1219" s="67">
        <f t="shared" si="91"/>
        <v>0</v>
      </c>
      <c r="AB1219" s="68" t="str">
        <f t="shared" si="92"/>
        <v/>
      </c>
    </row>
    <row r="1220" spans="1:28" s="67" customFormat="1" ht="20.25">
      <c r="A1220" s="197"/>
      <c r="B1220" s="137" t="s">
        <v>235</v>
      </c>
      <c r="C1220" s="191" t="s">
        <v>235</v>
      </c>
      <c r="D1220" s="138"/>
      <c r="E1220" s="137" t="s">
        <v>235</v>
      </c>
      <c r="F1220" s="137" t="s">
        <v>235</v>
      </c>
      <c r="G1220" s="137" t="s">
        <v>235</v>
      </c>
      <c r="H1220" s="192" t="s">
        <v>235</v>
      </c>
      <c r="I1220" s="193" t="s">
        <v>235</v>
      </c>
      <c r="J1220" s="193" t="s">
        <v>235</v>
      </c>
      <c r="K1220" s="194"/>
      <c r="L1220" s="194"/>
      <c r="M1220" s="194"/>
      <c r="N1220" s="194"/>
      <c r="O1220" s="194"/>
      <c r="P1220" s="195"/>
      <c r="Q1220" s="196"/>
      <c r="R1220" s="137" t="s">
        <v>235</v>
      </c>
      <c r="S1220" s="197" t="str">
        <f t="shared" ca="1" si="95"/>
        <v/>
      </c>
      <c r="T1220" s="197" t="str">
        <f ca="1">IF(B1220="","",IF(ISERROR(MATCH($J1220,[3]SorP!$B$1:$B$6226,0)),"",INDIRECT("'SorP'!$A$"&amp;MATCH($S1220&amp;$J1220,[3]SorP!C:C,0))))</f>
        <v/>
      </c>
      <c r="U1220" s="139"/>
      <c r="V1220" s="140" t="e">
        <f>IF(C1220="",NA(),IF(OR(C1220="Smelter not listed",C1220="Smelter not yet identified"),MATCH($B1220&amp;$D1220,'[3]Smelter Look-up'!$J:$J,0),MATCH($B1220&amp;$C1220,'[3]Smelter Look-up'!$J:$J,0)))</f>
        <v>#N/A</v>
      </c>
      <c r="X1220" s="67">
        <f t="shared" si="91"/>
        <v>0</v>
      </c>
      <c r="AB1220" s="68" t="str">
        <f t="shared" si="92"/>
        <v/>
      </c>
    </row>
    <row r="1221" spans="1:28" s="67" customFormat="1" ht="20.25">
      <c r="A1221" s="197"/>
      <c r="B1221" s="137" t="s">
        <v>235</v>
      </c>
      <c r="C1221" s="191" t="s">
        <v>235</v>
      </c>
      <c r="D1221" s="138"/>
      <c r="E1221" s="137" t="s">
        <v>235</v>
      </c>
      <c r="F1221" s="137" t="s">
        <v>235</v>
      </c>
      <c r="G1221" s="137" t="s">
        <v>235</v>
      </c>
      <c r="H1221" s="192" t="s">
        <v>235</v>
      </c>
      <c r="I1221" s="193" t="s">
        <v>235</v>
      </c>
      <c r="J1221" s="193" t="s">
        <v>235</v>
      </c>
      <c r="K1221" s="194"/>
      <c r="L1221" s="194"/>
      <c r="M1221" s="194"/>
      <c r="N1221" s="194"/>
      <c r="O1221" s="194"/>
      <c r="P1221" s="195"/>
      <c r="Q1221" s="196"/>
      <c r="R1221" s="137" t="s">
        <v>235</v>
      </c>
      <c r="S1221" s="197" t="str">
        <f t="shared" ca="1" si="95"/>
        <v/>
      </c>
      <c r="T1221" s="197" t="str">
        <f ca="1">IF(B1221="","",IF(ISERROR(MATCH($J1221,[3]SorP!$B$1:$B$6226,0)),"",INDIRECT("'SorP'!$A$"&amp;MATCH($S1221&amp;$J1221,[3]SorP!C:C,0))))</f>
        <v/>
      </c>
      <c r="U1221" s="139"/>
      <c r="V1221" s="140" t="e">
        <f>IF(C1221="",NA(),IF(OR(C1221="Smelter not listed",C1221="Smelter not yet identified"),MATCH($B1221&amp;$D1221,'[3]Smelter Look-up'!$J:$J,0),MATCH($B1221&amp;$C1221,'[3]Smelter Look-up'!$J:$J,0)))</f>
        <v>#N/A</v>
      </c>
      <c r="X1221" s="67">
        <f t="shared" si="91"/>
        <v>0</v>
      </c>
      <c r="AB1221" s="68" t="str">
        <f t="shared" si="92"/>
        <v/>
      </c>
    </row>
    <row r="1222" spans="1:28" s="67" customFormat="1" ht="20.25">
      <c r="A1222" s="197"/>
      <c r="B1222" s="137" t="s">
        <v>235</v>
      </c>
      <c r="C1222" s="191" t="s">
        <v>235</v>
      </c>
      <c r="D1222" s="138"/>
      <c r="E1222" s="137" t="s">
        <v>235</v>
      </c>
      <c r="F1222" s="137" t="s">
        <v>235</v>
      </c>
      <c r="G1222" s="137" t="s">
        <v>235</v>
      </c>
      <c r="H1222" s="192" t="s">
        <v>235</v>
      </c>
      <c r="I1222" s="193" t="s">
        <v>235</v>
      </c>
      <c r="J1222" s="193" t="s">
        <v>235</v>
      </c>
      <c r="K1222" s="194"/>
      <c r="L1222" s="194"/>
      <c r="M1222" s="194"/>
      <c r="N1222" s="194"/>
      <c r="O1222" s="194"/>
      <c r="P1222" s="195"/>
      <c r="Q1222" s="196"/>
      <c r="R1222" s="137" t="s">
        <v>235</v>
      </c>
      <c r="S1222" s="197" t="str">
        <f t="shared" ca="1" si="95"/>
        <v/>
      </c>
      <c r="T1222" s="197" t="str">
        <f ca="1">IF(B1222="","",IF(ISERROR(MATCH($J1222,[3]SorP!$B$1:$B$6226,0)),"",INDIRECT("'SorP'!$A$"&amp;MATCH($S1222&amp;$J1222,[3]SorP!C:C,0))))</f>
        <v/>
      </c>
      <c r="U1222" s="139"/>
      <c r="V1222" s="140" t="e">
        <f>IF(C1222="",NA(),IF(OR(C1222="Smelter not listed",C1222="Smelter not yet identified"),MATCH($B1222&amp;$D1222,'[3]Smelter Look-up'!$J:$J,0),MATCH($B1222&amp;$C1222,'[3]Smelter Look-up'!$J:$J,0)))</f>
        <v>#N/A</v>
      </c>
      <c r="X1222" s="67">
        <f t="shared" si="91"/>
        <v>0</v>
      </c>
      <c r="AB1222" s="68" t="str">
        <f t="shared" si="92"/>
        <v/>
      </c>
    </row>
    <row r="1223" spans="1:28" s="67" customFormat="1" ht="20.25">
      <c r="A1223" s="197"/>
      <c r="B1223" s="137" t="s">
        <v>235</v>
      </c>
      <c r="C1223" s="191" t="s">
        <v>235</v>
      </c>
      <c r="D1223" s="138"/>
      <c r="E1223" s="137" t="s">
        <v>235</v>
      </c>
      <c r="F1223" s="137" t="s">
        <v>235</v>
      </c>
      <c r="G1223" s="137" t="s">
        <v>235</v>
      </c>
      <c r="H1223" s="192" t="s">
        <v>235</v>
      </c>
      <c r="I1223" s="193" t="s">
        <v>235</v>
      </c>
      <c r="J1223" s="193" t="s">
        <v>235</v>
      </c>
      <c r="K1223" s="194"/>
      <c r="L1223" s="194"/>
      <c r="M1223" s="194"/>
      <c r="N1223" s="194"/>
      <c r="O1223" s="194"/>
      <c r="P1223" s="195"/>
      <c r="Q1223" s="196"/>
      <c r="R1223" s="137" t="s">
        <v>235</v>
      </c>
      <c r="S1223" s="197" t="str">
        <f t="shared" ca="1" si="95"/>
        <v/>
      </c>
      <c r="T1223" s="197" t="str">
        <f ca="1">IF(B1223="","",IF(ISERROR(MATCH($J1223,[3]SorP!$B$1:$B$6226,0)),"",INDIRECT("'SorP'!$A$"&amp;MATCH($S1223&amp;$J1223,[3]SorP!C:C,0))))</f>
        <v/>
      </c>
      <c r="U1223" s="139"/>
      <c r="V1223" s="140" t="e">
        <f>IF(C1223="",NA(),IF(OR(C1223="Smelter not listed",C1223="Smelter not yet identified"),MATCH($B1223&amp;$D1223,'[3]Smelter Look-up'!$J:$J,0),MATCH($B1223&amp;$C1223,'[3]Smelter Look-up'!$J:$J,0)))</f>
        <v>#N/A</v>
      </c>
      <c r="X1223" s="67">
        <f t="shared" si="91"/>
        <v>0</v>
      </c>
      <c r="AB1223" s="68" t="str">
        <f t="shared" si="92"/>
        <v/>
      </c>
    </row>
    <row r="1224" spans="1:28" s="67" customFormat="1" ht="20.25">
      <c r="A1224" s="197"/>
      <c r="B1224" s="137" t="s">
        <v>235</v>
      </c>
      <c r="C1224" s="191" t="s">
        <v>235</v>
      </c>
      <c r="D1224" s="138"/>
      <c r="E1224" s="137" t="s">
        <v>235</v>
      </c>
      <c r="F1224" s="137" t="s">
        <v>235</v>
      </c>
      <c r="G1224" s="137" t="s">
        <v>235</v>
      </c>
      <c r="H1224" s="192" t="s">
        <v>235</v>
      </c>
      <c r="I1224" s="193" t="s">
        <v>235</v>
      </c>
      <c r="J1224" s="193" t="s">
        <v>235</v>
      </c>
      <c r="K1224" s="194"/>
      <c r="L1224" s="194"/>
      <c r="M1224" s="194"/>
      <c r="N1224" s="194"/>
      <c r="O1224" s="194"/>
      <c r="P1224" s="195"/>
      <c r="Q1224" s="196"/>
      <c r="R1224" s="137" t="s">
        <v>235</v>
      </c>
      <c r="S1224" s="197" t="str">
        <f t="shared" ca="1" si="95"/>
        <v/>
      </c>
      <c r="T1224" s="197" t="str">
        <f ca="1">IF(B1224="","",IF(ISERROR(MATCH($J1224,[3]SorP!$B$1:$B$6226,0)),"",INDIRECT("'SorP'!$A$"&amp;MATCH($S1224&amp;$J1224,[3]SorP!C:C,0))))</f>
        <v/>
      </c>
      <c r="U1224" s="139"/>
      <c r="V1224" s="140" t="e">
        <f>IF(C1224="",NA(),IF(OR(C1224="Smelter not listed",C1224="Smelter not yet identified"),MATCH($B1224&amp;$D1224,'[3]Smelter Look-up'!$J:$J,0),MATCH($B1224&amp;$C1224,'[3]Smelter Look-up'!$J:$J,0)))</f>
        <v>#N/A</v>
      </c>
      <c r="X1224" s="67">
        <f t="shared" si="91"/>
        <v>0</v>
      </c>
      <c r="AB1224" s="68" t="str">
        <f t="shared" si="92"/>
        <v/>
      </c>
    </row>
    <row r="1225" spans="1:28" s="67" customFormat="1" ht="20.25">
      <c r="A1225" s="197"/>
      <c r="B1225" s="137" t="s">
        <v>235</v>
      </c>
      <c r="C1225" s="191" t="s">
        <v>235</v>
      </c>
      <c r="D1225" s="138"/>
      <c r="E1225" s="137" t="s">
        <v>235</v>
      </c>
      <c r="F1225" s="137" t="s">
        <v>235</v>
      </c>
      <c r="G1225" s="137" t="s">
        <v>235</v>
      </c>
      <c r="H1225" s="192" t="s">
        <v>235</v>
      </c>
      <c r="I1225" s="193" t="s">
        <v>235</v>
      </c>
      <c r="J1225" s="193" t="s">
        <v>235</v>
      </c>
      <c r="K1225" s="194"/>
      <c r="L1225" s="194"/>
      <c r="M1225" s="194"/>
      <c r="N1225" s="194"/>
      <c r="O1225" s="194"/>
      <c r="P1225" s="195"/>
      <c r="Q1225" s="196"/>
      <c r="R1225" s="137" t="s">
        <v>235</v>
      </c>
      <c r="S1225" s="197" t="str">
        <f t="shared" ca="1" si="95"/>
        <v/>
      </c>
      <c r="T1225" s="197" t="str">
        <f ca="1">IF(B1225="","",IF(ISERROR(MATCH($J1225,[3]SorP!$B$1:$B$6226,0)),"",INDIRECT("'SorP'!$A$"&amp;MATCH($S1225&amp;$J1225,[3]SorP!C:C,0))))</f>
        <v/>
      </c>
      <c r="U1225" s="139"/>
      <c r="V1225" s="140" t="e">
        <f>IF(C1225="",NA(),IF(OR(C1225="Smelter not listed",C1225="Smelter not yet identified"),MATCH($B1225&amp;$D1225,'[3]Smelter Look-up'!$J:$J,0),MATCH($B1225&amp;$C1225,'[3]Smelter Look-up'!$J:$J,0)))</f>
        <v>#N/A</v>
      </c>
      <c r="X1225" s="67">
        <f t="shared" ref="X1225:X1288" si="96">IF(AND(C1225="Smelter not listed",OR(LEN(D1225)=0,LEN(E1225)=0)),1,0)</f>
        <v>0</v>
      </c>
      <c r="AB1225" s="68" t="str">
        <f t="shared" ref="AB1225:AB1288" si="97">B1225&amp;C1225</f>
        <v/>
      </c>
    </row>
    <row r="1226" spans="1:28" s="67" customFormat="1" ht="20.25">
      <c r="A1226" s="197"/>
      <c r="B1226" s="137" t="s">
        <v>235</v>
      </c>
      <c r="C1226" s="191" t="s">
        <v>235</v>
      </c>
      <c r="D1226" s="138"/>
      <c r="E1226" s="137" t="s">
        <v>235</v>
      </c>
      <c r="F1226" s="137" t="s">
        <v>235</v>
      </c>
      <c r="G1226" s="137" t="s">
        <v>235</v>
      </c>
      <c r="H1226" s="192" t="s">
        <v>235</v>
      </c>
      <c r="I1226" s="193" t="s">
        <v>235</v>
      </c>
      <c r="J1226" s="193" t="s">
        <v>235</v>
      </c>
      <c r="K1226" s="194"/>
      <c r="L1226" s="194"/>
      <c r="M1226" s="194"/>
      <c r="N1226" s="194"/>
      <c r="O1226" s="194"/>
      <c r="P1226" s="195"/>
      <c r="Q1226" s="196"/>
      <c r="R1226" s="137" t="s">
        <v>235</v>
      </c>
      <c r="S1226" s="197" t="str">
        <f t="shared" ca="1" si="95"/>
        <v/>
      </c>
      <c r="T1226" s="197" t="str">
        <f ca="1">IF(B1226="","",IF(ISERROR(MATCH($J1226,[3]SorP!$B$1:$B$6226,0)),"",INDIRECT("'SorP'!$A$"&amp;MATCH($S1226&amp;$J1226,[3]SorP!C:C,0))))</f>
        <v/>
      </c>
      <c r="U1226" s="139"/>
      <c r="V1226" s="140" t="e">
        <f>IF(C1226="",NA(),IF(OR(C1226="Smelter not listed",C1226="Smelter not yet identified"),MATCH($B1226&amp;$D1226,'[3]Smelter Look-up'!$J:$J,0),MATCH($B1226&amp;$C1226,'[3]Smelter Look-up'!$J:$J,0)))</f>
        <v>#N/A</v>
      </c>
      <c r="X1226" s="67">
        <f t="shared" si="96"/>
        <v>0</v>
      </c>
      <c r="AB1226" s="68" t="str">
        <f t="shared" si="97"/>
        <v/>
      </c>
    </row>
    <row r="1227" spans="1:28" s="67" customFormat="1" ht="20.25">
      <c r="A1227" s="197"/>
      <c r="B1227" s="137" t="s">
        <v>235</v>
      </c>
      <c r="C1227" s="191" t="s">
        <v>235</v>
      </c>
      <c r="D1227" s="138"/>
      <c r="E1227" s="137" t="s">
        <v>235</v>
      </c>
      <c r="F1227" s="137" t="s">
        <v>235</v>
      </c>
      <c r="G1227" s="137" t="s">
        <v>235</v>
      </c>
      <c r="H1227" s="192" t="s">
        <v>235</v>
      </c>
      <c r="I1227" s="193" t="s">
        <v>235</v>
      </c>
      <c r="J1227" s="193" t="s">
        <v>235</v>
      </c>
      <c r="K1227" s="194"/>
      <c r="L1227" s="194"/>
      <c r="M1227" s="194"/>
      <c r="N1227" s="194"/>
      <c r="O1227" s="194"/>
      <c r="P1227" s="195"/>
      <c r="Q1227" s="196"/>
      <c r="R1227" s="137" t="s">
        <v>235</v>
      </c>
      <c r="S1227" s="197" t="str">
        <f t="shared" ca="1" si="95"/>
        <v/>
      </c>
      <c r="T1227" s="197" t="str">
        <f ca="1">IF(B1227="","",IF(ISERROR(MATCH($J1227,[3]SorP!$B$1:$B$6226,0)),"",INDIRECT("'SorP'!$A$"&amp;MATCH($S1227&amp;$J1227,[3]SorP!C:C,0))))</f>
        <v/>
      </c>
      <c r="U1227" s="139"/>
      <c r="V1227" s="140" t="e">
        <f>IF(C1227="",NA(),IF(OR(C1227="Smelter not listed",C1227="Smelter not yet identified"),MATCH($B1227&amp;$D1227,'[3]Smelter Look-up'!$J:$J,0),MATCH($B1227&amp;$C1227,'[3]Smelter Look-up'!$J:$J,0)))</f>
        <v>#N/A</v>
      </c>
      <c r="X1227" s="67">
        <f t="shared" si="96"/>
        <v>0</v>
      </c>
      <c r="AB1227" s="68" t="str">
        <f t="shared" si="97"/>
        <v/>
      </c>
    </row>
    <row r="1228" spans="1:28" s="67" customFormat="1" ht="20.25">
      <c r="A1228" s="197"/>
      <c r="B1228" s="137" t="s">
        <v>235</v>
      </c>
      <c r="C1228" s="191" t="s">
        <v>235</v>
      </c>
      <c r="D1228" s="138"/>
      <c r="E1228" s="137" t="s">
        <v>235</v>
      </c>
      <c r="F1228" s="137" t="s">
        <v>235</v>
      </c>
      <c r="G1228" s="137" t="s">
        <v>235</v>
      </c>
      <c r="H1228" s="192" t="s">
        <v>235</v>
      </c>
      <c r="I1228" s="193" t="s">
        <v>235</v>
      </c>
      <c r="J1228" s="193" t="s">
        <v>235</v>
      </c>
      <c r="K1228" s="194"/>
      <c r="L1228" s="194"/>
      <c r="M1228" s="194"/>
      <c r="N1228" s="194"/>
      <c r="O1228" s="194"/>
      <c r="P1228" s="195"/>
      <c r="Q1228" s="196"/>
      <c r="R1228" s="137" t="s">
        <v>235</v>
      </c>
      <c r="S1228" s="197" t="str">
        <f t="shared" ca="1" si="95"/>
        <v/>
      </c>
      <c r="T1228" s="197" t="str">
        <f ca="1">IF(B1228="","",IF(ISERROR(MATCH($J1228,[3]SorP!$B$1:$B$6226,0)),"",INDIRECT("'SorP'!$A$"&amp;MATCH($S1228&amp;$J1228,[3]SorP!C:C,0))))</f>
        <v/>
      </c>
      <c r="U1228" s="139"/>
      <c r="V1228" s="140" t="e">
        <f>IF(C1228="",NA(),IF(OR(C1228="Smelter not listed",C1228="Smelter not yet identified"),MATCH($B1228&amp;$D1228,'[3]Smelter Look-up'!$J:$J,0),MATCH($B1228&amp;$C1228,'[3]Smelter Look-up'!$J:$J,0)))</f>
        <v>#N/A</v>
      </c>
      <c r="X1228" s="67">
        <f t="shared" si="96"/>
        <v>0</v>
      </c>
      <c r="AB1228" s="68" t="str">
        <f t="shared" si="97"/>
        <v/>
      </c>
    </row>
    <row r="1229" spans="1:28" s="67" customFormat="1" ht="20.25">
      <c r="A1229" s="197"/>
      <c r="B1229" s="137" t="s">
        <v>235</v>
      </c>
      <c r="C1229" s="191" t="s">
        <v>235</v>
      </c>
      <c r="D1229" s="138"/>
      <c r="E1229" s="137" t="s">
        <v>235</v>
      </c>
      <c r="F1229" s="137" t="s">
        <v>235</v>
      </c>
      <c r="G1229" s="137" t="s">
        <v>235</v>
      </c>
      <c r="H1229" s="192" t="s">
        <v>235</v>
      </c>
      <c r="I1229" s="193" t="s">
        <v>235</v>
      </c>
      <c r="J1229" s="193" t="s">
        <v>235</v>
      </c>
      <c r="K1229" s="194"/>
      <c r="L1229" s="194"/>
      <c r="M1229" s="194"/>
      <c r="N1229" s="194"/>
      <c r="O1229" s="194"/>
      <c r="P1229" s="195"/>
      <c r="Q1229" s="196"/>
      <c r="R1229" s="137" t="s">
        <v>235</v>
      </c>
      <c r="S1229" s="197" t="str">
        <f t="shared" ca="1" si="95"/>
        <v/>
      </c>
      <c r="T1229" s="197" t="str">
        <f ca="1">IF(B1229="","",IF(ISERROR(MATCH($J1229,[3]SorP!$B$1:$B$6226,0)),"",INDIRECT("'SorP'!$A$"&amp;MATCH($S1229&amp;$J1229,[3]SorP!C:C,0))))</f>
        <v/>
      </c>
      <c r="U1229" s="139"/>
      <c r="V1229" s="140" t="e">
        <f>IF(C1229="",NA(),IF(OR(C1229="Smelter not listed",C1229="Smelter not yet identified"),MATCH($B1229&amp;$D1229,'[3]Smelter Look-up'!$J:$J,0),MATCH($B1229&amp;$C1229,'[3]Smelter Look-up'!$J:$J,0)))</f>
        <v>#N/A</v>
      </c>
      <c r="X1229" s="67">
        <f t="shared" si="96"/>
        <v>0</v>
      </c>
      <c r="AB1229" s="68" t="str">
        <f t="shared" si="97"/>
        <v/>
      </c>
    </row>
    <row r="1230" spans="1:28" s="67" customFormat="1" ht="20.25">
      <c r="A1230" s="197"/>
      <c r="B1230" s="137" t="s">
        <v>235</v>
      </c>
      <c r="C1230" s="191" t="s">
        <v>235</v>
      </c>
      <c r="D1230" s="138"/>
      <c r="E1230" s="137" t="s">
        <v>235</v>
      </c>
      <c r="F1230" s="137" t="s">
        <v>235</v>
      </c>
      <c r="G1230" s="137" t="s">
        <v>235</v>
      </c>
      <c r="H1230" s="192" t="s">
        <v>235</v>
      </c>
      <c r="I1230" s="193" t="s">
        <v>235</v>
      </c>
      <c r="J1230" s="193" t="s">
        <v>235</v>
      </c>
      <c r="K1230" s="194"/>
      <c r="L1230" s="194"/>
      <c r="M1230" s="194"/>
      <c r="N1230" s="194"/>
      <c r="O1230" s="194"/>
      <c r="P1230" s="195"/>
      <c r="Q1230" s="196"/>
      <c r="R1230" s="137" t="s">
        <v>235</v>
      </c>
      <c r="S1230" s="197" t="str">
        <f t="shared" ca="1" si="95"/>
        <v/>
      </c>
      <c r="T1230" s="197" t="str">
        <f ca="1">IF(B1230="","",IF(ISERROR(MATCH($J1230,[3]SorP!$B$1:$B$6226,0)),"",INDIRECT("'SorP'!$A$"&amp;MATCH($S1230&amp;$J1230,[3]SorP!C:C,0))))</f>
        <v/>
      </c>
      <c r="U1230" s="139"/>
      <c r="V1230" s="140" t="e">
        <f>IF(C1230="",NA(),IF(OR(C1230="Smelter not listed",C1230="Smelter not yet identified"),MATCH($B1230&amp;$D1230,'[3]Smelter Look-up'!$J:$J,0),MATCH($B1230&amp;$C1230,'[3]Smelter Look-up'!$J:$J,0)))</f>
        <v>#N/A</v>
      </c>
      <c r="X1230" s="67">
        <f t="shared" si="96"/>
        <v>0</v>
      </c>
      <c r="AB1230" s="68" t="str">
        <f t="shared" si="97"/>
        <v/>
      </c>
    </row>
    <row r="1231" spans="1:28" s="67" customFormat="1" ht="20.25">
      <c r="A1231" s="197"/>
      <c r="B1231" s="137" t="s">
        <v>235</v>
      </c>
      <c r="C1231" s="191" t="s">
        <v>235</v>
      </c>
      <c r="D1231" s="138"/>
      <c r="E1231" s="137" t="s">
        <v>235</v>
      </c>
      <c r="F1231" s="137" t="s">
        <v>235</v>
      </c>
      <c r="G1231" s="137" t="s">
        <v>235</v>
      </c>
      <c r="H1231" s="192" t="s">
        <v>235</v>
      </c>
      <c r="I1231" s="193" t="s">
        <v>235</v>
      </c>
      <c r="J1231" s="193" t="s">
        <v>235</v>
      </c>
      <c r="K1231" s="194"/>
      <c r="L1231" s="194"/>
      <c r="M1231" s="194"/>
      <c r="N1231" s="194"/>
      <c r="O1231" s="194"/>
      <c r="P1231" s="195"/>
      <c r="Q1231" s="196"/>
      <c r="R1231" s="137" t="s">
        <v>235</v>
      </c>
      <c r="S1231" s="197" t="str">
        <f t="shared" ca="1" si="95"/>
        <v/>
      </c>
      <c r="T1231" s="197" t="str">
        <f ca="1">IF(B1231="","",IF(ISERROR(MATCH($J1231,[3]SorP!$B$1:$B$6226,0)),"",INDIRECT("'SorP'!$A$"&amp;MATCH($S1231&amp;$J1231,[3]SorP!C:C,0))))</f>
        <v/>
      </c>
      <c r="U1231" s="139"/>
      <c r="V1231" s="140" t="e">
        <f>IF(C1231="",NA(),IF(OR(C1231="Smelter not listed",C1231="Smelter not yet identified"),MATCH($B1231&amp;$D1231,'[3]Smelter Look-up'!$J:$J,0),MATCH($B1231&amp;$C1231,'[3]Smelter Look-up'!$J:$J,0)))</f>
        <v>#N/A</v>
      </c>
      <c r="X1231" s="67">
        <f t="shared" si="96"/>
        <v>0</v>
      </c>
      <c r="AB1231" s="68" t="str">
        <f t="shared" si="97"/>
        <v/>
      </c>
    </row>
    <row r="1232" spans="1:28" s="67" customFormat="1" ht="20.25">
      <c r="A1232" s="197"/>
      <c r="B1232" s="137" t="s">
        <v>235</v>
      </c>
      <c r="C1232" s="191" t="s">
        <v>235</v>
      </c>
      <c r="D1232" s="138"/>
      <c r="E1232" s="137" t="s">
        <v>235</v>
      </c>
      <c r="F1232" s="137" t="s">
        <v>235</v>
      </c>
      <c r="G1232" s="137" t="s">
        <v>235</v>
      </c>
      <c r="H1232" s="192" t="s">
        <v>235</v>
      </c>
      <c r="I1232" s="193" t="s">
        <v>235</v>
      </c>
      <c r="J1232" s="193" t="s">
        <v>235</v>
      </c>
      <c r="K1232" s="194"/>
      <c r="L1232" s="194"/>
      <c r="M1232" s="194"/>
      <c r="N1232" s="194"/>
      <c r="O1232" s="194"/>
      <c r="P1232" s="195"/>
      <c r="Q1232" s="196"/>
      <c r="R1232" s="137" t="s">
        <v>235</v>
      </c>
      <c r="S1232" s="197" t="str">
        <f t="shared" ca="1" si="95"/>
        <v/>
      </c>
      <c r="T1232" s="197" t="str">
        <f ca="1">IF(B1232="","",IF(ISERROR(MATCH($J1232,[3]SorP!$B$1:$B$6226,0)),"",INDIRECT("'SorP'!$A$"&amp;MATCH($S1232&amp;$J1232,[3]SorP!C:C,0))))</f>
        <v/>
      </c>
      <c r="U1232" s="139"/>
      <c r="V1232" s="140" t="e">
        <f>IF(C1232="",NA(),IF(OR(C1232="Smelter not listed",C1232="Smelter not yet identified"),MATCH($B1232&amp;$D1232,'[3]Smelter Look-up'!$J:$J,0),MATCH($B1232&amp;$C1232,'[3]Smelter Look-up'!$J:$J,0)))</f>
        <v>#N/A</v>
      </c>
      <c r="X1232" s="67">
        <f t="shared" si="96"/>
        <v>0</v>
      </c>
      <c r="AB1232" s="68" t="str">
        <f t="shared" si="97"/>
        <v/>
      </c>
    </row>
    <row r="1233" spans="1:28" s="67" customFormat="1" ht="20.25">
      <c r="A1233" s="197"/>
      <c r="B1233" s="137" t="s">
        <v>235</v>
      </c>
      <c r="C1233" s="191" t="s">
        <v>235</v>
      </c>
      <c r="D1233" s="138"/>
      <c r="E1233" s="137" t="s">
        <v>235</v>
      </c>
      <c r="F1233" s="137" t="s">
        <v>235</v>
      </c>
      <c r="G1233" s="137" t="s">
        <v>235</v>
      </c>
      <c r="H1233" s="192" t="s">
        <v>235</v>
      </c>
      <c r="I1233" s="193" t="s">
        <v>235</v>
      </c>
      <c r="J1233" s="193" t="s">
        <v>235</v>
      </c>
      <c r="K1233" s="194"/>
      <c r="L1233" s="194"/>
      <c r="M1233" s="194"/>
      <c r="N1233" s="194"/>
      <c r="O1233" s="194"/>
      <c r="P1233" s="195"/>
      <c r="Q1233" s="196"/>
      <c r="R1233" s="137" t="s">
        <v>235</v>
      </c>
      <c r="S1233" s="197" t="str">
        <f t="shared" ca="1" si="95"/>
        <v/>
      </c>
      <c r="T1233" s="197" t="str">
        <f ca="1">IF(B1233="","",IF(ISERROR(MATCH($J1233,[3]SorP!$B$1:$B$6226,0)),"",INDIRECT("'SorP'!$A$"&amp;MATCH($S1233&amp;$J1233,[3]SorP!C:C,0))))</f>
        <v/>
      </c>
      <c r="U1233" s="139"/>
      <c r="V1233" s="140" t="e">
        <f>IF(C1233="",NA(),IF(OR(C1233="Smelter not listed",C1233="Smelter not yet identified"),MATCH($B1233&amp;$D1233,'[3]Smelter Look-up'!$J:$J,0),MATCH($B1233&amp;$C1233,'[3]Smelter Look-up'!$J:$J,0)))</f>
        <v>#N/A</v>
      </c>
      <c r="X1233" s="67">
        <f t="shared" si="96"/>
        <v>0</v>
      </c>
      <c r="AB1233" s="68" t="str">
        <f t="shared" si="97"/>
        <v/>
      </c>
    </row>
    <row r="1234" spans="1:28" s="67" customFormat="1" ht="20.25">
      <c r="A1234" s="197"/>
      <c r="B1234" s="137" t="s">
        <v>235</v>
      </c>
      <c r="C1234" s="191" t="s">
        <v>235</v>
      </c>
      <c r="D1234" s="138"/>
      <c r="E1234" s="137" t="s">
        <v>235</v>
      </c>
      <c r="F1234" s="137" t="s">
        <v>235</v>
      </c>
      <c r="G1234" s="137" t="s">
        <v>235</v>
      </c>
      <c r="H1234" s="192" t="s">
        <v>235</v>
      </c>
      <c r="I1234" s="193" t="s">
        <v>235</v>
      </c>
      <c r="J1234" s="193" t="s">
        <v>235</v>
      </c>
      <c r="K1234" s="194"/>
      <c r="L1234" s="194"/>
      <c r="M1234" s="194"/>
      <c r="N1234" s="194"/>
      <c r="O1234" s="194"/>
      <c r="P1234" s="195"/>
      <c r="Q1234" s="196"/>
      <c r="R1234" s="137" t="s">
        <v>235</v>
      </c>
      <c r="S1234" s="197" t="str">
        <f t="shared" ca="1" si="95"/>
        <v/>
      </c>
      <c r="T1234" s="197" t="str">
        <f ca="1">IF(B1234="","",IF(ISERROR(MATCH($J1234,[3]SorP!$B$1:$B$6226,0)),"",INDIRECT("'SorP'!$A$"&amp;MATCH($S1234&amp;$J1234,[3]SorP!C:C,0))))</f>
        <v/>
      </c>
      <c r="U1234" s="139"/>
      <c r="V1234" s="140" t="e">
        <f>IF(C1234="",NA(),IF(OR(C1234="Smelter not listed",C1234="Smelter not yet identified"),MATCH($B1234&amp;$D1234,'[3]Smelter Look-up'!$J:$J,0),MATCH($B1234&amp;$C1234,'[3]Smelter Look-up'!$J:$J,0)))</f>
        <v>#N/A</v>
      </c>
      <c r="X1234" s="67">
        <f t="shared" si="96"/>
        <v>0</v>
      </c>
      <c r="AB1234" s="68" t="str">
        <f t="shared" si="97"/>
        <v/>
      </c>
    </row>
    <row r="1235" spans="1:28" s="67" customFormat="1" ht="20.25">
      <c r="A1235" s="197"/>
      <c r="B1235" s="137" t="s">
        <v>235</v>
      </c>
      <c r="C1235" s="191" t="s">
        <v>235</v>
      </c>
      <c r="D1235" s="138"/>
      <c r="E1235" s="137" t="s">
        <v>235</v>
      </c>
      <c r="F1235" s="137" t="s">
        <v>235</v>
      </c>
      <c r="G1235" s="137" t="s">
        <v>235</v>
      </c>
      <c r="H1235" s="192" t="s">
        <v>235</v>
      </c>
      <c r="I1235" s="193" t="s">
        <v>235</v>
      </c>
      <c r="J1235" s="193" t="s">
        <v>235</v>
      </c>
      <c r="K1235" s="194"/>
      <c r="L1235" s="194"/>
      <c r="M1235" s="194"/>
      <c r="N1235" s="194"/>
      <c r="O1235" s="194"/>
      <c r="P1235" s="195"/>
      <c r="Q1235" s="196"/>
      <c r="R1235" s="137" t="s">
        <v>235</v>
      </c>
      <c r="S1235" s="197" t="str">
        <f t="shared" ca="1" si="95"/>
        <v/>
      </c>
      <c r="T1235" s="197" t="str">
        <f ca="1">IF(B1235="","",IF(ISERROR(MATCH($J1235,[3]SorP!$B$1:$B$6226,0)),"",INDIRECT("'SorP'!$A$"&amp;MATCH($S1235&amp;$J1235,[3]SorP!C:C,0))))</f>
        <v/>
      </c>
      <c r="U1235" s="139"/>
      <c r="V1235" s="140" t="e">
        <f>IF(C1235="",NA(),IF(OR(C1235="Smelter not listed",C1235="Smelter not yet identified"),MATCH($B1235&amp;$D1235,'[3]Smelter Look-up'!$J:$J,0),MATCH($B1235&amp;$C1235,'[3]Smelter Look-up'!$J:$J,0)))</f>
        <v>#N/A</v>
      </c>
      <c r="X1235" s="67">
        <f t="shared" si="96"/>
        <v>0</v>
      </c>
      <c r="AB1235" s="68" t="str">
        <f t="shared" si="97"/>
        <v/>
      </c>
    </row>
    <row r="1236" spans="1:28" s="67" customFormat="1" ht="20.25">
      <c r="A1236" s="197"/>
      <c r="B1236" s="137" t="s">
        <v>235</v>
      </c>
      <c r="C1236" s="191" t="s">
        <v>235</v>
      </c>
      <c r="D1236" s="138"/>
      <c r="E1236" s="137" t="s">
        <v>235</v>
      </c>
      <c r="F1236" s="137" t="s">
        <v>235</v>
      </c>
      <c r="G1236" s="137" t="s">
        <v>235</v>
      </c>
      <c r="H1236" s="192" t="s">
        <v>235</v>
      </c>
      <c r="I1236" s="193" t="s">
        <v>235</v>
      </c>
      <c r="J1236" s="193" t="s">
        <v>235</v>
      </c>
      <c r="K1236" s="194"/>
      <c r="L1236" s="194"/>
      <c r="M1236" s="194"/>
      <c r="N1236" s="194"/>
      <c r="O1236" s="194"/>
      <c r="P1236" s="195"/>
      <c r="Q1236" s="196"/>
      <c r="R1236" s="137" t="s">
        <v>235</v>
      </c>
      <c r="S1236" s="197" t="str">
        <f t="shared" ca="1" si="95"/>
        <v/>
      </c>
      <c r="T1236" s="197" t="str">
        <f ca="1">IF(B1236="","",IF(ISERROR(MATCH($J1236,[3]SorP!$B$1:$B$6226,0)),"",INDIRECT("'SorP'!$A$"&amp;MATCH($S1236&amp;$J1236,[3]SorP!C:C,0))))</f>
        <v/>
      </c>
      <c r="U1236" s="139"/>
      <c r="V1236" s="140" t="e">
        <f>IF(C1236="",NA(),IF(OR(C1236="Smelter not listed",C1236="Smelter not yet identified"),MATCH($B1236&amp;$D1236,'[3]Smelter Look-up'!$J:$J,0),MATCH($B1236&amp;$C1236,'[3]Smelter Look-up'!$J:$J,0)))</f>
        <v>#N/A</v>
      </c>
      <c r="X1236" s="67">
        <f t="shared" si="96"/>
        <v>0</v>
      </c>
      <c r="AB1236" s="68" t="str">
        <f t="shared" si="97"/>
        <v/>
      </c>
    </row>
    <row r="1237" spans="1:28" s="67" customFormat="1" ht="20.25">
      <c r="A1237" s="197"/>
      <c r="B1237" s="137" t="s">
        <v>235</v>
      </c>
      <c r="C1237" s="191" t="s">
        <v>235</v>
      </c>
      <c r="D1237" s="138"/>
      <c r="E1237" s="137" t="s">
        <v>235</v>
      </c>
      <c r="F1237" s="137" t="s">
        <v>235</v>
      </c>
      <c r="G1237" s="137" t="s">
        <v>235</v>
      </c>
      <c r="H1237" s="192" t="s">
        <v>235</v>
      </c>
      <c r="I1237" s="193" t="s">
        <v>235</v>
      </c>
      <c r="J1237" s="193" t="s">
        <v>235</v>
      </c>
      <c r="K1237" s="194"/>
      <c r="L1237" s="194"/>
      <c r="M1237" s="194"/>
      <c r="N1237" s="194"/>
      <c r="O1237" s="194"/>
      <c r="P1237" s="195"/>
      <c r="Q1237" s="196"/>
      <c r="R1237" s="137" t="s">
        <v>235</v>
      </c>
      <c r="S1237" s="197" t="str">
        <f t="shared" ca="1" si="95"/>
        <v/>
      </c>
      <c r="T1237" s="197" t="str">
        <f ca="1">IF(B1237="","",IF(ISERROR(MATCH($J1237,[3]SorP!$B$1:$B$6226,0)),"",INDIRECT("'SorP'!$A$"&amp;MATCH($S1237&amp;$J1237,[3]SorP!C:C,0))))</f>
        <v/>
      </c>
      <c r="U1237" s="139"/>
      <c r="V1237" s="140" t="e">
        <f>IF(C1237="",NA(),IF(OR(C1237="Smelter not listed",C1237="Smelter not yet identified"),MATCH($B1237&amp;$D1237,'[3]Smelter Look-up'!$J:$J,0),MATCH($B1237&amp;$C1237,'[3]Smelter Look-up'!$J:$J,0)))</f>
        <v>#N/A</v>
      </c>
      <c r="X1237" s="67">
        <f t="shared" si="96"/>
        <v>0</v>
      </c>
      <c r="AB1237" s="68" t="str">
        <f t="shared" si="97"/>
        <v/>
      </c>
    </row>
    <row r="1238" spans="1:28" s="67" customFormat="1" ht="20.25">
      <c r="A1238" s="197"/>
      <c r="B1238" s="137" t="s">
        <v>235</v>
      </c>
      <c r="C1238" s="191" t="s">
        <v>235</v>
      </c>
      <c r="D1238" s="138"/>
      <c r="E1238" s="137" t="s">
        <v>235</v>
      </c>
      <c r="F1238" s="137" t="s">
        <v>235</v>
      </c>
      <c r="G1238" s="137" t="s">
        <v>235</v>
      </c>
      <c r="H1238" s="192" t="s">
        <v>235</v>
      </c>
      <c r="I1238" s="193" t="s">
        <v>235</v>
      </c>
      <c r="J1238" s="193" t="s">
        <v>235</v>
      </c>
      <c r="K1238" s="194"/>
      <c r="L1238" s="194"/>
      <c r="M1238" s="194"/>
      <c r="N1238" s="194"/>
      <c r="O1238" s="194"/>
      <c r="P1238" s="195"/>
      <c r="Q1238" s="196"/>
      <c r="R1238" s="137" t="s">
        <v>235</v>
      </c>
      <c r="S1238" s="197" t="str">
        <f t="shared" ca="1" si="95"/>
        <v/>
      </c>
      <c r="T1238" s="197" t="str">
        <f ca="1">IF(B1238="","",IF(ISERROR(MATCH($J1238,[3]SorP!$B$1:$B$6226,0)),"",INDIRECT("'SorP'!$A$"&amp;MATCH($S1238&amp;$J1238,[3]SorP!C:C,0))))</f>
        <v/>
      </c>
      <c r="U1238" s="139"/>
      <c r="V1238" s="140" t="e">
        <f>IF(C1238="",NA(),IF(OR(C1238="Smelter not listed",C1238="Smelter not yet identified"),MATCH($B1238&amp;$D1238,'[3]Smelter Look-up'!$J:$J,0),MATCH($B1238&amp;$C1238,'[3]Smelter Look-up'!$J:$J,0)))</f>
        <v>#N/A</v>
      </c>
      <c r="X1238" s="67">
        <f t="shared" si="96"/>
        <v>0</v>
      </c>
      <c r="AB1238" s="68" t="str">
        <f t="shared" si="97"/>
        <v/>
      </c>
    </row>
    <row r="1239" spans="1:28" s="67" customFormat="1" ht="20.25">
      <c r="A1239" s="197"/>
      <c r="B1239" s="137" t="s">
        <v>235</v>
      </c>
      <c r="C1239" s="191" t="s">
        <v>235</v>
      </c>
      <c r="D1239" s="138"/>
      <c r="E1239" s="137" t="s">
        <v>235</v>
      </c>
      <c r="F1239" s="137" t="s">
        <v>235</v>
      </c>
      <c r="G1239" s="137" t="s">
        <v>235</v>
      </c>
      <c r="H1239" s="192" t="s">
        <v>235</v>
      </c>
      <c r="I1239" s="193" t="s">
        <v>235</v>
      </c>
      <c r="J1239" s="193" t="s">
        <v>235</v>
      </c>
      <c r="K1239" s="194"/>
      <c r="L1239" s="194"/>
      <c r="M1239" s="194"/>
      <c r="N1239" s="194"/>
      <c r="O1239" s="194"/>
      <c r="P1239" s="195"/>
      <c r="Q1239" s="196"/>
      <c r="R1239" s="137" t="s">
        <v>235</v>
      </c>
      <c r="S1239" s="197" t="str">
        <f t="shared" ca="1" si="95"/>
        <v/>
      </c>
      <c r="T1239" s="197" t="str">
        <f ca="1">IF(B1239="","",IF(ISERROR(MATCH($J1239,[3]SorP!$B$1:$B$6226,0)),"",INDIRECT("'SorP'!$A$"&amp;MATCH($S1239&amp;$J1239,[3]SorP!C:C,0))))</f>
        <v/>
      </c>
      <c r="U1239" s="139"/>
      <c r="V1239" s="140" t="e">
        <f>IF(C1239="",NA(),IF(OR(C1239="Smelter not listed",C1239="Smelter not yet identified"),MATCH($B1239&amp;$D1239,'[3]Smelter Look-up'!$J:$J,0),MATCH($B1239&amp;$C1239,'[3]Smelter Look-up'!$J:$J,0)))</f>
        <v>#N/A</v>
      </c>
      <c r="X1239" s="67">
        <f t="shared" si="96"/>
        <v>0</v>
      </c>
      <c r="AB1239" s="68" t="str">
        <f t="shared" si="97"/>
        <v/>
      </c>
    </row>
    <row r="1240" spans="1:28" s="67" customFormat="1" ht="20.25">
      <c r="A1240" s="197"/>
      <c r="B1240" s="137" t="s">
        <v>235</v>
      </c>
      <c r="C1240" s="191" t="s">
        <v>235</v>
      </c>
      <c r="D1240" s="138"/>
      <c r="E1240" s="137" t="s">
        <v>235</v>
      </c>
      <c r="F1240" s="137" t="s">
        <v>235</v>
      </c>
      <c r="G1240" s="137" t="s">
        <v>235</v>
      </c>
      <c r="H1240" s="192" t="s">
        <v>235</v>
      </c>
      <c r="I1240" s="193" t="s">
        <v>235</v>
      </c>
      <c r="J1240" s="193" t="s">
        <v>235</v>
      </c>
      <c r="K1240" s="194"/>
      <c r="L1240" s="194"/>
      <c r="M1240" s="194"/>
      <c r="N1240" s="194"/>
      <c r="O1240" s="194"/>
      <c r="P1240" s="195"/>
      <c r="Q1240" s="196"/>
      <c r="R1240" s="137" t="s">
        <v>235</v>
      </c>
      <c r="S1240" s="197" t="str">
        <f t="shared" ca="1" si="95"/>
        <v/>
      </c>
      <c r="T1240" s="197" t="str">
        <f ca="1">IF(B1240="","",IF(ISERROR(MATCH($J1240,[3]SorP!$B$1:$B$6226,0)),"",INDIRECT("'SorP'!$A$"&amp;MATCH($S1240&amp;$J1240,[3]SorP!C:C,0))))</f>
        <v/>
      </c>
      <c r="U1240" s="139"/>
      <c r="V1240" s="140" t="e">
        <f>IF(C1240="",NA(),IF(OR(C1240="Smelter not listed",C1240="Smelter not yet identified"),MATCH($B1240&amp;$D1240,'[3]Smelter Look-up'!$J:$J,0),MATCH($B1240&amp;$C1240,'[3]Smelter Look-up'!$J:$J,0)))</f>
        <v>#N/A</v>
      </c>
      <c r="X1240" s="67">
        <f t="shared" si="96"/>
        <v>0</v>
      </c>
      <c r="AB1240" s="68" t="str">
        <f t="shared" si="97"/>
        <v/>
      </c>
    </row>
    <row r="1241" spans="1:28" s="67" customFormat="1" ht="20.25">
      <c r="A1241" s="197"/>
      <c r="B1241" s="137" t="s">
        <v>235</v>
      </c>
      <c r="C1241" s="191" t="s">
        <v>235</v>
      </c>
      <c r="D1241" s="138"/>
      <c r="E1241" s="137" t="s">
        <v>235</v>
      </c>
      <c r="F1241" s="137" t="s">
        <v>235</v>
      </c>
      <c r="G1241" s="137" t="s">
        <v>235</v>
      </c>
      <c r="H1241" s="192" t="s">
        <v>235</v>
      </c>
      <c r="I1241" s="193" t="s">
        <v>235</v>
      </c>
      <c r="J1241" s="193" t="s">
        <v>235</v>
      </c>
      <c r="K1241" s="194"/>
      <c r="L1241" s="194"/>
      <c r="M1241" s="194"/>
      <c r="N1241" s="194"/>
      <c r="O1241" s="194"/>
      <c r="P1241" s="195"/>
      <c r="Q1241" s="196"/>
      <c r="R1241" s="137" t="s">
        <v>235</v>
      </c>
      <c r="S1241" s="197" t="str">
        <f t="shared" ca="1" si="95"/>
        <v/>
      </c>
      <c r="T1241" s="197" t="str">
        <f ca="1">IF(B1241="","",IF(ISERROR(MATCH($J1241,[3]SorP!$B$1:$B$6226,0)),"",INDIRECT("'SorP'!$A$"&amp;MATCH($S1241&amp;$J1241,[3]SorP!C:C,0))))</f>
        <v/>
      </c>
      <c r="U1241" s="139"/>
      <c r="V1241" s="140" t="e">
        <f>IF(C1241="",NA(),IF(OR(C1241="Smelter not listed",C1241="Smelter not yet identified"),MATCH($B1241&amp;$D1241,'[3]Smelter Look-up'!$J:$J,0),MATCH($B1241&amp;$C1241,'[3]Smelter Look-up'!$J:$J,0)))</f>
        <v>#N/A</v>
      </c>
      <c r="X1241" s="67">
        <f t="shared" si="96"/>
        <v>0</v>
      </c>
      <c r="AB1241" s="68" t="str">
        <f t="shared" si="97"/>
        <v/>
      </c>
    </row>
    <row r="1242" spans="1:28" s="67" customFormat="1" ht="20.25">
      <c r="A1242" s="197"/>
      <c r="B1242" s="137" t="s">
        <v>235</v>
      </c>
      <c r="C1242" s="191" t="s">
        <v>235</v>
      </c>
      <c r="D1242" s="138"/>
      <c r="E1242" s="137" t="s">
        <v>235</v>
      </c>
      <c r="F1242" s="137" t="s">
        <v>235</v>
      </c>
      <c r="G1242" s="137" t="s">
        <v>235</v>
      </c>
      <c r="H1242" s="192" t="s">
        <v>235</v>
      </c>
      <c r="I1242" s="193" t="s">
        <v>235</v>
      </c>
      <c r="J1242" s="193" t="s">
        <v>235</v>
      </c>
      <c r="K1242" s="194"/>
      <c r="L1242" s="194"/>
      <c r="M1242" s="194"/>
      <c r="N1242" s="194"/>
      <c r="O1242" s="194"/>
      <c r="P1242" s="195"/>
      <c r="Q1242" s="196"/>
      <c r="R1242" s="137" t="s">
        <v>235</v>
      </c>
      <c r="S1242" s="197" t="str">
        <f t="shared" ca="1" si="95"/>
        <v/>
      </c>
      <c r="T1242" s="197" t="str">
        <f ca="1">IF(B1242="","",IF(ISERROR(MATCH($J1242,[3]SorP!$B$1:$B$6226,0)),"",INDIRECT("'SorP'!$A$"&amp;MATCH($S1242&amp;$J1242,[3]SorP!C:C,0))))</f>
        <v/>
      </c>
      <c r="U1242" s="139"/>
      <c r="V1242" s="140" t="e">
        <f>IF(C1242="",NA(),IF(OR(C1242="Smelter not listed",C1242="Smelter not yet identified"),MATCH($B1242&amp;$D1242,'[3]Smelter Look-up'!$J:$J,0),MATCH($B1242&amp;$C1242,'[3]Smelter Look-up'!$J:$J,0)))</f>
        <v>#N/A</v>
      </c>
      <c r="X1242" s="67">
        <f t="shared" si="96"/>
        <v>0</v>
      </c>
      <c r="AB1242" s="68" t="str">
        <f t="shared" si="97"/>
        <v/>
      </c>
    </row>
    <row r="1243" spans="1:28" s="67" customFormat="1" ht="20.25">
      <c r="A1243" s="197"/>
      <c r="B1243" s="137" t="s">
        <v>235</v>
      </c>
      <c r="C1243" s="191" t="s">
        <v>235</v>
      </c>
      <c r="D1243" s="138"/>
      <c r="E1243" s="137" t="s">
        <v>235</v>
      </c>
      <c r="F1243" s="137" t="s">
        <v>235</v>
      </c>
      <c r="G1243" s="137" t="s">
        <v>235</v>
      </c>
      <c r="H1243" s="192" t="s">
        <v>235</v>
      </c>
      <c r="I1243" s="193" t="s">
        <v>235</v>
      </c>
      <c r="J1243" s="193" t="s">
        <v>235</v>
      </c>
      <c r="K1243" s="194"/>
      <c r="L1243" s="194"/>
      <c r="M1243" s="194"/>
      <c r="N1243" s="194"/>
      <c r="O1243" s="194"/>
      <c r="P1243" s="195"/>
      <c r="Q1243" s="196"/>
      <c r="R1243" s="137" t="s">
        <v>235</v>
      </c>
      <c r="S1243" s="197" t="str">
        <f t="shared" ref="S1243:S1273" ca="1" si="98">IF(B1243="","",IF(ISERROR(MATCH($E1243,CL,0)),"Unknown",INDIRECT("'C'!$A$"&amp;MATCH($E1243,CL,0)+1)))</f>
        <v/>
      </c>
      <c r="T1243" s="197" t="str">
        <f ca="1">IF(B1243="","",IF(ISERROR(MATCH($J1243,[3]SorP!$B$1:$B$6226,0)),"",INDIRECT("'SorP'!$A$"&amp;MATCH($S1243&amp;$J1243,[3]SorP!C:C,0))))</f>
        <v/>
      </c>
      <c r="U1243" s="139"/>
      <c r="V1243" s="140" t="e">
        <f>IF(C1243="",NA(),IF(OR(C1243="Smelter not listed",C1243="Smelter not yet identified"),MATCH($B1243&amp;$D1243,'[3]Smelter Look-up'!$J:$J,0),MATCH($B1243&amp;$C1243,'[3]Smelter Look-up'!$J:$J,0)))</f>
        <v>#N/A</v>
      </c>
      <c r="X1243" s="67">
        <f t="shared" si="96"/>
        <v>0</v>
      </c>
      <c r="AB1243" s="68" t="str">
        <f t="shared" si="97"/>
        <v/>
      </c>
    </row>
    <row r="1244" spans="1:28" s="67" customFormat="1" ht="20.25">
      <c r="A1244" s="197"/>
      <c r="B1244" s="137" t="s">
        <v>235</v>
      </c>
      <c r="C1244" s="191" t="s">
        <v>235</v>
      </c>
      <c r="D1244" s="138"/>
      <c r="E1244" s="137" t="s">
        <v>235</v>
      </c>
      <c r="F1244" s="137" t="s">
        <v>235</v>
      </c>
      <c r="G1244" s="137" t="s">
        <v>235</v>
      </c>
      <c r="H1244" s="192" t="s">
        <v>235</v>
      </c>
      <c r="I1244" s="193" t="s">
        <v>235</v>
      </c>
      <c r="J1244" s="193" t="s">
        <v>235</v>
      </c>
      <c r="K1244" s="194"/>
      <c r="L1244" s="194"/>
      <c r="M1244" s="194"/>
      <c r="N1244" s="194"/>
      <c r="O1244" s="194"/>
      <c r="P1244" s="195"/>
      <c r="Q1244" s="196"/>
      <c r="R1244" s="137" t="s">
        <v>235</v>
      </c>
      <c r="S1244" s="197" t="str">
        <f t="shared" ca="1" si="98"/>
        <v/>
      </c>
      <c r="T1244" s="197" t="str">
        <f ca="1">IF(B1244="","",IF(ISERROR(MATCH($J1244,[3]SorP!$B$1:$B$6226,0)),"",INDIRECT("'SorP'!$A$"&amp;MATCH($S1244&amp;$J1244,[3]SorP!C:C,0))))</f>
        <v/>
      </c>
      <c r="U1244" s="139"/>
      <c r="V1244" s="140" t="e">
        <f>IF(C1244="",NA(),IF(OR(C1244="Smelter not listed",C1244="Smelter not yet identified"),MATCH($B1244&amp;$D1244,'[3]Smelter Look-up'!$J:$J,0),MATCH($B1244&amp;$C1244,'[3]Smelter Look-up'!$J:$J,0)))</f>
        <v>#N/A</v>
      </c>
      <c r="X1244" s="67">
        <f t="shared" si="96"/>
        <v>0</v>
      </c>
      <c r="AB1244" s="68" t="str">
        <f t="shared" si="97"/>
        <v/>
      </c>
    </row>
    <row r="1245" spans="1:28" s="67" customFormat="1" ht="20.25">
      <c r="A1245" s="197"/>
      <c r="B1245" s="137" t="s">
        <v>235</v>
      </c>
      <c r="C1245" s="191" t="s">
        <v>235</v>
      </c>
      <c r="D1245" s="138"/>
      <c r="E1245" s="137" t="s">
        <v>235</v>
      </c>
      <c r="F1245" s="137" t="s">
        <v>235</v>
      </c>
      <c r="G1245" s="137" t="s">
        <v>235</v>
      </c>
      <c r="H1245" s="192" t="s">
        <v>235</v>
      </c>
      <c r="I1245" s="193" t="s">
        <v>235</v>
      </c>
      <c r="J1245" s="193" t="s">
        <v>235</v>
      </c>
      <c r="K1245" s="194"/>
      <c r="L1245" s="194"/>
      <c r="M1245" s="194"/>
      <c r="N1245" s="194"/>
      <c r="O1245" s="194"/>
      <c r="P1245" s="195"/>
      <c r="Q1245" s="196"/>
      <c r="R1245" s="137" t="s">
        <v>235</v>
      </c>
      <c r="S1245" s="197" t="str">
        <f t="shared" ca="1" si="98"/>
        <v/>
      </c>
      <c r="T1245" s="197" t="str">
        <f ca="1">IF(B1245="","",IF(ISERROR(MATCH($J1245,[3]SorP!$B$1:$B$6226,0)),"",INDIRECT("'SorP'!$A$"&amp;MATCH($S1245&amp;$J1245,[3]SorP!C:C,0))))</f>
        <v/>
      </c>
      <c r="U1245" s="139"/>
      <c r="V1245" s="140" t="e">
        <f>IF(C1245="",NA(),IF(OR(C1245="Smelter not listed",C1245="Smelter not yet identified"),MATCH($B1245&amp;$D1245,'[3]Smelter Look-up'!$J:$J,0),MATCH($B1245&amp;$C1245,'[3]Smelter Look-up'!$J:$J,0)))</f>
        <v>#N/A</v>
      </c>
      <c r="X1245" s="67">
        <f t="shared" si="96"/>
        <v>0</v>
      </c>
      <c r="AB1245" s="68" t="str">
        <f t="shared" si="97"/>
        <v/>
      </c>
    </row>
    <row r="1246" spans="1:28" s="67" customFormat="1" ht="20.25">
      <c r="A1246" s="197"/>
      <c r="B1246" s="137" t="s">
        <v>235</v>
      </c>
      <c r="C1246" s="191" t="s">
        <v>235</v>
      </c>
      <c r="D1246" s="138"/>
      <c r="E1246" s="137" t="s">
        <v>235</v>
      </c>
      <c r="F1246" s="137" t="s">
        <v>235</v>
      </c>
      <c r="G1246" s="137" t="s">
        <v>235</v>
      </c>
      <c r="H1246" s="192" t="s">
        <v>235</v>
      </c>
      <c r="I1246" s="193" t="s">
        <v>235</v>
      </c>
      <c r="J1246" s="193" t="s">
        <v>235</v>
      </c>
      <c r="K1246" s="194"/>
      <c r="L1246" s="194"/>
      <c r="M1246" s="194"/>
      <c r="N1246" s="194"/>
      <c r="O1246" s="194"/>
      <c r="P1246" s="195"/>
      <c r="Q1246" s="196"/>
      <c r="R1246" s="137" t="s">
        <v>235</v>
      </c>
      <c r="S1246" s="197" t="str">
        <f t="shared" ca="1" si="98"/>
        <v/>
      </c>
      <c r="T1246" s="197" t="str">
        <f ca="1">IF(B1246="","",IF(ISERROR(MATCH($J1246,[3]SorP!$B$1:$B$6226,0)),"",INDIRECT("'SorP'!$A$"&amp;MATCH($S1246&amp;$J1246,[3]SorP!C:C,0))))</f>
        <v/>
      </c>
      <c r="U1246" s="139"/>
      <c r="V1246" s="140" t="e">
        <f>IF(C1246="",NA(),IF(OR(C1246="Smelter not listed",C1246="Smelter not yet identified"),MATCH($B1246&amp;$D1246,'[3]Smelter Look-up'!$J:$J,0),MATCH($B1246&amp;$C1246,'[3]Smelter Look-up'!$J:$J,0)))</f>
        <v>#N/A</v>
      </c>
      <c r="X1246" s="67">
        <f t="shared" si="96"/>
        <v>0</v>
      </c>
      <c r="AB1246" s="68" t="str">
        <f t="shared" si="97"/>
        <v/>
      </c>
    </row>
    <row r="1247" spans="1:28" s="67" customFormat="1" ht="20.25">
      <c r="A1247" s="197"/>
      <c r="B1247" s="137" t="s">
        <v>235</v>
      </c>
      <c r="C1247" s="191" t="s">
        <v>235</v>
      </c>
      <c r="D1247" s="138"/>
      <c r="E1247" s="137" t="s">
        <v>235</v>
      </c>
      <c r="F1247" s="137" t="s">
        <v>235</v>
      </c>
      <c r="G1247" s="137" t="s">
        <v>235</v>
      </c>
      <c r="H1247" s="192" t="s">
        <v>235</v>
      </c>
      <c r="I1247" s="193" t="s">
        <v>235</v>
      </c>
      <c r="J1247" s="193" t="s">
        <v>235</v>
      </c>
      <c r="K1247" s="194"/>
      <c r="L1247" s="194"/>
      <c r="M1247" s="194"/>
      <c r="N1247" s="194"/>
      <c r="O1247" s="194"/>
      <c r="P1247" s="195"/>
      <c r="Q1247" s="196"/>
      <c r="R1247" s="137" t="s">
        <v>235</v>
      </c>
      <c r="S1247" s="197" t="str">
        <f t="shared" ca="1" si="98"/>
        <v/>
      </c>
      <c r="T1247" s="197" t="str">
        <f ca="1">IF(B1247="","",IF(ISERROR(MATCH($J1247,[3]SorP!$B$1:$B$6226,0)),"",INDIRECT("'SorP'!$A$"&amp;MATCH($S1247&amp;$J1247,[3]SorP!C:C,0))))</f>
        <v/>
      </c>
      <c r="U1247" s="139"/>
      <c r="V1247" s="140" t="e">
        <f>IF(C1247="",NA(),IF(OR(C1247="Smelter not listed",C1247="Smelter not yet identified"),MATCH($B1247&amp;$D1247,'[3]Smelter Look-up'!$J:$J,0),MATCH($B1247&amp;$C1247,'[3]Smelter Look-up'!$J:$J,0)))</f>
        <v>#N/A</v>
      </c>
      <c r="X1247" s="67">
        <f t="shared" si="96"/>
        <v>0</v>
      </c>
      <c r="AB1247" s="68" t="str">
        <f t="shared" si="97"/>
        <v/>
      </c>
    </row>
    <row r="1248" spans="1:28" s="67" customFormat="1" ht="20.25">
      <c r="A1248" s="197"/>
      <c r="B1248" s="137" t="s">
        <v>235</v>
      </c>
      <c r="C1248" s="191" t="s">
        <v>235</v>
      </c>
      <c r="D1248" s="138"/>
      <c r="E1248" s="137" t="s">
        <v>235</v>
      </c>
      <c r="F1248" s="137" t="s">
        <v>235</v>
      </c>
      <c r="G1248" s="137" t="s">
        <v>235</v>
      </c>
      <c r="H1248" s="192" t="s">
        <v>235</v>
      </c>
      <c r="I1248" s="193" t="s">
        <v>235</v>
      </c>
      <c r="J1248" s="193" t="s">
        <v>235</v>
      </c>
      <c r="K1248" s="194"/>
      <c r="L1248" s="194"/>
      <c r="M1248" s="194"/>
      <c r="N1248" s="194"/>
      <c r="O1248" s="194"/>
      <c r="P1248" s="195"/>
      <c r="Q1248" s="196"/>
      <c r="R1248" s="137" t="s">
        <v>235</v>
      </c>
      <c r="S1248" s="197" t="str">
        <f t="shared" ca="1" si="98"/>
        <v/>
      </c>
      <c r="T1248" s="197" t="str">
        <f ca="1">IF(B1248="","",IF(ISERROR(MATCH($J1248,[3]SorP!$B$1:$B$6226,0)),"",INDIRECT("'SorP'!$A$"&amp;MATCH($S1248&amp;$J1248,[3]SorP!C:C,0))))</f>
        <v/>
      </c>
      <c r="U1248" s="139"/>
      <c r="V1248" s="140" t="e">
        <f>IF(C1248="",NA(),IF(OR(C1248="Smelter not listed",C1248="Smelter not yet identified"),MATCH($B1248&amp;$D1248,'[3]Smelter Look-up'!$J:$J,0),MATCH($B1248&amp;$C1248,'[3]Smelter Look-up'!$J:$J,0)))</f>
        <v>#N/A</v>
      </c>
      <c r="X1248" s="67">
        <f t="shared" si="96"/>
        <v>0</v>
      </c>
      <c r="AB1248" s="68" t="str">
        <f t="shared" si="97"/>
        <v/>
      </c>
    </row>
    <row r="1249" spans="1:28" s="67" customFormat="1" ht="20.25">
      <c r="A1249" s="197"/>
      <c r="B1249" s="137" t="s">
        <v>235</v>
      </c>
      <c r="C1249" s="191" t="s">
        <v>235</v>
      </c>
      <c r="D1249" s="138"/>
      <c r="E1249" s="137" t="s">
        <v>235</v>
      </c>
      <c r="F1249" s="137" t="s">
        <v>235</v>
      </c>
      <c r="G1249" s="137" t="s">
        <v>235</v>
      </c>
      <c r="H1249" s="192" t="s">
        <v>235</v>
      </c>
      <c r="I1249" s="193" t="s">
        <v>235</v>
      </c>
      <c r="J1249" s="193" t="s">
        <v>235</v>
      </c>
      <c r="K1249" s="194"/>
      <c r="L1249" s="194"/>
      <c r="M1249" s="194"/>
      <c r="N1249" s="194"/>
      <c r="O1249" s="194"/>
      <c r="P1249" s="195"/>
      <c r="Q1249" s="196"/>
      <c r="R1249" s="137" t="s">
        <v>235</v>
      </c>
      <c r="S1249" s="197" t="str">
        <f t="shared" ca="1" si="98"/>
        <v/>
      </c>
      <c r="T1249" s="197" t="str">
        <f ca="1">IF(B1249="","",IF(ISERROR(MATCH($J1249,[3]SorP!$B$1:$B$6226,0)),"",INDIRECT("'SorP'!$A$"&amp;MATCH($S1249&amp;$J1249,[3]SorP!C:C,0))))</f>
        <v/>
      </c>
      <c r="U1249" s="139"/>
      <c r="V1249" s="140" t="e">
        <f>IF(C1249="",NA(),IF(OR(C1249="Smelter not listed",C1249="Smelter not yet identified"),MATCH($B1249&amp;$D1249,'[3]Smelter Look-up'!$J:$J,0),MATCH($B1249&amp;$C1249,'[3]Smelter Look-up'!$J:$J,0)))</f>
        <v>#N/A</v>
      </c>
      <c r="X1249" s="67">
        <f t="shared" si="96"/>
        <v>0</v>
      </c>
      <c r="AB1249" s="68" t="str">
        <f t="shared" si="97"/>
        <v/>
      </c>
    </row>
    <row r="1250" spans="1:28" s="67" customFormat="1" ht="20.25">
      <c r="A1250" s="197"/>
      <c r="B1250" s="137" t="s">
        <v>235</v>
      </c>
      <c r="C1250" s="191" t="s">
        <v>235</v>
      </c>
      <c r="D1250" s="138"/>
      <c r="E1250" s="137" t="s">
        <v>235</v>
      </c>
      <c r="F1250" s="137" t="s">
        <v>235</v>
      </c>
      <c r="G1250" s="137" t="s">
        <v>235</v>
      </c>
      <c r="H1250" s="192" t="s">
        <v>235</v>
      </c>
      <c r="I1250" s="193" t="s">
        <v>235</v>
      </c>
      <c r="J1250" s="193" t="s">
        <v>235</v>
      </c>
      <c r="K1250" s="194"/>
      <c r="L1250" s="194"/>
      <c r="M1250" s="194"/>
      <c r="N1250" s="194"/>
      <c r="O1250" s="194"/>
      <c r="P1250" s="195"/>
      <c r="Q1250" s="196"/>
      <c r="R1250" s="137" t="s">
        <v>235</v>
      </c>
      <c r="S1250" s="197" t="str">
        <f t="shared" ca="1" si="98"/>
        <v/>
      </c>
      <c r="T1250" s="197" t="str">
        <f ca="1">IF(B1250="","",IF(ISERROR(MATCH($J1250,[3]SorP!$B$1:$B$6226,0)),"",INDIRECT("'SorP'!$A$"&amp;MATCH($S1250&amp;$J1250,[3]SorP!C:C,0))))</f>
        <v/>
      </c>
      <c r="U1250" s="139"/>
      <c r="V1250" s="140" t="e">
        <f>IF(C1250="",NA(),IF(OR(C1250="Smelter not listed",C1250="Smelter not yet identified"),MATCH($B1250&amp;$D1250,'[3]Smelter Look-up'!$J:$J,0),MATCH($B1250&amp;$C1250,'[3]Smelter Look-up'!$J:$J,0)))</f>
        <v>#N/A</v>
      </c>
      <c r="X1250" s="67">
        <f t="shared" si="96"/>
        <v>0</v>
      </c>
      <c r="AB1250" s="68" t="str">
        <f t="shared" si="97"/>
        <v/>
      </c>
    </row>
    <row r="1251" spans="1:28" s="67" customFormat="1" ht="20.25">
      <c r="A1251" s="197"/>
      <c r="B1251" s="137" t="s">
        <v>235</v>
      </c>
      <c r="C1251" s="191" t="s">
        <v>235</v>
      </c>
      <c r="D1251" s="138"/>
      <c r="E1251" s="137" t="s">
        <v>235</v>
      </c>
      <c r="F1251" s="137" t="s">
        <v>235</v>
      </c>
      <c r="G1251" s="137" t="s">
        <v>235</v>
      </c>
      <c r="H1251" s="192" t="s">
        <v>235</v>
      </c>
      <c r="I1251" s="193" t="s">
        <v>235</v>
      </c>
      <c r="J1251" s="193" t="s">
        <v>235</v>
      </c>
      <c r="K1251" s="194"/>
      <c r="L1251" s="194"/>
      <c r="M1251" s="194"/>
      <c r="N1251" s="194"/>
      <c r="O1251" s="194"/>
      <c r="P1251" s="195"/>
      <c r="Q1251" s="196"/>
      <c r="R1251" s="137" t="s">
        <v>235</v>
      </c>
      <c r="S1251" s="197" t="str">
        <f t="shared" ca="1" si="98"/>
        <v/>
      </c>
      <c r="T1251" s="197" t="str">
        <f ca="1">IF(B1251="","",IF(ISERROR(MATCH($J1251,[3]SorP!$B$1:$B$6226,0)),"",INDIRECT("'SorP'!$A$"&amp;MATCH($S1251&amp;$J1251,[3]SorP!C:C,0))))</f>
        <v/>
      </c>
      <c r="U1251" s="139"/>
      <c r="V1251" s="140" t="e">
        <f>IF(C1251="",NA(),IF(OR(C1251="Smelter not listed",C1251="Smelter not yet identified"),MATCH($B1251&amp;$D1251,'[3]Smelter Look-up'!$J:$J,0),MATCH($B1251&amp;$C1251,'[3]Smelter Look-up'!$J:$J,0)))</f>
        <v>#N/A</v>
      </c>
      <c r="X1251" s="67">
        <f t="shared" si="96"/>
        <v>0</v>
      </c>
      <c r="AB1251" s="68" t="str">
        <f t="shared" si="97"/>
        <v/>
      </c>
    </row>
    <row r="1252" spans="1:28" s="67" customFormat="1" ht="20.25">
      <c r="A1252" s="197"/>
      <c r="B1252" s="137" t="s">
        <v>235</v>
      </c>
      <c r="C1252" s="191" t="s">
        <v>235</v>
      </c>
      <c r="D1252" s="138"/>
      <c r="E1252" s="137" t="s">
        <v>235</v>
      </c>
      <c r="F1252" s="137" t="s">
        <v>235</v>
      </c>
      <c r="G1252" s="137" t="s">
        <v>235</v>
      </c>
      <c r="H1252" s="192" t="s">
        <v>235</v>
      </c>
      <c r="I1252" s="193" t="s">
        <v>235</v>
      </c>
      <c r="J1252" s="193" t="s">
        <v>235</v>
      </c>
      <c r="K1252" s="194"/>
      <c r="L1252" s="194"/>
      <c r="M1252" s="194"/>
      <c r="N1252" s="194"/>
      <c r="O1252" s="194"/>
      <c r="P1252" s="195"/>
      <c r="Q1252" s="196"/>
      <c r="R1252" s="137" t="s">
        <v>235</v>
      </c>
      <c r="S1252" s="197" t="str">
        <f t="shared" ca="1" si="98"/>
        <v/>
      </c>
      <c r="T1252" s="197" t="str">
        <f ca="1">IF(B1252="","",IF(ISERROR(MATCH($J1252,[3]SorP!$B$1:$B$6226,0)),"",INDIRECT("'SorP'!$A$"&amp;MATCH($S1252&amp;$J1252,[3]SorP!C:C,0))))</f>
        <v/>
      </c>
      <c r="U1252" s="139"/>
      <c r="V1252" s="140" t="e">
        <f>IF(C1252="",NA(),IF(OR(C1252="Smelter not listed",C1252="Smelter not yet identified"),MATCH($B1252&amp;$D1252,'[3]Smelter Look-up'!$J:$J,0),MATCH($B1252&amp;$C1252,'[3]Smelter Look-up'!$J:$J,0)))</f>
        <v>#N/A</v>
      </c>
      <c r="X1252" s="67">
        <f t="shared" si="96"/>
        <v>0</v>
      </c>
      <c r="AB1252" s="68" t="str">
        <f t="shared" si="97"/>
        <v/>
      </c>
    </row>
    <row r="1253" spans="1:28" s="67" customFormat="1" ht="20.25">
      <c r="A1253" s="197"/>
      <c r="B1253" s="137" t="s">
        <v>235</v>
      </c>
      <c r="C1253" s="191" t="s">
        <v>235</v>
      </c>
      <c r="D1253" s="138"/>
      <c r="E1253" s="137" t="s">
        <v>235</v>
      </c>
      <c r="F1253" s="137" t="s">
        <v>235</v>
      </c>
      <c r="G1253" s="137" t="s">
        <v>235</v>
      </c>
      <c r="H1253" s="192" t="s">
        <v>235</v>
      </c>
      <c r="I1253" s="193" t="s">
        <v>235</v>
      </c>
      <c r="J1253" s="193" t="s">
        <v>235</v>
      </c>
      <c r="K1253" s="194"/>
      <c r="L1253" s="194"/>
      <c r="M1253" s="194"/>
      <c r="N1253" s="194"/>
      <c r="O1253" s="194"/>
      <c r="P1253" s="195"/>
      <c r="Q1253" s="196"/>
      <c r="R1253" s="137" t="s">
        <v>235</v>
      </c>
      <c r="S1253" s="197" t="str">
        <f t="shared" ca="1" si="98"/>
        <v/>
      </c>
      <c r="T1253" s="197" t="str">
        <f ca="1">IF(B1253="","",IF(ISERROR(MATCH($J1253,[3]SorP!$B$1:$B$6226,0)),"",INDIRECT("'SorP'!$A$"&amp;MATCH($S1253&amp;$J1253,[3]SorP!C:C,0))))</f>
        <v/>
      </c>
      <c r="U1253" s="139"/>
      <c r="V1253" s="140" t="e">
        <f>IF(C1253="",NA(),IF(OR(C1253="Smelter not listed",C1253="Smelter not yet identified"),MATCH($B1253&amp;$D1253,'[3]Smelter Look-up'!$J:$J,0),MATCH($B1253&amp;$C1253,'[3]Smelter Look-up'!$J:$J,0)))</f>
        <v>#N/A</v>
      </c>
      <c r="X1253" s="67">
        <f t="shared" si="96"/>
        <v>0</v>
      </c>
      <c r="AB1253" s="68" t="str">
        <f t="shared" si="97"/>
        <v/>
      </c>
    </row>
    <row r="1254" spans="1:28" s="67" customFormat="1" ht="20.25">
      <c r="A1254" s="197"/>
      <c r="B1254" s="137" t="s">
        <v>235</v>
      </c>
      <c r="C1254" s="191" t="s">
        <v>235</v>
      </c>
      <c r="D1254" s="138"/>
      <c r="E1254" s="137" t="s">
        <v>235</v>
      </c>
      <c r="F1254" s="137" t="s">
        <v>235</v>
      </c>
      <c r="G1254" s="137" t="s">
        <v>235</v>
      </c>
      <c r="H1254" s="192" t="s">
        <v>235</v>
      </c>
      <c r="I1254" s="193" t="s">
        <v>235</v>
      </c>
      <c r="J1254" s="193" t="s">
        <v>235</v>
      </c>
      <c r="K1254" s="194"/>
      <c r="L1254" s="194"/>
      <c r="M1254" s="194"/>
      <c r="N1254" s="194"/>
      <c r="O1254" s="194"/>
      <c r="P1254" s="195"/>
      <c r="Q1254" s="196"/>
      <c r="R1254" s="137" t="s">
        <v>235</v>
      </c>
      <c r="S1254" s="197" t="str">
        <f t="shared" ca="1" si="98"/>
        <v/>
      </c>
      <c r="T1254" s="197" t="str">
        <f ca="1">IF(B1254="","",IF(ISERROR(MATCH($J1254,[3]SorP!$B$1:$B$6226,0)),"",INDIRECT("'SorP'!$A$"&amp;MATCH($S1254&amp;$J1254,[3]SorP!C:C,0))))</f>
        <v/>
      </c>
      <c r="U1254" s="139"/>
      <c r="V1254" s="140" t="e">
        <f>IF(C1254="",NA(),IF(OR(C1254="Smelter not listed",C1254="Smelter not yet identified"),MATCH($B1254&amp;$D1254,'[3]Smelter Look-up'!$J:$J,0),MATCH($B1254&amp;$C1254,'[3]Smelter Look-up'!$J:$J,0)))</f>
        <v>#N/A</v>
      </c>
      <c r="X1254" s="67">
        <f t="shared" si="96"/>
        <v>0</v>
      </c>
      <c r="AB1254" s="68" t="str">
        <f t="shared" si="97"/>
        <v/>
      </c>
    </row>
    <row r="1255" spans="1:28" s="67" customFormat="1" ht="20.25">
      <c r="A1255" s="197"/>
      <c r="B1255" s="137" t="s">
        <v>235</v>
      </c>
      <c r="C1255" s="191" t="s">
        <v>235</v>
      </c>
      <c r="D1255" s="138"/>
      <c r="E1255" s="137" t="s">
        <v>235</v>
      </c>
      <c r="F1255" s="137" t="s">
        <v>235</v>
      </c>
      <c r="G1255" s="137" t="s">
        <v>235</v>
      </c>
      <c r="H1255" s="192" t="s">
        <v>235</v>
      </c>
      <c r="I1255" s="193" t="s">
        <v>235</v>
      </c>
      <c r="J1255" s="193" t="s">
        <v>235</v>
      </c>
      <c r="K1255" s="194"/>
      <c r="L1255" s="194"/>
      <c r="M1255" s="194"/>
      <c r="N1255" s="194"/>
      <c r="O1255" s="194"/>
      <c r="P1255" s="195"/>
      <c r="Q1255" s="196"/>
      <c r="R1255" s="137" t="s">
        <v>235</v>
      </c>
      <c r="S1255" s="197" t="str">
        <f t="shared" ca="1" si="98"/>
        <v/>
      </c>
      <c r="T1255" s="197" t="str">
        <f ca="1">IF(B1255="","",IF(ISERROR(MATCH($J1255,[3]SorP!$B$1:$B$6226,0)),"",INDIRECT("'SorP'!$A$"&amp;MATCH($S1255&amp;$J1255,[3]SorP!C:C,0))))</f>
        <v/>
      </c>
      <c r="U1255" s="139"/>
      <c r="V1255" s="140" t="e">
        <f>IF(C1255="",NA(),IF(OR(C1255="Smelter not listed",C1255="Smelter not yet identified"),MATCH($B1255&amp;$D1255,'[3]Smelter Look-up'!$J:$J,0),MATCH($B1255&amp;$C1255,'[3]Smelter Look-up'!$J:$J,0)))</f>
        <v>#N/A</v>
      </c>
      <c r="X1255" s="67">
        <f t="shared" si="96"/>
        <v>0</v>
      </c>
      <c r="AB1255" s="68" t="str">
        <f t="shared" si="97"/>
        <v/>
      </c>
    </row>
    <row r="1256" spans="1:28" s="67" customFormat="1" ht="20.25">
      <c r="A1256" s="197"/>
      <c r="B1256" s="137" t="s">
        <v>235</v>
      </c>
      <c r="C1256" s="191" t="s">
        <v>235</v>
      </c>
      <c r="D1256" s="138"/>
      <c r="E1256" s="137" t="s">
        <v>235</v>
      </c>
      <c r="F1256" s="137" t="s">
        <v>235</v>
      </c>
      <c r="G1256" s="137" t="s">
        <v>235</v>
      </c>
      <c r="H1256" s="192" t="s">
        <v>235</v>
      </c>
      <c r="I1256" s="193" t="s">
        <v>235</v>
      </c>
      <c r="J1256" s="193" t="s">
        <v>235</v>
      </c>
      <c r="K1256" s="194"/>
      <c r="L1256" s="194"/>
      <c r="M1256" s="194"/>
      <c r="N1256" s="194"/>
      <c r="O1256" s="194"/>
      <c r="P1256" s="195"/>
      <c r="Q1256" s="196"/>
      <c r="R1256" s="137" t="s">
        <v>235</v>
      </c>
      <c r="S1256" s="197" t="str">
        <f t="shared" ca="1" si="98"/>
        <v/>
      </c>
      <c r="T1256" s="197" t="str">
        <f ca="1">IF(B1256="","",IF(ISERROR(MATCH($J1256,[3]SorP!$B$1:$B$6226,0)),"",INDIRECT("'SorP'!$A$"&amp;MATCH($S1256&amp;$J1256,[3]SorP!C:C,0))))</f>
        <v/>
      </c>
      <c r="U1256" s="139"/>
      <c r="V1256" s="140" t="e">
        <f>IF(C1256="",NA(),IF(OR(C1256="Smelter not listed",C1256="Smelter not yet identified"),MATCH($B1256&amp;$D1256,'[3]Smelter Look-up'!$J:$J,0),MATCH($B1256&amp;$C1256,'[3]Smelter Look-up'!$J:$J,0)))</f>
        <v>#N/A</v>
      </c>
      <c r="X1256" s="67">
        <f t="shared" si="96"/>
        <v>0</v>
      </c>
      <c r="AB1256" s="68" t="str">
        <f t="shared" si="97"/>
        <v/>
      </c>
    </row>
    <row r="1257" spans="1:28" s="67" customFormat="1" ht="20.25">
      <c r="A1257" s="197"/>
      <c r="B1257" s="137" t="s">
        <v>235</v>
      </c>
      <c r="C1257" s="191" t="s">
        <v>235</v>
      </c>
      <c r="D1257" s="138"/>
      <c r="E1257" s="137" t="s">
        <v>235</v>
      </c>
      <c r="F1257" s="137" t="s">
        <v>235</v>
      </c>
      <c r="G1257" s="137" t="s">
        <v>235</v>
      </c>
      <c r="H1257" s="192" t="s">
        <v>235</v>
      </c>
      <c r="I1257" s="193" t="s">
        <v>235</v>
      </c>
      <c r="J1257" s="193" t="s">
        <v>235</v>
      </c>
      <c r="K1257" s="194"/>
      <c r="L1257" s="194"/>
      <c r="M1257" s="194"/>
      <c r="N1257" s="194"/>
      <c r="O1257" s="194"/>
      <c r="P1257" s="195"/>
      <c r="Q1257" s="196"/>
      <c r="R1257" s="137" t="s">
        <v>235</v>
      </c>
      <c r="S1257" s="197" t="str">
        <f t="shared" ca="1" si="98"/>
        <v/>
      </c>
      <c r="T1257" s="197" t="str">
        <f ca="1">IF(B1257="","",IF(ISERROR(MATCH($J1257,[3]SorP!$B$1:$B$6226,0)),"",INDIRECT("'SorP'!$A$"&amp;MATCH($S1257&amp;$J1257,[3]SorP!C:C,0))))</f>
        <v/>
      </c>
      <c r="U1257" s="139"/>
      <c r="V1257" s="140" t="e">
        <f>IF(C1257="",NA(),IF(OR(C1257="Smelter not listed",C1257="Smelter not yet identified"),MATCH($B1257&amp;$D1257,'[3]Smelter Look-up'!$J:$J,0),MATCH($B1257&amp;$C1257,'[3]Smelter Look-up'!$J:$J,0)))</f>
        <v>#N/A</v>
      </c>
      <c r="X1257" s="67">
        <f t="shared" si="96"/>
        <v>0</v>
      </c>
      <c r="AB1257" s="68" t="str">
        <f t="shared" si="97"/>
        <v/>
      </c>
    </row>
    <row r="1258" spans="1:28" s="67" customFormat="1" ht="20.25">
      <c r="A1258" s="197"/>
      <c r="B1258" s="137" t="s">
        <v>235</v>
      </c>
      <c r="C1258" s="191" t="s">
        <v>235</v>
      </c>
      <c r="D1258" s="138"/>
      <c r="E1258" s="137" t="s">
        <v>235</v>
      </c>
      <c r="F1258" s="137" t="s">
        <v>235</v>
      </c>
      <c r="G1258" s="137" t="s">
        <v>235</v>
      </c>
      <c r="H1258" s="192" t="s">
        <v>235</v>
      </c>
      <c r="I1258" s="193" t="s">
        <v>235</v>
      </c>
      <c r="J1258" s="193" t="s">
        <v>235</v>
      </c>
      <c r="K1258" s="194"/>
      <c r="L1258" s="194"/>
      <c r="M1258" s="194"/>
      <c r="N1258" s="194"/>
      <c r="O1258" s="194"/>
      <c r="P1258" s="195"/>
      <c r="Q1258" s="196"/>
      <c r="R1258" s="137" t="s">
        <v>235</v>
      </c>
      <c r="S1258" s="197" t="str">
        <f t="shared" ca="1" si="98"/>
        <v/>
      </c>
      <c r="T1258" s="197" t="str">
        <f ca="1">IF(B1258="","",IF(ISERROR(MATCH($J1258,[3]SorP!$B$1:$B$6226,0)),"",INDIRECT("'SorP'!$A$"&amp;MATCH($S1258&amp;$J1258,[3]SorP!C:C,0))))</f>
        <v/>
      </c>
      <c r="U1258" s="139"/>
      <c r="V1258" s="140" t="e">
        <f>IF(C1258="",NA(),IF(OR(C1258="Smelter not listed",C1258="Smelter not yet identified"),MATCH($B1258&amp;$D1258,'[3]Smelter Look-up'!$J:$J,0),MATCH($B1258&amp;$C1258,'[3]Smelter Look-up'!$J:$J,0)))</f>
        <v>#N/A</v>
      </c>
      <c r="X1258" s="67">
        <f t="shared" si="96"/>
        <v>0</v>
      </c>
      <c r="AB1258" s="68" t="str">
        <f t="shared" si="97"/>
        <v/>
      </c>
    </row>
    <row r="1259" spans="1:28" s="67" customFormat="1" ht="20.25">
      <c r="A1259" s="197"/>
      <c r="B1259" s="137" t="s">
        <v>235</v>
      </c>
      <c r="C1259" s="191" t="s">
        <v>235</v>
      </c>
      <c r="D1259" s="138"/>
      <c r="E1259" s="137" t="s">
        <v>235</v>
      </c>
      <c r="F1259" s="137" t="s">
        <v>235</v>
      </c>
      <c r="G1259" s="137" t="s">
        <v>235</v>
      </c>
      <c r="H1259" s="192" t="s">
        <v>235</v>
      </c>
      <c r="I1259" s="193" t="s">
        <v>235</v>
      </c>
      <c r="J1259" s="193" t="s">
        <v>235</v>
      </c>
      <c r="K1259" s="194"/>
      <c r="L1259" s="194"/>
      <c r="M1259" s="194"/>
      <c r="N1259" s="194"/>
      <c r="O1259" s="194"/>
      <c r="P1259" s="195"/>
      <c r="Q1259" s="196"/>
      <c r="R1259" s="137" t="s">
        <v>235</v>
      </c>
      <c r="S1259" s="197" t="str">
        <f t="shared" ca="1" si="98"/>
        <v/>
      </c>
      <c r="T1259" s="197" t="str">
        <f ca="1">IF(B1259="","",IF(ISERROR(MATCH($J1259,[3]SorP!$B$1:$B$6226,0)),"",INDIRECT("'SorP'!$A$"&amp;MATCH($S1259&amp;$J1259,[3]SorP!C:C,0))))</f>
        <v/>
      </c>
      <c r="U1259" s="139"/>
      <c r="V1259" s="140" t="e">
        <f>IF(C1259="",NA(),IF(OR(C1259="Smelter not listed",C1259="Smelter not yet identified"),MATCH($B1259&amp;$D1259,'[3]Smelter Look-up'!$J:$J,0),MATCH($B1259&amp;$C1259,'[3]Smelter Look-up'!$J:$J,0)))</f>
        <v>#N/A</v>
      </c>
      <c r="X1259" s="67">
        <f t="shared" si="96"/>
        <v>0</v>
      </c>
      <c r="AB1259" s="68" t="str">
        <f t="shared" si="97"/>
        <v/>
      </c>
    </row>
    <row r="1260" spans="1:28" s="67" customFormat="1" ht="20.25">
      <c r="A1260" s="197"/>
      <c r="B1260" s="137" t="s">
        <v>235</v>
      </c>
      <c r="C1260" s="191" t="s">
        <v>235</v>
      </c>
      <c r="D1260" s="138"/>
      <c r="E1260" s="137" t="s">
        <v>235</v>
      </c>
      <c r="F1260" s="137" t="s">
        <v>235</v>
      </c>
      <c r="G1260" s="137" t="s">
        <v>235</v>
      </c>
      <c r="H1260" s="192" t="s">
        <v>235</v>
      </c>
      <c r="I1260" s="193" t="s">
        <v>235</v>
      </c>
      <c r="J1260" s="193" t="s">
        <v>235</v>
      </c>
      <c r="K1260" s="194"/>
      <c r="L1260" s="194"/>
      <c r="M1260" s="194"/>
      <c r="N1260" s="194"/>
      <c r="O1260" s="194"/>
      <c r="P1260" s="195"/>
      <c r="Q1260" s="196"/>
      <c r="R1260" s="137" t="s">
        <v>235</v>
      </c>
      <c r="S1260" s="197" t="str">
        <f t="shared" ca="1" si="98"/>
        <v/>
      </c>
      <c r="T1260" s="197" t="str">
        <f ca="1">IF(B1260="","",IF(ISERROR(MATCH($J1260,[3]SorP!$B$1:$B$6226,0)),"",INDIRECT("'SorP'!$A$"&amp;MATCH($S1260&amp;$J1260,[3]SorP!C:C,0))))</f>
        <v/>
      </c>
      <c r="U1260" s="139"/>
      <c r="V1260" s="140" t="e">
        <f>IF(C1260="",NA(),IF(OR(C1260="Smelter not listed",C1260="Smelter not yet identified"),MATCH($B1260&amp;$D1260,'[3]Smelter Look-up'!$J:$J,0),MATCH($B1260&amp;$C1260,'[3]Smelter Look-up'!$J:$J,0)))</f>
        <v>#N/A</v>
      </c>
      <c r="X1260" s="67">
        <f t="shared" si="96"/>
        <v>0</v>
      </c>
      <c r="AB1260" s="68" t="str">
        <f t="shared" si="97"/>
        <v/>
      </c>
    </row>
    <row r="1261" spans="1:28" s="67" customFormat="1" ht="20.25">
      <c r="A1261" s="197"/>
      <c r="B1261" s="137" t="s">
        <v>235</v>
      </c>
      <c r="C1261" s="191" t="s">
        <v>235</v>
      </c>
      <c r="D1261" s="138"/>
      <c r="E1261" s="137" t="s">
        <v>235</v>
      </c>
      <c r="F1261" s="137" t="s">
        <v>235</v>
      </c>
      <c r="G1261" s="137" t="s">
        <v>235</v>
      </c>
      <c r="H1261" s="192" t="s">
        <v>235</v>
      </c>
      <c r="I1261" s="193" t="s">
        <v>235</v>
      </c>
      <c r="J1261" s="193" t="s">
        <v>235</v>
      </c>
      <c r="K1261" s="194"/>
      <c r="L1261" s="194"/>
      <c r="M1261" s="194"/>
      <c r="N1261" s="194"/>
      <c r="O1261" s="194"/>
      <c r="P1261" s="195"/>
      <c r="Q1261" s="196"/>
      <c r="R1261" s="137" t="s">
        <v>235</v>
      </c>
      <c r="S1261" s="197" t="str">
        <f t="shared" ca="1" si="98"/>
        <v/>
      </c>
      <c r="T1261" s="197" t="str">
        <f ca="1">IF(B1261="","",IF(ISERROR(MATCH($J1261,[3]SorP!$B$1:$B$6226,0)),"",INDIRECT("'SorP'!$A$"&amp;MATCH($S1261&amp;$J1261,[3]SorP!C:C,0))))</f>
        <v/>
      </c>
      <c r="U1261" s="139"/>
      <c r="V1261" s="140" t="e">
        <f>IF(C1261="",NA(),IF(OR(C1261="Smelter not listed",C1261="Smelter not yet identified"),MATCH($B1261&amp;$D1261,'[3]Smelter Look-up'!$J:$J,0),MATCH($B1261&amp;$C1261,'[3]Smelter Look-up'!$J:$J,0)))</f>
        <v>#N/A</v>
      </c>
      <c r="X1261" s="67">
        <f t="shared" si="96"/>
        <v>0</v>
      </c>
      <c r="AB1261" s="68" t="str">
        <f t="shared" si="97"/>
        <v/>
      </c>
    </row>
    <row r="1262" spans="1:28" s="67" customFormat="1" ht="20.25">
      <c r="A1262" s="197"/>
      <c r="B1262" s="137" t="s">
        <v>235</v>
      </c>
      <c r="C1262" s="191" t="s">
        <v>235</v>
      </c>
      <c r="D1262" s="138"/>
      <c r="E1262" s="137" t="s">
        <v>235</v>
      </c>
      <c r="F1262" s="137" t="s">
        <v>235</v>
      </c>
      <c r="G1262" s="137" t="s">
        <v>235</v>
      </c>
      <c r="H1262" s="192" t="s">
        <v>235</v>
      </c>
      <c r="I1262" s="193" t="s">
        <v>235</v>
      </c>
      <c r="J1262" s="193" t="s">
        <v>235</v>
      </c>
      <c r="K1262" s="194"/>
      <c r="L1262" s="194"/>
      <c r="M1262" s="194"/>
      <c r="N1262" s="194"/>
      <c r="O1262" s="194"/>
      <c r="P1262" s="195"/>
      <c r="Q1262" s="196"/>
      <c r="R1262" s="137" t="s">
        <v>235</v>
      </c>
      <c r="S1262" s="197" t="str">
        <f t="shared" ca="1" si="98"/>
        <v/>
      </c>
      <c r="T1262" s="197" t="str">
        <f ca="1">IF(B1262="","",IF(ISERROR(MATCH($J1262,[3]SorP!$B$1:$B$6226,0)),"",INDIRECT("'SorP'!$A$"&amp;MATCH($S1262&amp;$J1262,[3]SorP!C:C,0))))</f>
        <v/>
      </c>
      <c r="U1262" s="139"/>
      <c r="V1262" s="140" t="e">
        <f>IF(C1262="",NA(),IF(OR(C1262="Smelter not listed",C1262="Smelter not yet identified"),MATCH($B1262&amp;$D1262,'[3]Smelter Look-up'!$J:$J,0),MATCH($B1262&amp;$C1262,'[3]Smelter Look-up'!$J:$J,0)))</f>
        <v>#N/A</v>
      </c>
      <c r="X1262" s="67">
        <f t="shared" si="96"/>
        <v>0</v>
      </c>
      <c r="AB1262" s="68" t="str">
        <f t="shared" si="97"/>
        <v/>
      </c>
    </row>
    <row r="1263" spans="1:28" s="67" customFormat="1" ht="20.25">
      <c r="A1263" s="197"/>
      <c r="B1263" s="137" t="s">
        <v>235</v>
      </c>
      <c r="C1263" s="191" t="s">
        <v>235</v>
      </c>
      <c r="D1263" s="138"/>
      <c r="E1263" s="137" t="s">
        <v>235</v>
      </c>
      <c r="F1263" s="137" t="s">
        <v>235</v>
      </c>
      <c r="G1263" s="137" t="s">
        <v>235</v>
      </c>
      <c r="H1263" s="192" t="s">
        <v>235</v>
      </c>
      <c r="I1263" s="193" t="s">
        <v>235</v>
      </c>
      <c r="J1263" s="193" t="s">
        <v>235</v>
      </c>
      <c r="K1263" s="194"/>
      <c r="L1263" s="194"/>
      <c r="M1263" s="194"/>
      <c r="N1263" s="194"/>
      <c r="O1263" s="194"/>
      <c r="P1263" s="195"/>
      <c r="Q1263" s="196"/>
      <c r="R1263" s="137" t="s">
        <v>235</v>
      </c>
      <c r="S1263" s="197" t="str">
        <f t="shared" ca="1" si="98"/>
        <v/>
      </c>
      <c r="T1263" s="197" t="str">
        <f ca="1">IF(B1263="","",IF(ISERROR(MATCH($J1263,[3]SorP!$B$1:$B$6226,0)),"",INDIRECT("'SorP'!$A$"&amp;MATCH($S1263&amp;$J1263,[3]SorP!C:C,0))))</f>
        <v/>
      </c>
      <c r="U1263" s="139"/>
      <c r="V1263" s="140" t="e">
        <f>IF(C1263="",NA(),IF(OR(C1263="Smelter not listed",C1263="Smelter not yet identified"),MATCH($B1263&amp;$D1263,'[3]Smelter Look-up'!$J:$J,0),MATCH($B1263&amp;$C1263,'[3]Smelter Look-up'!$J:$J,0)))</f>
        <v>#N/A</v>
      </c>
      <c r="X1263" s="67">
        <f t="shared" si="96"/>
        <v>0</v>
      </c>
      <c r="AB1263" s="68" t="str">
        <f t="shared" si="97"/>
        <v/>
      </c>
    </row>
    <row r="1264" spans="1:28" s="67" customFormat="1" ht="20.25">
      <c r="A1264" s="197"/>
      <c r="B1264" s="137" t="s">
        <v>235</v>
      </c>
      <c r="C1264" s="191" t="s">
        <v>235</v>
      </c>
      <c r="D1264" s="138"/>
      <c r="E1264" s="137" t="s">
        <v>235</v>
      </c>
      <c r="F1264" s="137" t="s">
        <v>235</v>
      </c>
      <c r="G1264" s="137" t="s">
        <v>235</v>
      </c>
      <c r="H1264" s="192" t="s">
        <v>235</v>
      </c>
      <c r="I1264" s="193" t="s">
        <v>235</v>
      </c>
      <c r="J1264" s="193" t="s">
        <v>235</v>
      </c>
      <c r="K1264" s="194"/>
      <c r="L1264" s="194"/>
      <c r="M1264" s="194"/>
      <c r="N1264" s="194"/>
      <c r="O1264" s="194"/>
      <c r="P1264" s="195"/>
      <c r="Q1264" s="196"/>
      <c r="R1264" s="137" t="s">
        <v>235</v>
      </c>
      <c r="S1264" s="197" t="str">
        <f t="shared" ca="1" si="98"/>
        <v/>
      </c>
      <c r="T1264" s="197" t="str">
        <f ca="1">IF(B1264="","",IF(ISERROR(MATCH($J1264,[3]SorP!$B$1:$B$6226,0)),"",INDIRECT("'SorP'!$A$"&amp;MATCH($S1264&amp;$J1264,[3]SorP!C:C,0))))</f>
        <v/>
      </c>
      <c r="U1264" s="139"/>
      <c r="V1264" s="140" t="e">
        <f>IF(C1264="",NA(),IF(OR(C1264="Smelter not listed",C1264="Smelter not yet identified"),MATCH($B1264&amp;$D1264,'[3]Smelter Look-up'!$J:$J,0),MATCH($B1264&amp;$C1264,'[3]Smelter Look-up'!$J:$J,0)))</f>
        <v>#N/A</v>
      </c>
      <c r="X1264" s="67">
        <f t="shared" si="96"/>
        <v>0</v>
      </c>
      <c r="AB1264" s="68" t="str">
        <f t="shared" si="97"/>
        <v/>
      </c>
    </row>
    <row r="1265" spans="1:28" s="67" customFormat="1" ht="20.25">
      <c r="A1265" s="197"/>
      <c r="B1265" s="137" t="s">
        <v>235</v>
      </c>
      <c r="C1265" s="191" t="s">
        <v>235</v>
      </c>
      <c r="D1265" s="138"/>
      <c r="E1265" s="137" t="s">
        <v>235</v>
      </c>
      <c r="F1265" s="137" t="s">
        <v>235</v>
      </c>
      <c r="G1265" s="137" t="s">
        <v>235</v>
      </c>
      <c r="H1265" s="192" t="s">
        <v>235</v>
      </c>
      <c r="I1265" s="193" t="s">
        <v>235</v>
      </c>
      <c r="J1265" s="193" t="s">
        <v>235</v>
      </c>
      <c r="K1265" s="194"/>
      <c r="L1265" s="194"/>
      <c r="M1265" s="194"/>
      <c r="N1265" s="194"/>
      <c r="O1265" s="194"/>
      <c r="P1265" s="195"/>
      <c r="Q1265" s="196"/>
      <c r="R1265" s="137" t="s">
        <v>235</v>
      </c>
      <c r="S1265" s="197" t="str">
        <f t="shared" ca="1" si="98"/>
        <v/>
      </c>
      <c r="T1265" s="197" t="str">
        <f ca="1">IF(B1265="","",IF(ISERROR(MATCH($J1265,[3]SorP!$B$1:$B$6226,0)),"",INDIRECT("'SorP'!$A$"&amp;MATCH($S1265&amp;$J1265,[3]SorP!C:C,0))))</f>
        <v/>
      </c>
      <c r="U1265" s="139"/>
      <c r="V1265" s="140" t="e">
        <f>IF(C1265="",NA(),IF(OR(C1265="Smelter not listed",C1265="Smelter not yet identified"),MATCH($B1265&amp;$D1265,'[3]Smelter Look-up'!$J:$J,0),MATCH($B1265&amp;$C1265,'[3]Smelter Look-up'!$J:$J,0)))</f>
        <v>#N/A</v>
      </c>
      <c r="X1265" s="67">
        <f t="shared" si="96"/>
        <v>0</v>
      </c>
      <c r="AB1265" s="68" t="str">
        <f t="shared" si="97"/>
        <v/>
      </c>
    </row>
    <row r="1266" spans="1:28" s="67" customFormat="1" ht="20.25">
      <c r="A1266" s="197"/>
      <c r="B1266" s="137" t="s">
        <v>235</v>
      </c>
      <c r="C1266" s="191" t="s">
        <v>235</v>
      </c>
      <c r="D1266" s="138"/>
      <c r="E1266" s="137" t="s">
        <v>235</v>
      </c>
      <c r="F1266" s="137" t="s">
        <v>235</v>
      </c>
      <c r="G1266" s="137" t="s">
        <v>235</v>
      </c>
      <c r="H1266" s="192" t="s">
        <v>235</v>
      </c>
      <c r="I1266" s="193" t="s">
        <v>235</v>
      </c>
      <c r="J1266" s="193" t="s">
        <v>235</v>
      </c>
      <c r="K1266" s="194"/>
      <c r="L1266" s="194"/>
      <c r="M1266" s="194"/>
      <c r="N1266" s="194"/>
      <c r="O1266" s="194"/>
      <c r="P1266" s="195"/>
      <c r="Q1266" s="196"/>
      <c r="R1266" s="137" t="s">
        <v>235</v>
      </c>
      <c r="S1266" s="197" t="str">
        <f t="shared" ca="1" si="98"/>
        <v/>
      </c>
      <c r="T1266" s="197" t="str">
        <f ca="1">IF(B1266="","",IF(ISERROR(MATCH($J1266,[3]SorP!$B$1:$B$6226,0)),"",INDIRECT("'SorP'!$A$"&amp;MATCH($S1266&amp;$J1266,[3]SorP!C:C,0))))</f>
        <v/>
      </c>
      <c r="U1266" s="139"/>
      <c r="V1266" s="140" t="e">
        <f>IF(C1266="",NA(),IF(OR(C1266="Smelter not listed",C1266="Smelter not yet identified"),MATCH($B1266&amp;$D1266,'[3]Smelter Look-up'!$J:$J,0),MATCH($B1266&amp;$C1266,'[3]Smelter Look-up'!$J:$J,0)))</f>
        <v>#N/A</v>
      </c>
      <c r="X1266" s="67">
        <f t="shared" si="96"/>
        <v>0</v>
      </c>
      <c r="AB1266" s="68" t="str">
        <f t="shared" si="97"/>
        <v/>
      </c>
    </row>
    <row r="1267" spans="1:28" s="67" customFormat="1" ht="20.25">
      <c r="A1267" s="197"/>
      <c r="B1267" s="137" t="s">
        <v>235</v>
      </c>
      <c r="C1267" s="191" t="s">
        <v>235</v>
      </c>
      <c r="D1267" s="138"/>
      <c r="E1267" s="137" t="s">
        <v>235</v>
      </c>
      <c r="F1267" s="137" t="s">
        <v>235</v>
      </c>
      <c r="G1267" s="137" t="s">
        <v>235</v>
      </c>
      <c r="H1267" s="192" t="s">
        <v>235</v>
      </c>
      <c r="I1267" s="193" t="s">
        <v>235</v>
      </c>
      <c r="J1267" s="193" t="s">
        <v>235</v>
      </c>
      <c r="K1267" s="194"/>
      <c r="L1267" s="194"/>
      <c r="M1267" s="194"/>
      <c r="N1267" s="194"/>
      <c r="O1267" s="194"/>
      <c r="P1267" s="195"/>
      <c r="Q1267" s="196"/>
      <c r="R1267" s="137" t="s">
        <v>235</v>
      </c>
      <c r="S1267" s="197" t="str">
        <f t="shared" ca="1" si="98"/>
        <v/>
      </c>
      <c r="T1267" s="197" t="str">
        <f ca="1">IF(B1267="","",IF(ISERROR(MATCH($J1267,[3]SorP!$B$1:$B$6226,0)),"",INDIRECT("'SorP'!$A$"&amp;MATCH($S1267&amp;$J1267,[3]SorP!C:C,0))))</f>
        <v/>
      </c>
      <c r="U1267" s="139"/>
      <c r="V1267" s="140" t="e">
        <f>IF(C1267="",NA(),IF(OR(C1267="Smelter not listed",C1267="Smelter not yet identified"),MATCH($B1267&amp;$D1267,'[3]Smelter Look-up'!$J:$J,0),MATCH($B1267&amp;$C1267,'[3]Smelter Look-up'!$J:$J,0)))</f>
        <v>#N/A</v>
      </c>
      <c r="X1267" s="67">
        <f t="shared" si="96"/>
        <v>0</v>
      </c>
      <c r="AB1267" s="68" t="str">
        <f t="shared" si="97"/>
        <v/>
      </c>
    </row>
    <row r="1268" spans="1:28" s="67" customFormat="1" ht="20.25">
      <c r="A1268" s="197"/>
      <c r="B1268" s="137" t="s">
        <v>235</v>
      </c>
      <c r="C1268" s="191" t="s">
        <v>235</v>
      </c>
      <c r="D1268" s="138"/>
      <c r="E1268" s="137" t="s">
        <v>235</v>
      </c>
      <c r="F1268" s="137" t="s">
        <v>235</v>
      </c>
      <c r="G1268" s="137" t="s">
        <v>235</v>
      </c>
      <c r="H1268" s="192" t="s">
        <v>235</v>
      </c>
      <c r="I1268" s="193" t="s">
        <v>235</v>
      </c>
      <c r="J1268" s="193" t="s">
        <v>235</v>
      </c>
      <c r="K1268" s="194"/>
      <c r="L1268" s="194"/>
      <c r="M1268" s="194"/>
      <c r="N1268" s="194"/>
      <c r="O1268" s="194"/>
      <c r="P1268" s="195"/>
      <c r="Q1268" s="196"/>
      <c r="R1268" s="137" t="s">
        <v>235</v>
      </c>
      <c r="S1268" s="197" t="str">
        <f t="shared" ca="1" si="98"/>
        <v/>
      </c>
      <c r="T1268" s="197" t="str">
        <f ca="1">IF(B1268="","",IF(ISERROR(MATCH($J1268,[3]SorP!$B$1:$B$6226,0)),"",INDIRECT("'SorP'!$A$"&amp;MATCH($S1268&amp;$J1268,[3]SorP!C:C,0))))</f>
        <v/>
      </c>
      <c r="U1268" s="139"/>
      <c r="V1268" s="140" t="e">
        <f>IF(C1268="",NA(),IF(OR(C1268="Smelter not listed",C1268="Smelter not yet identified"),MATCH($B1268&amp;$D1268,'[3]Smelter Look-up'!$J:$J,0),MATCH($B1268&amp;$C1268,'[3]Smelter Look-up'!$J:$J,0)))</f>
        <v>#N/A</v>
      </c>
      <c r="X1268" s="67">
        <f t="shared" si="96"/>
        <v>0</v>
      </c>
      <c r="AB1268" s="68" t="str">
        <f t="shared" si="97"/>
        <v/>
      </c>
    </row>
    <row r="1269" spans="1:28" s="67" customFormat="1" ht="20.25">
      <c r="A1269" s="197"/>
      <c r="B1269" s="137" t="s">
        <v>235</v>
      </c>
      <c r="C1269" s="191" t="s">
        <v>235</v>
      </c>
      <c r="D1269" s="138"/>
      <c r="E1269" s="137" t="s">
        <v>235</v>
      </c>
      <c r="F1269" s="137" t="s">
        <v>235</v>
      </c>
      <c r="G1269" s="137" t="s">
        <v>235</v>
      </c>
      <c r="H1269" s="192" t="s">
        <v>235</v>
      </c>
      <c r="I1269" s="193" t="s">
        <v>235</v>
      </c>
      <c r="J1269" s="193" t="s">
        <v>235</v>
      </c>
      <c r="K1269" s="194"/>
      <c r="L1269" s="194"/>
      <c r="M1269" s="194"/>
      <c r="N1269" s="194"/>
      <c r="O1269" s="194"/>
      <c r="P1269" s="195"/>
      <c r="Q1269" s="196"/>
      <c r="R1269" s="137" t="s">
        <v>235</v>
      </c>
      <c r="S1269" s="197" t="str">
        <f t="shared" ca="1" si="98"/>
        <v/>
      </c>
      <c r="T1269" s="197" t="str">
        <f ca="1">IF(B1269="","",IF(ISERROR(MATCH($J1269,[3]SorP!$B$1:$B$6226,0)),"",INDIRECT("'SorP'!$A$"&amp;MATCH($S1269&amp;$J1269,[3]SorP!C:C,0))))</f>
        <v/>
      </c>
      <c r="U1269" s="139"/>
      <c r="V1269" s="140" t="e">
        <f>IF(C1269="",NA(),IF(OR(C1269="Smelter not listed",C1269="Smelter not yet identified"),MATCH($B1269&amp;$D1269,'[3]Smelter Look-up'!$J:$J,0),MATCH($B1269&amp;$C1269,'[3]Smelter Look-up'!$J:$J,0)))</f>
        <v>#N/A</v>
      </c>
      <c r="X1269" s="67">
        <f t="shared" si="96"/>
        <v>0</v>
      </c>
      <c r="AB1269" s="68" t="str">
        <f t="shared" si="97"/>
        <v/>
      </c>
    </row>
    <row r="1270" spans="1:28" s="67" customFormat="1" ht="20.25">
      <c r="A1270" s="197"/>
      <c r="B1270" s="137" t="s">
        <v>235</v>
      </c>
      <c r="C1270" s="191" t="s">
        <v>235</v>
      </c>
      <c r="D1270" s="138"/>
      <c r="E1270" s="137" t="s">
        <v>235</v>
      </c>
      <c r="F1270" s="137" t="s">
        <v>235</v>
      </c>
      <c r="G1270" s="137" t="s">
        <v>235</v>
      </c>
      <c r="H1270" s="192" t="s">
        <v>235</v>
      </c>
      <c r="I1270" s="193" t="s">
        <v>235</v>
      </c>
      <c r="J1270" s="193" t="s">
        <v>235</v>
      </c>
      <c r="K1270" s="194"/>
      <c r="L1270" s="194"/>
      <c r="M1270" s="194"/>
      <c r="N1270" s="194"/>
      <c r="O1270" s="194"/>
      <c r="P1270" s="195"/>
      <c r="Q1270" s="196"/>
      <c r="R1270" s="137" t="s">
        <v>235</v>
      </c>
      <c r="S1270" s="197" t="str">
        <f t="shared" ca="1" si="98"/>
        <v/>
      </c>
      <c r="T1270" s="197" t="str">
        <f ca="1">IF(B1270="","",IF(ISERROR(MATCH($J1270,[3]SorP!$B$1:$B$6226,0)),"",INDIRECT("'SorP'!$A$"&amp;MATCH($S1270&amp;$J1270,[3]SorP!C:C,0))))</f>
        <v/>
      </c>
      <c r="U1270" s="139"/>
      <c r="V1270" s="140" t="e">
        <f>IF(C1270="",NA(),IF(OR(C1270="Smelter not listed",C1270="Smelter not yet identified"),MATCH($B1270&amp;$D1270,'[3]Smelter Look-up'!$J:$J,0),MATCH($B1270&amp;$C1270,'[3]Smelter Look-up'!$J:$J,0)))</f>
        <v>#N/A</v>
      </c>
      <c r="X1270" s="67">
        <f t="shared" si="96"/>
        <v>0</v>
      </c>
      <c r="AB1270" s="68" t="str">
        <f t="shared" si="97"/>
        <v/>
      </c>
    </row>
    <row r="1271" spans="1:28" s="67" customFormat="1" ht="20.25">
      <c r="A1271" s="197"/>
      <c r="B1271" s="137" t="s">
        <v>235</v>
      </c>
      <c r="C1271" s="191" t="s">
        <v>235</v>
      </c>
      <c r="D1271" s="138"/>
      <c r="E1271" s="137" t="s">
        <v>235</v>
      </c>
      <c r="F1271" s="137" t="s">
        <v>235</v>
      </c>
      <c r="G1271" s="137" t="s">
        <v>235</v>
      </c>
      <c r="H1271" s="192" t="s">
        <v>235</v>
      </c>
      <c r="I1271" s="193" t="s">
        <v>235</v>
      </c>
      <c r="J1271" s="193" t="s">
        <v>235</v>
      </c>
      <c r="K1271" s="194"/>
      <c r="L1271" s="194"/>
      <c r="M1271" s="194"/>
      <c r="N1271" s="194"/>
      <c r="O1271" s="194"/>
      <c r="P1271" s="195"/>
      <c r="Q1271" s="196"/>
      <c r="R1271" s="137" t="s">
        <v>235</v>
      </c>
      <c r="S1271" s="197" t="str">
        <f t="shared" ca="1" si="98"/>
        <v/>
      </c>
      <c r="T1271" s="197" t="str">
        <f ca="1">IF(B1271="","",IF(ISERROR(MATCH($J1271,[3]SorP!$B$1:$B$6226,0)),"",INDIRECT("'SorP'!$A$"&amp;MATCH($S1271&amp;$J1271,[3]SorP!C:C,0))))</f>
        <v/>
      </c>
      <c r="U1271" s="139"/>
      <c r="V1271" s="140" t="e">
        <f>IF(C1271="",NA(),IF(OR(C1271="Smelter not listed",C1271="Smelter not yet identified"),MATCH($B1271&amp;$D1271,'[3]Smelter Look-up'!$J:$J,0),MATCH($B1271&amp;$C1271,'[3]Smelter Look-up'!$J:$J,0)))</f>
        <v>#N/A</v>
      </c>
      <c r="X1271" s="67">
        <f t="shared" si="96"/>
        <v>0</v>
      </c>
      <c r="AB1271" s="68" t="str">
        <f t="shared" si="97"/>
        <v/>
      </c>
    </row>
    <row r="1272" spans="1:28" s="67" customFormat="1" ht="20.25">
      <c r="A1272" s="197"/>
      <c r="B1272" s="137" t="s">
        <v>235</v>
      </c>
      <c r="C1272" s="191" t="s">
        <v>235</v>
      </c>
      <c r="D1272" s="138"/>
      <c r="E1272" s="137" t="s">
        <v>235</v>
      </c>
      <c r="F1272" s="137" t="s">
        <v>235</v>
      </c>
      <c r="G1272" s="137" t="s">
        <v>235</v>
      </c>
      <c r="H1272" s="192" t="s">
        <v>235</v>
      </c>
      <c r="I1272" s="193" t="s">
        <v>235</v>
      </c>
      <c r="J1272" s="193" t="s">
        <v>235</v>
      </c>
      <c r="K1272" s="194"/>
      <c r="L1272" s="194"/>
      <c r="M1272" s="194"/>
      <c r="N1272" s="194"/>
      <c r="O1272" s="194"/>
      <c r="P1272" s="195"/>
      <c r="Q1272" s="196"/>
      <c r="R1272" s="137" t="s">
        <v>235</v>
      </c>
      <c r="S1272" s="197" t="str">
        <f t="shared" ca="1" si="98"/>
        <v/>
      </c>
      <c r="T1272" s="197" t="str">
        <f ca="1">IF(B1272="","",IF(ISERROR(MATCH($J1272,[3]SorP!$B$1:$B$6226,0)),"",INDIRECT("'SorP'!$A$"&amp;MATCH($S1272&amp;$J1272,[3]SorP!C:C,0))))</f>
        <v/>
      </c>
      <c r="U1272" s="139"/>
      <c r="V1272" s="140" t="e">
        <f>IF(C1272="",NA(),IF(OR(C1272="Smelter not listed",C1272="Smelter not yet identified"),MATCH($B1272&amp;$D1272,'[3]Smelter Look-up'!$J:$J,0),MATCH($B1272&amp;$C1272,'[3]Smelter Look-up'!$J:$J,0)))</f>
        <v>#N/A</v>
      </c>
      <c r="X1272" s="67">
        <f t="shared" si="96"/>
        <v>0</v>
      </c>
      <c r="AB1272" s="68" t="str">
        <f t="shared" si="97"/>
        <v/>
      </c>
    </row>
    <row r="1273" spans="1:28" s="67" customFormat="1" ht="20.25">
      <c r="A1273" s="197"/>
      <c r="B1273" s="137" t="s">
        <v>235</v>
      </c>
      <c r="C1273" s="191" t="s">
        <v>235</v>
      </c>
      <c r="D1273" s="138"/>
      <c r="E1273" s="137" t="s">
        <v>235</v>
      </c>
      <c r="F1273" s="137" t="s">
        <v>235</v>
      </c>
      <c r="G1273" s="137" t="s">
        <v>235</v>
      </c>
      <c r="H1273" s="192" t="s">
        <v>235</v>
      </c>
      <c r="I1273" s="193" t="s">
        <v>235</v>
      </c>
      <c r="J1273" s="193" t="s">
        <v>235</v>
      </c>
      <c r="K1273" s="194"/>
      <c r="L1273" s="194"/>
      <c r="M1273" s="194"/>
      <c r="N1273" s="194"/>
      <c r="O1273" s="194"/>
      <c r="P1273" s="195"/>
      <c r="Q1273" s="196"/>
      <c r="R1273" s="137" t="s">
        <v>235</v>
      </c>
      <c r="S1273" s="197" t="str">
        <f t="shared" ca="1" si="98"/>
        <v/>
      </c>
      <c r="T1273" s="197" t="str">
        <f ca="1">IF(B1273="","",IF(ISERROR(MATCH($J1273,[3]SorP!$B$1:$B$6226,0)),"",INDIRECT("'SorP'!$A$"&amp;MATCH($S1273&amp;$J1273,[3]SorP!C:C,0))))</f>
        <v/>
      </c>
      <c r="U1273" s="139"/>
      <c r="V1273" s="140" t="e">
        <f>IF(C1273="",NA(),IF(OR(C1273="Smelter not listed",C1273="Smelter not yet identified"),MATCH($B1273&amp;$D1273,'[3]Smelter Look-up'!$J:$J,0),MATCH($B1273&amp;$C1273,'[3]Smelter Look-up'!$J:$J,0)))</f>
        <v>#N/A</v>
      </c>
      <c r="X1273" s="67">
        <f t="shared" si="96"/>
        <v>0</v>
      </c>
      <c r="AB1273" s="68" t="str">
        <f t="shared" si="97"/>
        <v/>
      </c>
    </row>
    <row r="1274" spans="1:28" s="67" customFormat="1" ht="20.25">
      <c r="A1274" s="197"/>
      <c r="B1274" s="137" t="s">
        <v>235</v>
      </c>
      <c r="C1274" s="191" t="s">
        <v>235</v>
      </c>
      <c r="D1274" s="138"/>
      <c r="E1274" s="137" t="s">
        <v>235</v>
      </c>
      <c r="F1274" s="137" t="s">
        <v>235</v>
      </c>
      <c r="G1274" s="137" t="s">
        <v>235</v>
      </c>
      <c r="H1274" s="192" t="s">
        <v>235</v>
      </c>
      <c r="I1274" s="193" t="s">
        <v>235</v>
      </c>
      <c r="J1274" s="193" t="s">
        <v>235</v>
      </c>
      <c r="K1274" s="194"/>
      <c r="L1274" s="194"/>
      <c r="M1274" s="194"/>
      <c r="N1274" s="194"/>
      <c r="O1274" s="194"/>
      <c r="P1274" s="195"/>
      <c r="Q1274" s="196"/>
      <c r="R1274" s="137" t="s">
        <v>235</v>
      </c>
      <c r="S1274" s="197" t="str">
        <f t="shared" ref="S1274" ca="1" si="99">IF(B1274="","",IF(ISERROR(MATCH($E1274,CL,0)),"Unknown",INDIRECT("'C'!$A$"&amp;MATCH($E1274,CL,0)+1)))</f>
        <v/>
      </c>
      <c r="T1274" s="197" t="str">
        <f ca="1">IF(B1274="","",IF(ISERROR(MATCH($J1274,[3]SorP!$B$1:$B$6226,0)),"",INDIRECT("'SorP'!$A$"&amp;MATCH($S1274&amp;$J1274,[3]SorP!C:C,0))))</f>
        <v/>
      </c>
      <c r="U1274" s="139"/>
      <c r="V1274" s="140" t="e">
        <f>IF(C1274="",NA(),IF(OR(C1274="Smelter not listed",C1274="Smelter not yet identified"),MATCH($B1274&amp;$D1274,'[3]Smelter Look-up'!$J:$J,0),MATCH($B1274&amp;$C1274,'[3]Smelter Look-up'!$J:$J,0)))</f>
        <v>#N/A</v>
      </c>
      <c r="X1274" s="67">
        <f t="shared" si="96"/>
        <v>0</v>
      </c>
      <c r="AB1274" s="68" t="str">
        <f t="shared" si="97"/>
        <v/>
      </c>
    </row>
    <row r="1275" spans="1:28" s="67" customFormat="1" ht="20.25">
      <c r="A1275" s="197"/>
      <c r="B1275" s="137" t="s">
        <v>235</v>
      </c>
      <c r="C1275" s="191" t="s">
        <v>235</v>
      </c>
      <c r="D1275" s="138"/>
      <c r="E1275" s="137" t="s">
        <v>235</v>
      </c>
      <c r="F1275" s="137" t="s">
        <v>235</v>
      </c>
      <c r="G1275" s="137" t="s">
        <v>235</v>
      </c>
      <c r="H1275" s="192" t="s">
        <v>235</v>
      </c>
      <c r="I1275" s="193" t="s">
        <v>235</v>
      </c>
      <c r="J1275" s="193" t="s">
        <v>235</v>
      </c>
      <c r="K1275" s="194"/>
      <c r="L1275" s="194"/>
      <c r="M1275" s="194"/>
      <c r="N1275" s="194"/>
      <c r="O1275" s="194"/>
      <c r="P1275" s="195"/>
      <c r="Q1275" s="196"/>
      <c r="R1275" s="137" t="s">
        <v>235</v>
      </c>
      <c r="S1275" s="197" t="str">
        <f t="shared" ref="S1275:S1306" ca="1" si="100">IF(B1275="","",IF(ISERROR(MATCH($E1275,CL,0)),"Unknown",INDIRECT("'C'!$A$"&amp;MATCH($E1275,CL,0)+1)))</f>
        <v/>
      </c>
      <c r="T1275" s="197" t="str">
        <f ca="1">IF(B1275="","",IF(ISERROR(MATCH($J1275,[3]SorP!$B$1:$B$6226,0)),"",INDIRECT("'SorP'!$A$"&amp;MATCH($S1275&amp;$J1275,[3]SorP!C:C,0))))</f>
        <v/>
      </c>
      <c r="U1275" s="139"/>
      <c r="V1275" s="140" t="e">
        <f>IF(C1275="",NA(),IF(OR(C1275="Smelter not listed",C1275="Smelter not yet identified"),MATCH($B1275&amp;$D1275,'[3]Smelter Look-up'!$J:$J,0),MATCH($B1275&amp;$C1275,'[3]Smelter Look-up'!$J:$J,0)))</f>
        <v>#N/A</v>
      </c>
      <c r="X1275" s="67">
        <f t="shared" si="96"/>
        <v>0</v>
      </c>
      <c r="AB1275" s="68" t="str">
        <f t="shared" si="97"/>
        <v/>
      </c>
    </row>
    <row r="1276" spans="1:28" s="67" customFormat="1" ht="20.25">
      <c r="A1276" s="197"/>
      <c r="B1276" s="137" t="s">
        <v>235</v>
      </c>
      <c r="C1276" s="191" t="s">
        <v>235</v>
      </c>
      <c r="D1276" s="138"/>
      <c r="E1276" s="137" t="s">
        <v>235</v>
      </c>
      <c r="F1276" s="137" t="s">
        <v>235</v>
      </c>
      <c r="G1276" s="137" t="s">
        <v>235</v>
      </c>
      <c r="H1276" s="192" t="s">
        <v>235</v>
      </c>
      <c r="I1276" s="193" t="s">
        <v>235</v>
      </c>
      <c r="J1276" s="193" t="s">
        <v>235</v>
      </c>
      <c r="K1276" s="194"/>
      <c r="L1276" s="194"/>
      <c r="M1276" s="194"/>
      <c r="N1276" s="194"/>
      <c r="O1276" s="194"/>
      <c r="P1276" s="195"/>
      <c r="Q1276" s="196"/>
      <c r="R1276" s="137" t="s">
        <v>235</v>
      </c>
      <c r="S1276" s="197" t="str">
        <f t="shared" ca="1" si="100"/>
        <v/>
      </c>
      <c r="T1276" s="197" t="str">
        <f ca="1">IF(B1276="","",IF(ISERROR(MATCH($J1276,[3]SorP!$B$1:$B$6226,0)),"",INDIRECT("'SorP'!$A$"&amp;MATCH($S1276&amp;$J1276,[3]SorP!C:C,0))))</f>
        <v/>
      </c>
      <c r="U1276" s="139"/>
      <c r="V1276" s="140" t="e">
        <f>IF(C1276="",NA(),IF(OR(C1276="Smelter not listed",C1276="Smelter not yet identified"),MATCH($B1276&amp;$D1276,'[3]Smelter Look-up'!$J:$J,0),MATCH($B1276&amp;$C1276,'[3]Smelter Look-up'!$J:$J,0)))</f>
        <v>#N/A</v>
      </c>
      <c r="X1276" s="67">
        <f t="shared" si="96"/>
        <v>0</v>
      </c>
      <c r="AB1276" s="68" t="str">
        <f t="shared" si="97"/>
        <v/>
      </c>
    </row>
    <row r="1277" spans="1:28" s="67" customFormat="1" ht="20.25">
      <c r="A1277" s="197"/>
      <c r="B1277" s="137" t="s">
        <v>235</v>
      </c>
      <c r="C1277" s="191" t="s">
        <v>235</v>
      </c>
      <c r="D1277" s="138"/>
      <c r="E1277" s="137" t="s">
        <v>235</v>
      </c>
      <c r="F1277" s="137" t="s">
        <v>235</v>
      </c>
      <c r="G1277" s="137" t="s">
        <v>235</v>
      </c>
      <c r="H1277" s="192" t="s">
        <v>235</v>
      </c>
      <c r="I1277" s="193" t="s">
        <v>235</v>
      </c>
      <c r="J1277" s="193" t="s">
        <v>235</v>
      </c>
      <c r="K1277" s="194"/>
      <c r="L1277" s="194"/>
      <c r="M1277" s="194"/>
      <c r="N1277" s="194"/>
      <c r="O1277" s="194"/>
      <c r="P1277" s="195"/>
      <c r="Q1277" s="196"/>
      <c r="R1277" s="137" t="s">
        <v>235</v>
      </c>
      <c r="S1277" s="197" t="str">
        <f t="shared" ca="1" si="100"/>
        <v/>
      </c>
      <c r="T1277" s="197" t="str">
        <f ca="1">IF(B1277="","",IF(ISERROR(MATCH($J1277,[3]SorP!$B$1:$B$6226,0)),"",INDIRECT("'SorP'!$A$"&amp;MATCH($S1277&amp;$J1277,[3]SorP!C:C,0))))</f>
        <v/>
      </c>
      <c r="U1277" s="139"/>
      <c r="V1277" s="140" t="e">
        <f>IF(C1277="",NA(),IF(OR(C1277="Smelter not listed",C1277="Smelter not yet identified"),MATCH($B1277&amp;$D1277,'[3]Smelter Look-up'!$J:$J,0),MATCH($B1277&amp;$C1277,'[3]Smelter Look-up'!$J:$J,0)))</f>
        <v>#N/A</v>
      </c>
      <c r="X1277" s="67">
        <f t="shared" si="96"/>
        <v>0</v>
      </c>
      <c r="AB1277" s="68" t="str">
        <f t="shared" si="97"/>
        <v/>
      </c>
    </row>
    <row r="1278" spans="1:28" s="67" customFormat="1" ht="20.25">
      <c r="A1278" s="197"/>
      <c r="B1278" s="137" t="s">
        <v>235</v>
      </c>
      <c r="C1278" s="191" t="s">
        <v>235</v>
      </c>
      <c r="D1278" s="138"/>
      <c r="E1278" s="137" t="s">
        <v>235</v>
      </c>
      <c r="F1278" s="137" t="s">
        <v>235</v>
      </c>
      <c r="G1278" s="137" t="s">
        <v>235</v>
      </c>
      <c r="H1278" s="192" t="s">
        <v>235</v>
      </c>
      <c r="I1278" s="193" t="s">
        <v>235</v>
      </c>
      <c r="J1278" s="193" t="s">
        <v>235</v>
      </c>
      <c r="K1278" s="194"/>
      <c r="L1278" s="194"/>
      <c r="M1278" s="194"/>
      <c r="N1278" s="194"/>
      <c r="O1278" s="194"/>
      <c r="P1278" s="195"/>
      <c r="Q1278" s="196"/>
      <c r="R1278" s="137" t="s">
        <v>235</v>
      </c>
      <c r="S1278" s="197" t="str">
        <f t="shared" ca="1" si="100"/>
        <v/>
      </c>
      <c r="T1278" s="197" t="str">
        <f ca="1">IF(B1278="","",IF(ISERROR(MATCH($J1278,[3]SorP!$B$1:$B$6226,0)),"",INDIRECT("'SorP'!$A$"&amp;MATCH($S1278&amp;$J1278,[3]SorP!C:C,0))))</f>
        <v/>
      </c>
      <c r="U1278" s="139"/>
      <c r="V1278" s="140" t="e">
        <f>IF(C1278="",NA(),IF(OR(C1278="Smelter not listed",C1278="Smelter not yet identified"),MATCH($B1278&amp;$D1278,'[3]Smelter Look-up'!$J:$J,0),MATCH($B1278&amp;$C1278,'[3]Smelter Look-up'!$J:$J,0)))</f>
        <v>#N/A</v>
      </c>
      <c r="X1278" s="67">
        <f t="shared" si="96"/>
        <v>0</v>
      </c>
      <c r="AB1278" s="68" t="str">
        <f t="shared" si="97"/>
        <v/>
      </c>
    </row>
    <row r="1279" spans="1:28" s="67" customFormat="1" ht="20.25">
      <c r="A1279" s="197"/>
      <c r="B1279" s="137" t="s">
        <v>235</v>
      </c>
      <c r="C1279" s="191" t="s">
        <v>235</v>
      </c>
      <c r="D1279" s="138"/>
      <c r="E1279" s="137" t="s">
        <v>235</v>
      </c>
      <c r="F1279" s="137" t="s">
        <v>235</v>
      </c>
      <c r="G1279" s="137" t="s">
        <v>235</v>
      </c>
      <c r="H1279" s="192" t="s">
        <v>235</v>
      </c>
      <c r="I1279" s="193" t="s">
        <v>235</v>
      </c>
      <c r="J1279" s="193" t="s">
        <v>235</v>
      </c>
      <c r="K1279" s="194"/>
      <c r="L1279" s="194"/>
      <c r="M1279" s="194"/>
      <c r="N1279" s="194"/>
      <c r="O1279" s="194"/>
      <c r="P1279" s="195"/>
      <c r="Q1279" s="196"/>
      <c r="R1279" s="137" t="s">
        <v>235</v>
      </c>
      <c r="S1279" s="197" t="str">
        <f t="shared" ca="1" si="100"/>
        <v/>
      </c>
      <c r="T1279" s="197" t="str">
        <f ca="1">IF(B1279="","",IF(ISERROR(MATCH($J1279,[3]SorP!$B$1:$B$6226,0)),"",INDIRECT("'SorP'!$A$"&amp;MATCH($S1279&amp;$J1279,[3]SorP!C:C,0))))</f>
        <v/>
      </c>
      <c r="U1279" s="139"/>
      <c r="V1279" s="140" t="e">
        <f>IF(C1279="",NA(),IF(OR(C1279="Smelter not listed",C1279="Smelter not yet identified"),MATCH($B1279&amp;$D1279,'[3]Smelter Look-up'!$J:$J,0),MATCH($B1279&amp;$C1279,'[3]Smelter Look-up'!$J:$J,0)))</f>
        <v>#N/A</v>
      </c>
      <c r="X1279" s="67">
        <f t="shared" si="96"/>
        <v>0</v>
      </c>
      <c r="AB1279" s="68" t="str">
        <f t="shared" si="97"/>
        <v/>
      </c>
    </row>
    <row r="1280" spans="1:28" s="67" customFormat="1" ht="20.25">
      <c r="A1280" s="197"/>
      <c r="B1280" s="137" t="s">
        <v>235</v>
      </c>
      <c r="C1280" s="191" t="s">
        <v>235</v>
      </c>
      <c r="D1280" s="138"/>
      <c r="E1280" s="137" t="s">
        <v>235</v>
      </c>
      <c r="F1280" s="137" t="s">
        <v>235</v>
      </c>
      <c r="G1280" s="137" t="s">
        <v>235</v>
      </c>
      <c r="H1280" s="192" t="s">
        <v>235</v>
      </c>
      <c r="I1280" s="193" t="s">
        <v>235</v>
      </c>
      <c r="J1280" s="193" t="s">
        <v>235</v>
      </c>
      <c r="K1280" s="194"/>
      <c r="L1280" s="194"/>
      <c r="M1280" s="194"/>
      <c r="N1280" s="194"/>
      <c r="O1280" s="194"/>
      <c r="P1280" s="195"/>
      <c r="Q1280" s="196"/>
      <c r="R1280" s="137" t="s">
        <v>235</v>
      </c>
      <c r="S1280" s="197" t="str">
        <f t="shared" ca="1" si="100"/>
        <v/>
      </c>
      <c r="T1280" s="197" t="str">
        <f ca="1">IF(B1280="","",IF(ISERROR(MATCH($J1280,[3]SorP!$B$1:$B$6226,0)),"",INDIRECT("'SorP'!$A$"&amp;MATCH($S1280&amp;$J1280,[3]SorP!C:C,0))))</f>
        <v/>
      </c>
      <c r="U1280" s="139"/>
      <c r="V1280" s="140" t="e">
        <f>IF(C1280="",NA(),IF(OR(C1280="Smelter not listed",C1280="Smelter not yet identified"),MATCH($B1280&amp;$D1280,'[3]Smelter Look-up'!$J:$J,0),MATCH($B1280&amp;$C1280,'[3]Smelter Look-up'!$J:$J,0)))</f>
        <v>#N/A</v>
      </c>
      <c r="X1280" s="67">
        <f t="shared" si="96"/>
        <v>0</v>
      </c>
      <c r="AB1280" s="68" t="str">
        <f t="shared" si="97"/>
        <v/>
      </c>
    </row>
    <row r="1281" spans="1:28" s="67" customFormat="1" ht="20.25">
      <c r="A1281" s="197"/>
      <c r="B1281" s="137" t="s">
        <v>235</v>
      </c>
      <c r="C1281" s="191" t="s">
        <v>235</v>
      </c>
      <c r="D1281" s="138"/>
      <c r="E1281" s="137" t="s">
        <v>235</v>
      </c>
      <c r="F1281" s="137" t="s">
        <v>235</v>
      </c>
      <c r="G1281" s="137" t="s">
        <v>235</v>
      </c>
      <c r="H1281" s="192" t="s">
        <v>235</v>
      </c>
      <c r="I1281" s="193" t="s">
        <v>235</v>
      </c>
      <c r="J1281" s="193" t="s">
        <v>235</v>
      </c>
      <c r="K1281" s="194"/>
      <c r="L1281" s="194"/>
      <c r="M1281" s="194"/>
      <c r="N1281" s="194"/>
      <c r="O1281" s="194"/>
      <c r="P1281" s="195"/>
      <c r="Q1281" s="196"/>
      <c r="R1281" s="137" t="s">
        <v>235</v>
      </c>
      <c r="S1281" s="197" t="str">
        <f t="shared" ca="1" si="100"/>
        <v/>
      </c>
      <c r="T1281" s="197" t="str">
        <f ca="1">IF(B1281="","",IF(ISERROR(MATCH($J1281,[3]SorP!$B$1:$B$6226,0)),"",INDIRECT("'SorP'!$A$"&amp;MATCH($S1281&amp;$J1281,[3]SorP!C:C,0))))</f>
        <v/>
      </c>
      <c r="U1281" s="139"/>
      <c r="V1281" s="140" t="e">
        <f>IF(C1281="",NA(),IF(OR(C1281="Smelter not listed",C1281="Smelter not yet identified"),MATCH($B1281&amp;$D1281,'[3]Smelter Look-up'!$J:$J,0),MATCH($B1281&amp;$C1281,'[3]Smelter Look-up'!$J:$J,0)))</f>
        <v>#N/A</v>
      </c>
      <c r="X1281" s="67">
        <f t="shared" si="96"/>
        <v>0</v>
      </c>
      <c r="AB1281" s="68" t="str">
        <f t="shared" si="97"/>
        <v/>
      </c>
    </row>
    <row r="1282" spans="1:28" s="67" customFormat="1" ht="20.25">
      <c r="A1282" s="197"/>
      <c r="B1282" s="137" t="s">
        <v>235</v>
      </c>
      <c r="C1282" s="191" t="s">
        <v>235</v>
      </c>
      <c r="D1282" s="138"/>
      <c r="E1282" s="137" t="s">
        <v>235</v>
      </c>
      <c r="F1282" s="137" t="s">
        <v>235</v>
      </c>
      <c r="G1282" s="137" t="s">
        <v>235</v>
      </c>
      <c r="H1282" s="192" t="s">
        <v>235</v>
      </c>
      <c r="I1282" s="193" t="s">
        <v>235</v>
      </c>
      <c r="J1282" s="193" t="s">
        <v>235</v>
      </c>
      <c r="K1282" s="194"/>
      <c r="L1282" s="194"/>
      <c r="M1282" s="194"/>
      <c r="N1282" s="194"/>
      <c r="O1282" s="194"/>
      <c r="P1282" s="195"/>
      <c r="Q1282" s="196"/>
      <c r="R1282" s="137" t="s">
        <v>235</v>
      </c>
      <c r="S1282" s="197" t="str">
        <f t="shared" ca="1" si="100"/>
        <v/>
      </c>
      <c r="T1282" s="197" t="str">
        <f ca="1">IF(B1282="","",IF(ISERROR(MATCH($J1282,[3]SorP!$B$1:$B$6226,0)),"",INDIRECT("'SorP'!$A$"&amp;MATCH($S1282&amp;$J1282,[3]SorP!C:C,0))))</f>
        <v/>
      </c>
      <c r="U1282" s="139"/>
      <c r="V1282" s="140" t="e">
        <f>IF(C1282="",NA(),IF(OR(C1282="Smelter not listed",C1282="Smelter not yet identified"),MATCH($B1282&amp;$D1282,'[3]Smelter Look-up'!$J:$J,0),MATCH($B1282&amp;$C1282,'[3]Smelter Look-up'!$J:$J,0)))</f>
        <v>#N/A</v>
      </c>
      <c r="X1282" s="67">
        <f t="shared" si="96"/>
        <v>0</v>
      </c>
      <c r="AB1282" s="68" t="str">
        <f t="shared" si="97"/>
        <v/>
      </c>
    </row>
    <row r="1283" spans="1:28" s="67" customFormat="1" ht="20.25">
      <c r="A1283" s="197"/>
      <c r="B1283" s="137" t="s">
        <v>235</v>
      </c>
      <c r="C1283" s="191" t="s">
        <v>235</v>
      </c>
      <c r="D1283" s="138"/>
      <c r="E1283" s="137" t="s">
        <v>235</v>
      </c>
      <c r="F1283" s="137" t="s">
        <v>235</v>
      </c>
      <c r="G1283" s="137" t="s">
        <v>235</v>
      </c>
      <c r="H1283" s="192" t="s">
        <v>235</v>
      </c>
      <c r="I1283" s="193" t="s">
        <v>235</v>
      </c>
      <c r="J1283" s="193" t="s">
        <v>235</v>
      </c>
      <c r="K1283" s="194"/>
      <c r="L1283" s="194"/>
      <c r="M1283" s="194"/>
      <c r="N1283" s="194"/>
      <c r="O1283" s="194"/>
      <c r="P1283" s="195"/>
      <c r="Q1283" s="196"/>
      <c r="R1283" s="137" t="s">
        <v>235</v>
      </c>
      <c r="S1283" s="197" t="str">
        <f t="shared" ca="1" si="100"/>
        <v/>
      </c>
      <c r="T1283" s="197" t="str">
        <f ca="1">IF(B1283="","",IF(ISERROR(MATCH($J1283,[3]SorP!$B$1:$B$6226,0)),"",INDIRECT("'SorP'!$A$"&amp;MATCH($S1283&amp;$J1283,[3]SorP!C:C,0))))</f>
        <v/>
      </c>
      <c r="U1283" s="139"/>
      <c r="V1283" s="140" t="e">
        <f>IF(C1283="",NA(),IF(OR(C1283="Smelter not listed",C1283="Smelter not yet identified"),MATCH($B1283&amp;$D1283,'[3]Smelter Look-up'!$J:$J,0),MATCH($B1283&amp;$C1283,'[3]Smelter Look-up'!$J:$J,0)))</f>
        <v>#N/A</v>
      </c>
      <c r="X1283" s="67">
        <f t="shared" si="96"/>
        <v>0</v>
      </c>
      <c r="AB1283" s="68" t="str">
        <f t="shared" si="97"/>
        <v/>
      </c>
    </row>
    <row r="1284" spans="1:28" s="67" customFormat="1" ht="20.25">
      <c r="A1284" s="197"/>
      <c r="B1284" s="137" t="s">
        <v>235</v>
      </c>
      <c r="C1284" s="191" t="s">
        <v>235</v>
      </c>
      <c r="D1284" s="138"/>
      <c r="E1284" s="137" t="s">
        <v>235</v>
      </c>
      <c r="F1284" s="137" t="s">
        <v>235</v>
      </c>
      <c r="G1284" s="137" t="s">
        <v>235</v>
      </c>
      <c r="H1284" s="192" t="s">
        <v>235</v>
      </c>
      <c r="I1284" s="193" t="s">
        <v>235</v>
      </c>
      <c r="J1284" s="193" t="s">
        <v>235</v>
      </c>
      <c r="K1284" s="194"/>
      <c r="L1284" s="194"/>
      <c r="M1284" s="194"/>
      <c r="N1284" s="194"/>
      <c r="O1284" s="194"/>
      <c r="P1284" s="195"/>
      <c r="Q1284" s="196"/>
      <c r="R1284" s="137" t="s">
        <v>235</v>
      </c>
      <c r="S1284" s="197" t="str">
        <f t="shared" ca="1" si="100"/>
        <v/>
      </c>
      <c r="T1284" s="197" t="str">
        <f ca="1">IF(B1284="","",IF(ISERROR(MATCH($J1284,[3]SorP!$B$1:$B$6226,0)),"",INDIRECT("'SorP'!$A$"&amp;MATCH($S1284&amp;$J1284,[3]SorP!C:C,0))))</f>
        <v/>
      </c>
      <c r="U1284" s="139"/>
      <c r="V1284" s="140" t="e">
        <f>IF(C1284="",NA(),IF(OR(C1284="Smelter not listed",C1284="Smelter not yet identified"),MATCH($B1284&amp;$D1284,'[3]Smelter Look-up'!$J:$J,0),MATCH($B1284&amp;$C1284,'[3]Smelter Look-up'!$J:$J,0)))</f>
        <v>#N/A</v>
      </c>
      <c r="X1284" s="67">
        <f t="shared" si="96"/>
        <v>0</v>
      </c>
      <c r="AB1284" s="68" t="str">
        <f t="shared" si="97"/>
        <v/>
      </c>
    </row>
    <row r="1285" spans="1:28" s="67" customFormat="1" ht="20.25">
      <c r="A1285" s="197"/>
      <c r="B1285" s="137" t="s">
        <v>235</v>
      </c>
      <c r="C1285" s="191" t="s">
        <v>235</v>
      </c>
      <c r="D1285" s="138"/>
      <c r="E1285" s="137" t="s">
        <v>235</v>
      </c>
      <c r="F1285" s="137" t="s">
        <v>235</v>
      </c>
      <c r="G1285" s="137" t="s">
        <v>235</v>
      </c>
      <c r="H1285" s="192" t="s">
        <v>235</v>
      </c>
      <c r="I1285" s="193" t="s">
        <v>235</v>
      </c>
      <c r="J1285" s="193" t="s">
        <v>235</v>
      </c>
      <c r="K1285" s="194"/>
      <c r="L1285" s="194"/>
      <c r="M1285" s="194"/>
      <c r="N1285" s="194"/>
      <c r="O1285" s="194"/>
      <c r="P1285" s="195"/>
      <c r="Q1285" s="196"/>
      <c r="R1285" s="137" t="s">
        <v>235</v>
      </c>
      <c r="S1285" s="197" t="str">
        <f t="shared" ca="1" si="100"/>
        <v/>
      </c>
      <c r="T1285" s="197" t="str">
        <f ca="1">IF(B1285="","",IF(ISERROR(MATCH($J1285,[3]SorP!$B$1:$B$6226,0)),"",INDIRECT("'SorP'!$A$"&amp;MATCH($S1285&amp;$J1285,[3]SorP!C:C,0))))</f>
        <v/>
      </c>
      <c r="U1285" s="139"/>
      <c r="V1285" s="140" t="e">
        <f>IF(C1285="",NA(),IF(OR(C1285="Smelter not listed",C1285="Smelter not yet identified"),MATCH($B1285&amp;$D1285,'[3]Smelter Look-up'!$J:$J,0),MATCH($B1285&amp;$C1285,'[3]Smelter Look-up'!$J:$J,0)))</f>
        <v>#N/A</v>
      </c>
      <c r="X1285" s="67">
        <f t="shared" si="96"/>
        <v>0</v>
      </c>
      <c r="AB1285" s="68" t="str">
        <f t="shared" si="97"/>
        <v/>
      </c>
    </row>
    <row r="1286" spans="1:28" s="67" customFormat="1" ht="20.25">
      <c r="A1286" s="197"/>
      <c r="B1286" s="137" t="s">
        <v>235</v>
      </c>
      <c r="C1286" s="191" t="s">
        <v>235</v>
      </c>
      <c r="D1286" s="138"/>
      <c r="E1286" s="137" t="s">
        <v>235</v>
      </c>
      <c r="F1286" s="137" t="s">
        <v>235</v>
      </c>
      <c r="G1286" s="137" t="s">
        <v>235</v>
      </c>
      <c r="H1286" s="192" t="s">
        <v>235</v>
      </c>
      <c r="I1286" s="193" t="s">
        <v>235</v>
      </c>
      <c r="J1286" s="193" t="s">
        <v>235</v>
      </c>
      <c r="K1286" s="194"/>
      <c r="L1286" s="194"/>
      <c r="M1286" s="194"/>
      <c r="N1286" s="194"/>
      <c r="O1286" s="194"/>
      <c r="P1286" s="195"/>
      <c r="Q1286" s="196"/>
      <c r="R1286" s="137" t="s">
        <v>235</v>
      </c>
      <c r="S1286" s="197" t="str">
        <f t="shared" ca="1" si="100"/>
        <v/>
      </c>
      <c r="T1286" s="197" t="str">
        <f ca="1">IF(B1286="","",IF(ISERROR(MATCH($J1286,[3]SorP!$B$1:$B$6226,0)),"",INDIRECT("'SorP'!$A$"&amp;MATCH($S1286&amp;$J1286,[3]SorP!C:C,0))))</f>
        <v/>
      </c>
      <c r="U1286" s="139"/>
      <c r="V1286" s="140" t="e">
        <f>IF(C1286="",NA(),IF(OR(C1286="Smelter not listed",C1286="Smelter not yet identified"),MATCH($B1286&amp;$D1286,'[3]Smelter Look-up'!$J:$J,0),MATCH($B1286&amp;$C1286,'[3]Smelter Look-up'!$J:$J,0)))</f>
        <v>#N/A</v>
      </c>
      <c r="X1286" s="67">
        <f t="shared" si="96"/>
        <v>0</v>
      </c>
      <c r="AB1286" s="68" t="str">
        <f t="shared" si="97"/>
        <v/>
      </c>
    </row>
    <row r="1287" spans="1:28" s="67" customFormat="1" ht="20.25">
      <c r="A1287" s="197"/>
      <c r="B1287" s="137" t="s">
        <v>235</v>
      </c>
      <c r="C1287" s="191" t="s">
        <v>235</v>
      </c>
      <c r="D1287" s="138"/>
      <c r="E1287" s="137" t="s">
        <v>235</v>
      </c>
      <c r="F1287" s="137" t="s">
        <v>235</v>
      </c>
      <c r="G1287" s="137" t="s">
        <v>235</v>
      </c>
      <c r="H1287" s="192" t="s">
        <v>235</v>
      </c>
      <c r="I1287" s="193" t="s">
        <v>235</v>
      </c>
      <c r="J1287" s="193" t="s">
        <v>235</v>
      </c>
      <c r="K1287" s="194"/>
      <c r="L1287" s="194"/>
      <c r="M1287" s="194"/>
      <c r="N1287" s="194"/>
      <c r="O1287" s="194"/>
      <c r="P1287" s="195"/>
      <c r="Q1287" s="196"/>
      <c r="R1287" s="137" t="s">
        <v>235</v>
      </c>
      <c r="S1287" s="197" t="str">
        <f t="shared" ca="1" si="100"/>
        <v/>
      </c>
      <c r="T1287" s="197" t="str">
        <f ca="1">IF(B1287="","",IF(ISERROR(MATCH($J1287,[3]SorP!$B$1:$B$6226,0)),"",INDIRECT("'SorP'!$A$"&amp;MATCH($S1287&amp;$J1287,[3]SorP!C:C,0))))</f>
        <v/>
      </c>
      <c r="U1287" s="139"/>
      <c r="V1287" s="140" t="e">
        <f>IF(C1287="",NA(),IF(OR(C1287="Smelter not listed",C1287="Smelter not yet identified"),MATCH($B1287&amp;$D1287,'[3]Smelter Look-up'!$J:$J,0),MATCH($B1287&amp;$C1287,'[3]Smelter Look-up'!$J:$J,0)))</f>
        <v>#N/A</v>
      </c>
      <c r="X1287" s="67">
        <f t="shared" si="96"/>
        <v>0</v>
      </c>
      <c r="AB1287" s="68" t="str">
        <f t="shared" si="97"/>
        <v/>
      </c>
    </row>
    <row r="1288" spans="1:28" s="67" customFormat="1" ht="20.25">
      <c r="A1288" s="197"/>
      <c r="B1288" s="137" t="s">
        <v>235</v>
      </c>
      <c r="C1288" s="191" t="s">
        <v>235</v>
      </c>
      <c r="D1288" s="138"/>
      <c r="E1288" s="137" t="s">
        <v>235</v>
      </c>
      <c r="F1288" s="137" t="s">
        <v>235</v>
      </c>
      <c r="G1288" s="137" t="s">
        <v>235</v>
      </c>
      <c r="H1288" s="192" t="s">
        <v>235</v>
      </c>
      <c r="I1288" s="193" t="s">
        <v>235</v>
      </c>
      <c r="J1288" s="193" t="s">
        <v>235</v>
      </c>
      <c r="K1288" s="194"/>
      <c r="L1288" s="194"/>
      <c r="M1288" s="194"/>
      <c r="N1288" s="194"/>
      <c r="O1288" s="194"/>
      <c r="P1288" s="195"/>
      <c r="Q1288" s="196"/>
      <c r="R1288" s="137" t="s">
        <v>235</v>
      </c>
      <c r="S1288" s="197" t="str">
        <f t="shared" ca="1" si="100"/>
        <v/>
      </c>
      <c r="T1288" s="197" t="str">
        <f ca="1">IF(B1288="","",IF(ISERROR(MATCH($J1288,[3]SorP!$B$1:$B$6226,0)),"",INDIRECT("'SorP'!$A$"&amp;MATCH($S1288&amp;$J1288,[3]SorP!C:C,0))))</f>
        <v/>
      </c>
      <c r="U1288" s="139"/>
      <c r="V1288" s="140" t="e">
        <f>IF(C1288="",NA(),IF(OR(C1288="Smelter not listed",C1288="Smelter not yet identified"),MATCH($B1288&amp;$D1288,'[3]Smelter Look-up'!$J:$J,0),MATCH($B1288&amp;$C1288,'[3]Smelter Look-up'!$J:$J,0)))</f>
        <v>#N/A</v>
      </c>
      <c r="X1288" s="67">
        <f t="shared" si="96"/>
        <v>0</v>
      </c>
      <c r="AB1288" s="68" t="str">
        <f t="shared" si="97"/>
        <v/>
      </c>
    </row>
    <row r="1289" spans="1:28" s="67" customFormat="1" ht="20.25">
      <c r="A1289" s="197"/>
      <c r="B1289" s="137" t="s">
        <v>235</v>
      </c>
      <c r="C1289" s="191" t="s">
        <v>235</v>
      </c>
      <c r="D1289" s="138"/>
      <c r="E1289" s="137" t="s">
        <v>235</v>
      </c>
      <c r="F1289" s="137" t="s">
        <v>235</v>
      </c>
      <c r="G1289" s="137" t="s">
        <v>235</v>
      </c>
      <c r="H1289" s="192" t="s">
        <v>235</v>
      </c>
      <c r="I1289" s="193" t="s">
        <v>235</v>
      </c>
      <c r="J1289" s="193" t="s">
        <v>235</v>
      </c>
      <c r="K1289" s="194"/>
      <c r="L1289" s="194"/>
      <c r="M1289" s="194"/>
      <c r="N1289" s="194"/>
      <c r="O1289" s="194"/>
      <c r="P1289" s="195"/>
      <c r="Q1289" s="196"/>
      <c r="R1289" s="137" t="s">
        <v>235</v>
      </c>
      <c r="S1289" s="197" t="str">
        <f t="shared" ca="1" si="100"/>
        <v/>
      </c>
      <c r="T1289" s="197" t="str">
        <f ca="1">IF(B1289="","",IF(ISERROR(MATCH($J1289,[3]SorP!$B$1:$B$6226,0)),"",INDIRECT("'SorP'!$A$"&amp;MATCH($S1289&amp;$J1289,[3]SorP!C:C,0))))</f>
        <v/>
      </c>
      <c r="U1289" s="139"/>
      <c r="V1289" s="140" t="e">
        <f>IF(C1289="",NA(),IF(OR(C1289="Smelter not listed",C1289="Smelter not yet identified"),MATCH($B1289&amp;$D1289,'[3]Smelter Look-up'!$J:$J,0),MATCH($B1289&amp;$C1289,'[3]Smelter Look-up'!$J:$J,0)))</f>
        <v>#N/A</v>
      </c>
      <c r="X1289" s="67">
        <f t="shared" ref="X1289:X1352" si="101">IF(AND(C1289="Smelter not listed",OR(LEN(D1289)=0,LEN(E1289)=0)),1,0)</f>
        <v>0</v>
      </c>
      <c r="AB1289" s="68" t="str">
        <f t="shared" ref="AB1289:AB1352" si="102">B1289&amp;C1289</f>
        <v/>
      </c>
    </row>
    <row r="1290" spans="1:28" s="67" customFormat="1" ht="20.25">
      <c r="A1290" s="197"/>
      <c r="B1290" s="137" t="s">
        <v>235</v>
      </c>
      <c r="C1290" s="191" t="s">
        <v>235</v>
      </c>
      <c r="D1290" s="138"/>
      <c r="E1290" s="137" t="s">
        <v>235</v>
      </c>
      <c r="F1290" s="137" t="s">
        <v>235</v>
      </c>
      <c r="G1290" s="137" t="s">
        <v>235</v>
      </c>
      <c r="H1290" s="192" t="s">
        <v>235</v>
      </c>
      <c r="I1290" s="193" t="s">
        <v>235</v>
      </c>
      <c r="J1290" s="193" t="s">
        <v>235</v>
      </c>
      <c r="K1290" s="194"/>
      <c r="L1290" s="194"/>
      <c r="M1290" s="194"/>
      <c r="N1290" s="194"/>
      <c r="O1290" s="194"/>
      <c r="P1290" s="195"/>
      <c r="Q1290" s="196"/>
      <c r="R1290" s="137" t="s">
        <v>235</v>
      </c>
      <c r="S1290" s="197" t="str">
        <f t="shared" ca="1" si="100"/>
        <v/>
      </c>
      <c r="T1290" s="197" t="str">
        <f ca="1">IF(B1290="","",IF(ISERROR(MATCH($J1290,[3]SorP!$B$1:$B$6226,0)),"",INDIRECT("'SorP'!$A$"&amp;MATCH($S1290&amp;$J1290,[3]SorP!C:C,0))))</f>
        <v/>
      </c>
      <c r="U1290" s="139"/>
      <c r="V1290" s="140" t="e">
        <f>IF(C1290="",NA(),IF(OR(C1290="Smelter not listed",C1290="Smelter not yet identified"),MATCH($B1290&amp;$D1290,'[3]Smelter Look-up'!$J:$J,0),MATCH($B1290&amp;$C1290,'[3]Smelter Look-up'!$J:$J,0)))</f>
        <v>#N/A</v>
      </c>
      <c r="X1290" s="67">
        <f t="shared" si="101"/>
        <v>0</v>
      </c>
      <c r="AB1290" s="68" t="str">
        <f t="shared" si="102"/>
        <v/>
      </c>
    </row>
    <row r="1291" spans="1:28" s="67" customFormat="1" ht="20.25">
      <c r="A1291" s="197"/>
      <c r="B1291" s="137" t="s">
        <v>235</v>
      </c>
      <c r="C1291" s="191" t="s">
        <v>235</v>
      </c>
      <c r="D1291" s="138"/>
      <c r="E1291" s="137" t="s">
        <v>235</v>
      </c>
      <c r="F1291" s="137" t="s">
        <v>235</v>
      </c>
      <c r="G1291" s="137" t="s">
        <v>235</v>
      </c>
      <c r="H1291" s="192" t="s">
        <v>235</v>
      </c>
      <c r="I1291" s="193" t="s">
        <v>235</v>
      </c>
      <c r="J1291" s="193" t="s">
        <v>235</v>
      </c>
      <c r="K1291" s="194"/>
      <c r="L1291" s="194"/>
      <c r="M1291" s="194"/>
      <c r="N1291" s="194"/>
      <c r="O1291" s="194"/>
      <c r="P1291" s="195"/>
      <c r="Q1291" s="196"/>
      <c r="R1291" s="137" t="s">
        <v>235</v>
      </c>
      <c r="S1291" s="197" t="str">
        <f t="shared" ca="1" si="100"/>
        <v/>
      </c>
      <c r="T1291" s="197" t="str">
        <f ca="1">IF(B1291="","",IF(ISERROR(MATCH($J1291,[3]SorP!$B$1:$B$6226,0)),"",INDIRECT("'SorP'!$A$"&amp;MATCH($S1291&amp;$J1291,[3]SorP!C:C,0))))</f>
        <v/>
      </c>
      <c r="U1291" s="139"/>
      <c r="V1291" s="140" t="e">
        <f>IF(C1291="",NA(),IF(OR(C1291="Smelter not listed",C1291="Smelter not yet identified"),MATCH($B1291&amp;$D1291,'[3]Smelter Look-up'!$J:$J,0),MATCH($B1291&amp;$C1291,'[3]Smelter Look-up'!$J:$J,0)))</f>
        <v>#N/A</v>
      </c>
      <c r="X1291" s="67">
        <f t="shared" si="101"/>
        <v>0</v>
      </c>
      <c r="AB1291" s="68" t="str">
        <f t="shared" si="102"/>
        <v/>
      </c>
    </row>
    <row r="1292" spans="1:28" s="67" customFormat="1" ht="20.25">
      <c r="A1292" s="197"/>
      <c r="B1292" s="137" t="s">
        <v>235</v>
      </c>
      <c r="C1292" s="191" t="s">
        <v>235</v>
      </c>
      <c r="D1292" s="138"/>
      <c r="E1292" s="137" t="s">
        <v>235</v>
      </c>
      <c r="F1292" s="137" t="s">
        <v>235</v>
      </c>
      <c r="G1292" s="137" t="s">
        <v>235</v>
      </c>
      <c r="H1292" s="192" t="s">
        <v>235</v>
      </c>
      <c r="I1292" s="193" t="s">
        <v>235</v>
      </c>
      <c r="J1292" s="193" t="s">
        <v>235</v>
      </c>
      <c r="K1292" s="194"/>
      <c r="L1292" s="194"/>
      <c r="M1292" s="194"/>
      <c r="N1292" s="194"/>
      <c r="O1292" s="194"/>
      <c r="P1292" s="195"/>
      <c r="Q1292" s="196"/>
      <c r="R1292" s="137" t="s">
        <v>235</v>
      </c>
      <c r="S1292" s="197" t="str">
        <f t="shared" ca="1" si="100"/>
        <v/>
      </c>
      <c r="T1292" s="197" t="str">
        <f ca="1">IF(B1292="","",IF(ISERROR(MATCH($J1292,[3]SorP!$B$1:$B$6226,0)),"",INDIRECT("'SorP'!$A$"&amp;MATCH($S1292&amp;$J1292,[3]SorP!C:C,0))))</f>
        <v/>
      </c>
      <c r="U1292" s="139"/>
      <c r="V1292" s="140" t="e">
        <f>IF(C1292="",NA(),IF(OR(C1292="Smelter not listed",C1292="Smelter not yet identified"),MATCH($B1292&amp;$D1292,'[3]Smelter Look-up'!$J:$J,0),MATCH($B1292&amp;$C1292,'[3]Smelter Look-up'!$J:$J,0)))</f>
        <v>#N/A</v>
      </c>
      <c r="X1292" s="67">
        <f t="shared" si="101"/>
        <v>0</v>
      </c>
      <c r="AB1292" s="68" t="str">
        <f t="shared" si="102"/>
        <v/>
      </c>
    </row>
    <row r="1293" spans="1:28" s="67" customFormat="1" ht="20.25">
      <c r="A1293" s="197"/>
      <c r="B1293" s="137" t="s">
        <v>235</v>
      </c>
      <c r="C1293" s="191" t="s">
        <v>235</v>
      </c>
      <c r="D1293" s="138"/>
      <c r="E1293" s="137" t="s">
        <v>235</v>
      </c>
      <c r="F1293" s="137" t="s">
        <v>235</v>
      </c>
      <c r="G1293" s="137" t="s">
        <v>235</v>
      </c>
      <c r="H1293" s="192" t="s">
        <v>235</v>
      </c>
      <c r="I1293" s="193" t="s">
        <v>235</v>
      </c>
      <c r="J1293" s="193" t="s">
        <v>235</v>
      </c>
      <c r="K1293" s="194"/>
      <c r="L1293" s="194"/>
      <c r="M1293" s="194"/>
      <c r="N1293" s="194"/>
      <c r="O1293" s="194"/>
      <c r="P1293" s="195"/>
      <c r="Q1293" s="196"/>
      <c r="R1293" s="137" t="s">
        <v>235</v>
      </c>
      <c r="S1293" s="197" t="str">
        <f t="shared" ca="1" si="100"/>
        <v/>
      </c>
      <c r="T1293" s="197" t="str">
        <f ca="1">IF(B1293="","",IF(ISERROR(MATCH($J1293,[3]SorP!$B$1:$B$6226,0)),"",INDIRECT("'SorP'!$A$"&amp;MATCH($S1293&amp;$J1293,[3]SorP!C:C,0))))</f>
        <v/>
      </c>
      <c r="U1293" s="139"/>
      <c r="V1293" s="140" t="e">
        <f>IF(C1293="",NA(),IF(OR(C1293="Smelter not listed",C1293="Smelter not yet identified"),MATCH($B1293&amp;$D1293,'[3]Smelter Look-up'!$J:$J,0),MATCH($B1293&amp;$C1293,'[3]Smelter Look-up'!$J:$J,0)))</f>
        <v>#N/A</v>
      </c>
      <c r="X1293" s="67">
        <f t="shared" si="101"/>
        <v>0</v>
      </c>
      <c r="AB1293" s="68" t="str">
        <f t="shared" si="102"/>
        <v/>
      </c>
    </row>
    <row r="1294" spans="1:28" s="67" customFormat="1" ht="20.25">
      <c r="A1294" s="197"/>
      <c r="B1294" s="137" t="s">
        <v>235</v>
      </c>
      <c r="C1294" s="191" t="s">
        <v>235</v>
      </c>
      <c r="D1294" s="138"/>
      <c r="E1294" s="137" t="s">
        <v>235</v>
      </c>
      <c r="F1294" s="137" t="s">
        <v>235</v>
      </c>
      <c r="G1294" s="137" t="s">
        <v>235</v>
      </c>
      <c r="H1294" s="192" t="s">
        <v>235</v>
      </c>
      <c r="I1294" s="193" t="s">
        <v>235</v>
      </c>
      <c r="J1294" s="193" t="s">
        <v>235</v>
      </c>
      <c r="K1294" s="194"/>
      <c r="L1294" s="194"/>
      <c r="M1294" s="194"/>
      <c r="N1294" s="194"/>
      <c r="O1294" s="194"/>
      <c r="P1294" s="195"/>
      <c r="Q1294" s="196"/>
      <c r="R1294" s="137" t="s">
        <v>235</v>
      </c>
      <c r="S1294" s="197" t="str">
        <f t="shared" ca="1" si="100"/>
        <v/>
      </c>
      <c r="T1294" s="197" t="str">
        <f ca="1">IF(B1294="","",IF(ISERROR(MATCH($J1294,[3]SorP!$B$1:$B$6226,0)),"",INDIRECT("'SorP'!$A$"&amp;MATCH($S1294&amp;$J1294,[3]SorP!C:C,0))))</f>
        <v/>
      </c>
      <c r="U1294" s="139"/>
      <c r="V1294" s="140" t="e">
        <f>IF(C1294="",NA(),IF(OR(C1294="Smelter not listed",C1294="Smelter not yet identified"),MATCH($B1294&amp;$D1294,'[3]Smelter Look-up'!$J:$J,0),MATCH($B1294&amp;$C1294,'[3]Smelter Look-up'!$J:$J,0)))</f>
        <v>#N/A</v>
      </c>
      <c r="X1294" s="67">
        <f t="shared" si="101"/>
        <v>0</v>
      </c>
      <c r="AB1294" s="68" t="str">
        <f t="shared" si="102"/>
        <v/>
      </c>
    </row>
    <row r="1295" spans="1:28" s="67" customFormat="1" ht="20.25">
      <c r="A1295" s="197"/>
      <c r="B1295" s="137" t="s">
        <v>235</v>
      </c>
      <c r="C1295" s="191" t="s">
        <v>235</v>
      </c>
      <c r="D1295" s="138"/>
      <c r="E1295" s="137" t="s">
        <v>235</v>
      </c>
      <c r="F1295" s="137" t="s">
        <v>235</v>
      </c>
      <c r="G1295" s="137" t="s">
        <v>235</v>
      </c>
      <c r="H1295" s="192" t="s">
        <v>235</v>
      </c>
      <c r="I1295" s="193" t="s">
        <v>235</v>
      </c>
      <c r="J1295" s="193" t="s">
        <v>235</v>
      </c>
      <c r="K1295" s="194"/>
      <c r="L1295" s="194"/>
      <c r="M1295" s="194"/>
      <c r="N1295" s="194"/>
      <c r="O1295" s="194"/>
      <c r="P1295" s="195"/>
      <c r="Q1295" s="196"/>
      <c r="R1295" s="137" t="s">
        <v>235</v>
      </c>
      <c r="S1295" s="197" t="str">
        <f t="shared" ca="1" si="100"/>
        <v/>
      </c>
      <c r="T1295" s="197" t="str">
        <f ca="1">IF(B1295="","",IF(ISERROR(MATCH($J1295,[3]SorP!$B$1:$B$6226,0)),"",INDIRECT("'SorP'!$A$"&amp;MATCH($S1295&amp;$J1295,[3]SorP!C:C,0))))</f>
        <v/>
      </c>
      <c r="U1295" s="139"/>
      <c r="V1295" s="140" t="e">
        <f>IF(C1295="",NA(),IF(OR(C1295="Smelter not listed",C1295="Smelter not yet identified"),MATCH($B1295&amp;$D1295,'[3]Smelter Look-up'!$J:$J,0),MATCH($B1295&amp;$C1295,'[3]Smelter Look-up'!$J:$J,0)))</f>
        <v>#N/A</v>
      </c>
      <c r="X1295" s="67">
        <f t="shared" si="101"/>
        <v>0</v>
      </c>
      <c r="AB1295" s="68" t="str">
        <f t="shared" si="102"/>
        <v/>
      </c>
    </row>
    <row r="1296" spans="1:28" s="67" customFormat="1" ht="20.25">
      <c r="A1296" s="197"/>
      <c r="B1296" s="137" t="s">
        <v>235</v>
      </c>
      <c r="C1296" s="191" t="s">
        <v>235</v>
      </c>
      <c r="D1296" s="138"/>
      <c r="E1296" s="137" t="s">
        <v>235</v>
      </c>
      <c r="F1296" s="137" t="s">
        <v>235</v>
      </c>
      <c r="G1296" s="137" t="s">
        <v>235</v>
      </c>
      <c r="H1296" s="192" t="s">
        <v>235</v>
      </c>
      <c r="I1296" s="193" t="s">
        <v>235</v>
      </c>
      <c r="J1296" s="193" t="s">
        <v>235</v>
      </c>
      <c r="K1296" s="194"/>
      <c r="L1296" s="194"/>
      <c r="M1296" s="194"/>
      <c r="N1296" s="194"/>
      <c r="O1296" s="194"/>
      <c r="P1296" s="195"/>
      <c r="Q1296" s="196"/>
      <c r="R1296" s="137" t="s">
        <v>235</v>
      </c>
      <c r="S1296" s="197" t="str">
        <f t="shared" ca="1" si="100"/>
        <v/>
      </c>
      <c r="T1296" s="197" t="str">
        <f ca="1">IF(B1296="","",IF(ISERROR(MATCH($J1296,[3]SorP!$B$1:$B$6226,0)),"",INDIRECT("'SorP'!$A$"&amp;MATCH($S1296&amp;$J1296,[3]SorP!C:C,0))))</f>
        <v/>
      </c>
      <c r="U1296" s="139"/>
      <c r="V1296" s="140" t="e">
        <f>IF(C1296="",NA(),IF(OR(C1296="Smelter not listed",C1296="Smelter not yet identified"),MATCH($B1296&amp;$D1296,'[3]Smelter Look-up'!$J:$J,0),MATCH($B1296&amp;$C1296,'[3]Smelter Look-up'!$J:$J,0)))</f>
        <v>#N/A</v>
      </c>
      <c r="X1296" s="67">
        <f t="shared" si="101"/>
        <v>0</v>
      </c>
      <c r="AB1296" s="68" t="str">
        <f t="shared" si="102"/>
        <v/>
      </c>
    </row>
    <row r="1297" spans="1:28" s="67" customFormat="1" ht="20.25">
      <c r="A1297" s="197"/>
      <c r="B1297" s="137" t="s">
        <v>235</v>
      </c>
      <c r="C1297" s="191" t="s">
        <v>235</v>
      </c>
      <c r="D1297" s="138"/>
      <c r="E1297" s="137" t="s">
        <v>235</v>
      </c>
      <c r="F1297" s="137" t="s">
        <v>235</v>
      </c>
      <c r="G1297" s="137" t="s">
        <v>235</v>
      </c>
      <c r="H1297" s="192" t="s">
        <v>235</v>
      </c>
      <c r="I1297" s="193" t="s">
        <v>235</v>
      </c>
      <c r="J1297" s="193" t="s">
        <v>235</v>
      </c>
      <c r="K1297" s="194"/>
      <c r="L1297" s="194"/>
      <c r="M1297" s="194"/>
      <c r="N1297" s="194"/>
      <c r="O1297" s="194"/>
      <c r="P1297" s="195"/>
      <c r="Q1297" s="196"/>
      <c r="R1297" s="137" t="s">
        <v>235</v>
      </c>
      <c r="S1297" s="197" t="str">
        <f t="shared" ca="1" si="100"/>
        <v/>
      </c>
      <c r="T1297" s="197" t="str">
        <f ca="1">IF(B1297="","",IF(ISERROR(MATCH($J1297,[3]SorP!$B$1:$B$6226,0)),"",INDIRECT("'SorP'!$A$"&amp;MATCH($S1297&amp;$J1297,[3]SorP!C:C,0))))</f>
        <v/>
      </c>
      <c r="U1297" s="139"/>
      <c r="V1297" s="140" t="e">
        <f>IF(C1297="",NA(),IF(OR(C1297="Smelter not listed",C1297="Smelter not yet identified"),MATCH($B1297&amp;$D1297,'[3]Smelter Look-up'!$J:$J,0),MATCH($B1297&amp;$C1297,'[3]Smelter Look-up'!$J:$J,0)))</f>
        <v>#N/A</v>
      </c>
      <c r="X1297" s="67">
        <f t="shared" si="101"/>
        <v>0</v>
      </c>
      <c r="AB1297" s="68" t="str">
        <f t="shared" si="102"/>
        <v/>
      </c>
    </row>
    <row r="1298" spans="1:28" s="67" customFormat="1" ht="20.25">
      <c r="A1298" s="197"/>
      <c r="B1298" s="137" t="s">
        <v>235</v>
      </c>
      <c r="C1298" s="191" t="s">
        <v>235</v>
      </c>
      <c r="D1298" s="138"/>
      <c r="E1298" s="137" t="s">
        <v>235</v>
      </c>
      <c r="F1298" s="137" t="s">
        <v>235</v>
      </c>
      <c r="G1298" s="137" t="s">
        <v>235</v>
      </c>
      <c r="H1298" s="192" t="s">
        <v>235</v>
      </c>
      <c r="I1298" s="193" t="s">
        <v>235</v>
      </c>
      <c r="J1298" s="193" t="s">
        <v>235</v>
      </c>
      <c r="K1298" s="194"/>
      <c r="L1298" s="194"/>
      <c r="M1298" s="194"/>
      <c r="N1298" s="194"/>
      <c r="O1298" s="194"/>
      <c r="P1298" s="195"/>
      <c r="Q1298" s="196"/>
      <c r="R1298" s="137" t="s">
        <v>235</v>
      </c>
      <c r="S1298" s="197" t="str">
        <f t="shared" ca="1" si="100"/>
        <v/>
      </c>
      <c r="T1298" s="197" t="str">
        <f ca="1">IF(B1298="","",IF(ISERROR(MATCH($J1298,[3]SorP!$B$1:$B$6226,0)),"",INDIRECT("'SorP'!$A$"&amp;MATCH($S1298&amp;$J1298,[3]SorP!C:C,0))))</f>
        <v/>
      </c>
      <c r="U1298" s="139"/>
      <c r="V1298" s="140" t="e">
        <f>IF(C1298="",NA(),IF(OR(C1298="Smelter not listed",C1298="Smelter not yet identified"),MATCH($B1298&amp;$D1298,'[3]Smelter Look-up'!$J:$J,0),MATCH($B1298&amp;$C1298,'[3]Smelter Look-up'!$J:$J,0)))</f>
        <v>#N/A</v>
      </c>
      <c r="X1298" s="67">
        <f t="shared" si="101"/>
        <v>0</v>
      </c>
      <c r="AB1298" s="68" t="str">
        <f t="shared" si="102"/>
        <v/>
      </c>
    </row>
    <row r="1299" spans="1:28" s="67" customFormat="1" ht="20.25">
      <c r="A1299" s="197"/>
      <c r="B1299" s="137" t="s">
        <v>235</v>
      </c>
      <c r="C1299" s="191" t="s">
        <v>235</v>
      </c>
      <c r="D1299" s="138"/>
      <c r="E1299" s="137" t="s">
        <v>235</v>
      </c>
      <c r="F1299" s="137" t="s">
        <v>235</v>
      </c>
      <c r="G1299" s="137" t="s">
        <v>235</v>
      </c>
      <c r="H1299" s="192" t="s">
        <v>235</v>
      </c>
      <c r="I1299" s="193" t="s">
        <v>235</v>
      </c>
      <c r="J1299" s="193" t="s">
        <v>235</v>
      </c>
      <c r="K1299" s="194"/>
      <c r="L1299" s="194"/>
      <c r="M1299" s="194"/>
      <c r="N1299" s="194"/>
      <c r="O1299" s="194"/>
      <c r="P1299" s="195"/>
      <c r="Q1299" s="196"/>
      <c r="R1299" s="137" t="s">
        <v>235</v>
      </c>
      <c r="S1299" s="197" t="str">
        <f t="shared" ca="1" si="100"/>
        <v/>
      </c>
      <c r="T1299" s="197" t="str">
        <f ca="1">IF(B1299="","",IF(ISERROR(MATCH($J1299,[3]SorP!$B$1:$B$6226,0)),"",INDIRECT("'SorP'!$A$"&amp;MATCH($S1299&amp;$J1299,[3]SorP!C:C,0))))</f>
        <v/>
      </c>
      <c r="U1299" s="139"/>
      <c r="V1299" s="140" t="e">
        <f>IF(C1299="",NA(),IF(OR(C1299="Smelter not listed",C1299="Smelter not yet identified"),MATCH($B1299&amp;$D1299,'[3]Smelter Look-up'!$J:$J,0),MATCH($B1299&amp;$C1299,'[3]Smelter Look-up'!$J:$J,0)))</f>
        <v>#N/A</v>
      </c>
      <c r="X1299" s="67">
        <f t="shared" si="101"/>
        <v>0</v>
      </c>
      <c r="AB1299" s="68" t="str">
        <f t="shared" si="102"/>
        <v/>
      </c>
    </row>
    <row r="1300" spans="1:28" s="67" customFormat="1" ht="20.25">
      <c r="A1300" s="197"/>
      <c r="B1300" s="137" t="s">
        <v>235</v>
      </c>
      <c r="C1300" s="191" t="s">
        <v>235</v>
      </c>
      <c r="D1300" s="138"/>
      <c r="E1300" s="137" t="s">
        <v>235</v>
      </c>
      <c r="F1300" s="137" t="s">
        <v>235</v>
      </c>
      <c r="G1300" s="137" t="s">
        <v>235</v>
      </c>
      <c r="H1300" s="192" t="s">
        <v>235</v>
      </c>
      <c r="I1300" s="193" t="s">
        <v>235</v>
      </c>
      <c r="J1300" s="193" t="s">
        <v>235</v>
      </c>
      <c r="K1300" s="194"/>
      <c r="L1300" s="194"/>
      <c r="M1300" s="194"/>
      <c r="N1300" s="194"/>
      <c r="O1300" s="194"/>
      <c r="P1300" s="195"/>
      <c r="Q1300" s="196"/>
      <c r="R1300" s="137" t="s">
        <v>235</v>
      </c>
      <c r="S1300" s="197" t="str">
        <f t="shared" ca="1" si="100"/>
        <v/>
      </c>
      <c r="T1300" s="197" t="str">
        <f ca="1">IF(B1300="","",IF(ISERROR(MATCH($J1300,[3]SorP!$B$1:$B$6226,0)),"",INDIRECT("'SorP'!$A$"&amp;MATCH($S1300&amp;$J1300,[3]SorP!C:C,0))))</f>
        <v/>
      </c>
      <c r="U1300" s="139"/>
      <c r="V1300" s="140" t="e">
        <f>IF(C1300="",NA(),IF(OR(C1300="Smelter not listed",C1300="Smelter not yet identified"),MATCH($B1300&amp;$D1300,'[3]Smelter Look-up'!$J:$J,0),MATCH($B1300&amp;$C1300,'[3]Smelter Look-up'!$J:$J,0)))</f>
        <v>#N/A</v>
      </c>
      <c r="X1300" s="67">
        <f t="shared" si="101"/>
        <v>0</v>
      </c>
      <c r="AB1300" s="68" t="str">
        <f t="shared" si="102"/>
        <v/>
      </c>
    </row>
    <row r="1301" spans="1:28" s="67" customFormat="1" ht="20.25">
      <c r="A1301" s="197"/>
      <c r="B1301" s="137" t="s">
        <v>235</v>
      </c>
      <c r="C1301" s="191" t="s">
        <v>235</v>
      </c>
      <c r="D1301" s="138"/>
      <c r="E1301" s="137" t="s">
        <v>235</v>
      </c>
      <c r="F1301" s="137" t="s">
        <v>235</v>
      </c>
      <c r="G1301" s="137" t="s">
        <v>235</v>
      </c>
      <c r="H1301" s="192" t="s">
        <v>235</v>
      </c>
      <c r="I1301" s="193" t="s">
        <v>235</v>
      </c>
      <c r="J1301" s="193" t="s">
        <v>235</v>
      </c>
      <c r="K1301" s="194"/>
      <c r="L1301" s="194"/>
      <c r="M1301" s="194"/>
      <c r="N1301" s="194"/>
      <c r="O1301" s="194"/>
      <c r="P1301" s="195"/>
      <c r="Q1301" s="196"/>
      <c r="R1301" s="137" t="s">
        <v>235</v>
      </c>
      <c r="S1301" s="197" t="str">
        <f t="shared" ca="1" si="100"/>
        <v/>
      </c>
      <c r="T1301" s="197" t="str">
        <f ca="1">IF(B1301="","",IF(ISERROR(MATCH($J1301,[3]SorP!$B$1:$B$6226,0)),"",INDIRECT("'SorP'!$A$"&amp;MATCH($S1301&amp;$J1301,[3]SorP!C:C,0))))</f>
        <v/>
      </c>
      <c r="U1301" s="139"/>
      <c r="V1301" s="140" t="e">
        <f>IF(C1301="",NA(),IF(OR(C1301="Smelter not listed",C1301="Smelter not yet identified"),MATCH($B1301&amp;$D1301,'[3]Smelter Look-up'!$J:$J,0),MATCH($B1301&amp;$C1301,'[3]Smelter Look-up'!$J:$J,0)))</f>
        <v>#N/A</v>
      </c>
      <c r="X1301" s="67">
        <f t="shared" si="101"/>
        <v>0</v>
      </c>
      <c r="AB1301" s="68" t="str">
        <f t="shared" si="102"/>
        <v/>
      </c>
    </row>
    <row r="1302" spans="1:28" s="67" customFormat="1" ht="20.25">
      <c r="A1302" s="197"/>
      <c r="B1302" s="137" t="s">
        <v>235</v>
      </c>
      <c r="C1302" s="191" t="s">
        <v>235</v>
      </c>
      <c r="D1302" s="138"/>
      <c r="E1302" s="137" t="s">
        <v>235</v>
      </c>
      <c r="F1302" s="137" t="s">
        <v>235</v>
      </c>
      <c r="G1302" s="137" t="s">
        <v>235</v>
      </c>
      <c r="H1302" s="192" t="s">
        <v>235</v>
      </c>
      <c r="I1302" s="193" t="s">
        <v>235</v>
      </c>
      <c r="J1302" s="193" t="s">
        <v>235</v>
      </c>
      <c r="K1302" s="194"/>
      <c r="L1302" s="194"/>
      <c r="M1302" s="194"/>
      <c r="N1302" s="194"/>
      <c r="O1302" s="194"/>
      <c r="P1302" s="195"/>
      <c r="Q1302" s="196"/>
      <c r="R1302" s="137" t="s">
        <v>235</v>
      </c>
      <c r="S1302" s="197" t="str">
        <f t="shared" ca="1" si="100"/>
        <v/>
      </c>
      <c r="T1302" s="197" t="str">
        <f ca="1">IF(B1302="","",IF(ISERROR(MATCH($J1302,[3]SorP!$B$1:$B$6226,0)),"",INDIRECT("'SorP'!$A$"&amp;MATCH($S1302&amp;$J1302,[3]SorP!C:C,0))))</f>
        <v/>
      </c>
      <c r="U1302" s="139"/>
      <c r="V1302" s="140" t="e">
        <f>IF(C1302="",NA(),IF(OR(C1302="Smelter not listed",C1302="Smelter not yet identified"),MATCH($B1302&amp;$D1302,'[3]Smelter Look-up'!$J:$J,0),MATCH($B1302&amp;$C1302,'[3]Smelter Look-up'!$J:$J,0)))</f>
        <v>#N/A</v>
      </c>
      <c r="X1302" s="67">
        <f t="shared" si="101"/>
        <v>0</v>
      </c>
      <c r="AB1302" s="68" t="str">
        <f t="shared" si="102"/>
        <v/>
      </c>
    </row>
    <row r="1303" spans="1:28" s="67" customFormat="1" ht="20.25">
      <c r="A1303" s="197"/>
      <c r="B1303" s="137" t="s">
        <v>235</v>
      </c>
      <c r="C1303" s="191" t="s">
        <v>235</v>
      </c>
      <c r="D1303" s="138"/>
      <c r="E1303" s="137" t="s">
        <v>235</v>
      </c>
      <c r="F1303" s="137" t="s">
        <v>235</v>
      </c>
      <c r="G1303" s="137" t="s">
        <v>235</v>
      </c>
      <c r="H1303" s="192" t="s">
        <v>235</v>
      </c>
      <c r="I1303" s="193" t="s">
        <v>235</v>
      </c>
      <c r="J1303" s="193" t="s">
        <v>235</v>
      </c>
      <c r="K1303" s="194"/>
      <c r="L1303" s="194"/>
      <c r="M1303" s="194"/>
      <c r="N1303" s="194"/>
      <c r="O1303" s="194"/>
      <c r="P1303" s="195"/>
      <c r="Q1303" s="196"/>
      <c r="R1303" s="137" t="s">
        <v>235</v>
      </c>
      <c r="S1303" s="197" t="str">
        <f t="shared" ca="1" si="100"/>
        <v/>
      </c>
      <c r="T1303" s="197" t="str">
        <f ca="1">IF(B1303="","",IF(ISERROR(MATCH($J1303,[3]SorP!$B$1:$B$6226,0)),"",INDIRECT("'SorP'!$A$"&amp;MATCH($S1303&amp;$J1303,[3]SorP!C:C,0))))</f>
        <v/>
      </c>
      <c r="U1303" s="139"/>
      <c r="V1303" s="140" t="e">
        <f>IF(C1303="",NA(),IF(OR(C1303="Smelter not listed",C1303="Smelter not yet identified"),MATCH($B1303&amp;$D1303,'[3]Smelter Look-up'!$J:$J,0),MATCH($B1303&amp;$C1303,'[3]Smelter Look-up'!$J:$J,0)))</f>
        <v>#N/A</v>
      </c>
      <c r="X1303" s="67">
        <f t="shared" si="101"/>
        <v>0</v>
      </c>
      <c r="AB1303" s="68" t="str">
        <f t="shared" si="102"/>
        <v/>
      </c>
    </row>
    <row r="1304" spans="1:28" s="67" customFormat="1" ht="20.25">
      <c r="A1304" s="197"/>
      <c r="B1304" s="137" t="s">
        <v>235</v>
      </c>
      <c r="C1304" s="191" t="s">
        <v>235</v>
      </c>
      <c r="D1304" s="138"/>
      <c r="E1304" s="137" t="s">
        <v>235</v>
      </c>
      <c r="F1304" s="137" t="s">
        <v>235</v>
      </c>
      <c r="G1304" s="137" t="s">
        <v>235</v>
      </c>
      <c r="H1304" s="192" t="s">
        <v>235</v>
      </c>
      <c r="I1304" s="193" t="s">
        <v>235</v>
      </c>
      <c r="J1304" s="193" t="s">
        <v>235</v>
      </c>
      <c r="K1304" s="194"/>
      <c r="L1304" s="194"/>
      <c r="M1304" s="194"/>
      <c r="N1304" s="194"/>
      <c r="O1304" s="194"/>
      <c r="P1304" s="195"/>
      <c r="Q1304" s="196"/>
      <c r="R1304" s="137" t="s">
        <v>235</v>
      </c>
      <c r="S1304" s="197" t="str">
        <f t="shared" ca="1" si="100"/>
        <v/>
      </c>
      <c r="T1304" s="197" t="str">
        <f ca="1">IF(B1304="","",IF(ISERROR(MATCH($J1304,[3]SorP!$B$1:$B$6226,0)),"",INDIRECT("'SorP'!$A$"&amp;MATCH($S1304&amp;$J1304,[3]SorP!C:C,0))))</f>
        <v/>
      </c>
      <c r="U1304" s="139"/>
      <c r="V1304" s="140" t="e">
        <f>IF(C1304="",NA(),IF(OR(C1304="Smelter not listed",C1304="Smelter not yet identified"),MATCH($B1304&amp;$D1304,'[3]Smelter Look-up'!$J:$J,0),MATCH($B1304&amp;$C1304,'[3]Smelter Look-up'!$J:$J,0)))</f>
        <v>#N/A</v>
      </c>
      <c r="X1304" s="67">
        <f t="shared" si="101"/>
        <v>0</v>
      </c>
      <c r="AB1304" s="68" t="str">
        <f t="shared" si="102"/>
        <v/>
      </c>
    </row>
    <row r="1305" spans="1:28" s="67" customFormat="1" ht="20.25">
      <c r="A1305" s="197"/>
      <c r="B1305" s="137" t="s">
        <v>235</v>
      </c>
      <c r="C1305" s="191" t="s">
        <v>235</v>
      </c>
      <c r="D1305" s="138"/>
      <c r="E1305" s="137" t="s">
        <v>235</v>
      </c>
      <c r="F1305" s="137" t="s">
        <v>235</v>
      </c>
      <c r="G1305" s="137" t="s">
        <v>235</v>
      </c>
      <c r="H1305" s="192" t="s">
        <v>235</v>
      </c>
      <c r="I1305" s="193" t="s">
        <v>235</v>
      </c>
      <c r="J1305" s="193" t="s">
        <v>235</v>
      </c>
      <c r="K1305" s="194"/>
      <c r="L1305" s="194"/>
      <c r="M1305" s="194"/>
      <c r="N1305" s="194"/>
      <c r="O1305" s="194"/>
      <c r="P1305" s="195"/>
      <c r="Q1305" s="196"/>
      <c r="R1305" s="137" t="s">
        <v>235</v>
      </c>
      <c r="S1305" s="197" t="str">
        <f t="shared" ca="1" si="100"/>
        <v/>
      </c>
      <c r="T1305" s="197" t="str">
        <f ca="1">IF(B1305="","",IF(ISERROR(MATCH($J1305,[3]SorP!$B$1:$B$6226,0)),"",INDIRECT("'SorP'!$A$"&amp;MATCH($S1305&amp;$J1305,[3]SorP!C:C,0))))</f>
        <v/>
      </c>
      <c r="U1305" s="139"/>
      <c r="V1305" s="140" t="e">
        <f>IF(C1305="",NA(),IF(OR(C1305="Smelter not listed",C1305="Smelter not yet identified"),MATCH($B1305&amp;$D1305,'[3]Smelter Look-up'!$J:$J,0),MATCH($B1305&amp;$C1305,'[3]Smelter Look-up'!$J:$J,0)))</f>
        <v>#N/A</v>
      </c>
      <c r="X1305" s="67">
        <f t="shared" si="101"/>
        <v>0</v>
      </c>
      <c r="AB1305" s="68" t="str">
        <f t="shared" si="102"/>
        <v/>
      </c>
    </row>
    <row r="1306" spans="1:28" s="67" customFormat="1" ht="20.25">
      <c r="A1306" s="197"/>
      <c r="B1306" s="137" t="s">
        <v>235</v>
      </c>
      <c r="C1306" s="191" t="s">
        <v>235</v>
      </c>
      <c r="D1306" s="138"/>
      <c r="E1306" s="137" t="s">
        <v>235</v>
      </c>
      <c r="F1306" s="137" t="s">
        <v>235</v>
      </c>
      <c r="G1306" s="137" t="s">
        <v>235</v>
      </c>
      <c r="H1306" s="192" t="s">
        <v>235</v>
      </c>
      <c r="I1306" s="193" t="s">
        <v>235</v>
      </c>
      <c r="J1306" s="193" t="s">
        <v>235</v>
      </c>
      <c r="K1306" s="194"/>
      <c r="L1306" s="194"/>
      <c r="M1306" s="194"/>
      <c r="N1306" s="194"/>
      <c r="O1306" s="194"/>
      <c r="P1306" s="195"/>
      <c r="Q1306" s="196"/>
      <c r="R1306" s="137" t="s">
        <v>235</v>
      </c>
      <c r="S1306" s="197" t="str">
        <f t="shared" ca="1" si="100"/>
        <v/>
      </c>
      <c r="T1306" s="197" t="str">
        <f ca="1">IF(B1306="","",IF(ISERROR(MATCH($J1306,[3]SorP!$B$1:$B$6226,0)),"",INDIRECT("'SorP'!$A$"&amp;MATCH($S1306&amp;$J1306,[3]SorP!C:C,0))))</f>
        <v/>
      </c>
      <c r="U1306" s="139"/>
      <c r="V1306" s="140" t="e">
        <f>IF(C1306="",NA(),IF(OR(C1306="Smelter not listed",C1306="Smelter not yet identified"),MATCH($B1306&amp;$D1306,'[3]Smelter Look-up'!$J:$J,0),MATCH($B1306&amp;$C1306,'[3]Smelter Look-up'!$J:$J,0)))</f>
        <v>#N/A</v>
      </c>
      <c r="X1306" s="67">
        <f t="shared" si="101"/>
        <v>0</v>
      </c>
      <c r="AB1306" s="68" t="str">
        <f t="shared" si="102"/>
        <v/>
      </c>
    </row>
    <row r="1307" spans="1:28" s="67" customFormat="1" ht="20.25">
      <c r="A1307" s="197"/>
      <c r="B1307" s="137" t="s">
        <v>235</v>
      </c>
      <c r="C1307" s="191" t="s">
        <v>235</v>
      </c>
      <c r="D1307" s="138"/>
      <c r="E1307" s="137" t="s">
        <v>235</v>
      </c>
      <c r="F1307" s="137" t="s">
        <v>235</v>
      </c>
      <c r="G1307" s="137" t="s">
        <v>235</v>
      </c>
      <c r="H1307" s="192" t="s">
        <v>235</v>
      </c>
      <c r="I1307" s="193" t="s">
        <v>235</v>
      </c>
      <c r="J1307" s="193" t="s">
        <v>235</v>
      </c>
      <c r="K1307" s="194"/>
      <c r="L1307" s="194"/>
      <c r="M1307" s="194"/>
      <c r="N1307" s="194"/>
      <c r="O1307" s="194"/>
      <c r="P1307" s="195"/>
      <c r="Q1307" s="196"/>
      <c r="R1307" s="137" t="s">
        <v>235</v>
      </c>
      <c r="S1307" s="197" t="str">
        <f t="shared" ref="S1307:S1337" ca="1" si="103">IF(B1307="","",IF(ISERROR(MATCH($E1307,CL,0)),"Unknown",INDIRECT("'C'!$A$"&amp;MATCH($E1307,CL,0)+1)))</f>
        <v/>
      </c>
      <c r="T1307" s="197" t="str">
        <f ca="1">IF(B1307="","",IF(ISERROR(MATCH($J1307,[3]SorP!$B$1:$B$6226,0)),"",INDIRECT("'SorP'!$A$"&amp;MATCH($S1307&amp;$J1307,[3]SorP!C:C,0))))</f>
        <v/>
      </c>
      <c r="U1307" s="139"/>
      <c r="V1307" s="140" t="e">
        <f>IF(C1307="",NA(),IF(OR(C1307="Smelter not listed",C1307="Smelter not yet identified"),MATCH($B1307&amp;$D1307,'[3]Smelter Look-up'!$J:$J,0),MATCH($B1307&amp;$C1307,'[3]Smelter Look-up'!$J:$J,0)))</f>
        <v>#N/A</v>
      </c>
      <c r="X1307" s="67">
        <f t="shared" si="101"/>
        <v>0</v>
      </c>
      <c r="AB1307" s="68" t="str">
        <f t="shared" si="102"/>
        <v/>
      </c>
    </row>
    <row r="1308" spans="1:28" s="67" customFormat="1" ht="20.25">
      <c r="A1308" s="197"/>
      <c r="B1308" s="137" t="s">
        <v>235</v>
      </c>
      <c r="C1308" s="191" t="s">
        <v>235</v>
      </c>
      <c r="D1308" s="138"/>
      <c r="E1308" s="137" t="s">
        <v>235</v>
      </c>
      <c r="F1308" s="137" t="s">
        <v>235</v>
      </c>
      <c r="G1308" s="137" t="s">
        <v>235</v>
      </c>
      <c r="H1308" s="192" t="s">
        <v>235</v>
      </c>
      <c r="I1308" s="193" t="s">
        <v>235</v>
      </c>
      <c r="J1308" s="193" t="s">
        <v>235</v>
      </c>
      <c r="K1308" s="194"/>
      <c r="L1308" s="194"/>
      <c r="M1308" s="194"/>
      <c r="N1308" s="194"/>
      <c r="O1308" s="194"/>
      <c r="P1308" s="195"/>
      <c r="Q1308" s="196"/>
      <c r="R1308" s="137" t="s">
        <v>235</v>
      </c>
      <c r="S1308" s="197" t="str">
        <f t="shared" ca="1" si="103"/>
        <v/>
      </c>
      <c r="T1308" s="197" t="str">
        <f ca="1">IF(B1308="","",IF(ISERROR(MATCH($J1308,[3]SorP!$B$1:$B$6226,0)),"",INDIRECT("'SorP'!$A$"&amp;MATCH($S1308&amp;$J1308,[3]SorP!C:C,0))))</f>
        <v/>
      </c>
      <c r="U1308" s="139"/>
      <c r="V1308" s="140" t="e">
        <f>IF(C1308="",NA(),IF(OR(C1308="Smelter not listed",C1308="Smelter not yet identified"),MATCH($B1308&amp;$D1308,'[3]Smelter Look-up'!$J:$J,0),MATCH($B1308&amp;$C1308,'[3]Smelter Look-up'!$J:$J,0)))</f>
        <v>#N/A</v>
      </c>
      <c r="X1308" s="67">
        <f t="shared" si="101"/>
        <v>0</v>
      </c>
      <c r="AB1308" s="68" t="str">
        <f t="shared" si="102"/>
        <v/>
      </c>
    </row>
    <row r="1309" spans="1:28" s="67" customFormat="1" ht="20.25">
      <c r="A1309" s="197"/>
      <c r="B1309" s="137" t="s">
        <v>235</v>
      </c>
      <c r="C1309" s="191" t="s">
        <v>235</v>
      </c>
      <c r="D1309" s="138"/>
      <c r="E1309" s="137" t="s">
        <v>235</v>
      </c>
      <c r="F1309" s="137" t="s">
        <v>235</v>
      </c>
      <c r="G1309" s="137" t="s">
        <v>235</v>
      </c>
      <c r="H1309" s="192" t="s">
        <v>235</v>
      </c>
      <c r="I1309" s="193" t="s">
        <v>235</v>
      </c>
      <c r="J1309" s="193" t="s">
        <v>235</v>
      </c>
      <c r="K1309" s="194"/>
      <c r="L1309" s="194"/>
      <c r="M1309" s="194"/>
      <c r="N1309" s="194"/>
      <c r="O1309" s="194"/>
      <c r="P1309" s="195"/>
      <c r="Q1309" s="196"/>
      <c r="R1309" s="137" t="s">
        <v>235</v>
      </c>
      <c r="S1309" s="197" t="str">
        <f t="shared" ca="1" si="103"/>
        <v/>
      </c>
      <c r="T1309" s="197" t="str">
        <f ca="1">IF(B1309="","",IF(ISERROR(MATCH($J1309,[3]SorP!$B$1:$B$6226,0)),"",INDIRECT("'SorP'!$A$"&amp;MATCH($S1309&amp;$J1309,[3]SorP!C:C,0))))</f>
        <v/>
      </c>
      <c r="U1309" s="139"/>
      <c r="V1309" s="140" t="e">
        <f>IF(C1309="",NA(),IF(OR(C1309="Smelter not listed",C1309="Smelter not yet identified"),MATCH($B1309&amp;$D1309,'[3]Smelter Look-up'!$J:$J,0),MATCH($B1309&amp;$C1309,'[3]Smelter Look-up'!$J:$J,0)))</f>
        <v>#N/A</v>
      </c>
      <c r="X1309" s="67">
        <f t="shared" si="101"/>
        <v>0</v>
      </c>
      <c r="AB1309" s="68" t="str">
        <f t="shared" si="102"/>
        <v/>
      </c>
    </row>
    <row r="1310" spans="1:28" s="67" customFormat="1" ht="20.25">
      <c r="A1310" s="197"/>
      <c r="B1310" s="137" t="s">
        <v>235</v>
      </c>
      <c r="C1310" s="191" t="s">
        <v>235</v>
      </c>
      <c r="D1310" s="138"/>
      <c r="E1310" s="137" t="s">
        <v>235</v>
      </c>
      <c r="F1310" s="137" t="s">
        <v>235</v>
      </c>
      <c r="G1310" s="137" t="s">
        <v>235</v>
      </c>
      <c r="H1310" s="192" t="s">
        <v>235</v>
      </c>
      <c r="I1310" s="193" t="s">
        <v>235</v>
      </c>
      <c r="J1310" s="193" t="s">
        <v>235</v>
      </c>
      <c r="K1310" s="194"/>
      <c r="L1310" s="194"/>
      <c r="M1310" s="194"/>
      <c r="N1310" s="194"/>
      <c r="O1310" s="194"/>
      <c r="P1310" s="195"/>
      <c r="Q1310" s="196"/>
      <c r="R1310" s="137" t="s">
        <v>235</v>
      </c>
      <c r="S1310" s="197" t="str">
        <f t="shared" ca="1" si="103"/>
        <v/>
      </c>
      <c r="T1310" s="197" t="str">
        <f ca="1">IF(B1310="","",IF(ISERROR(MATCH($J1310,[3]SorP!$B$1:$B$6226,0)),"",INDIRECT("'SorP'!$A$"&amp;MATCH($S1310&amp;$J1310,[3]SorP!C:C,0))))</f>
        <v/>
      </c>
      <c r="U1310" s="139"/>
      <c r="V1310" s="140" t="e">
        <f>IF(C1310="",NA(),IF(OR(C1310="Smelter not listed",C1310="Smelter not yet identified"),MATCH($B1310&amp;$D1310,'[3]Smelter Look-up'!$J:$J,0),MATCH($B1310&amp;$C1310,'[3]Smelter Look-up'!$J:$J,0)))</f>
        <v>#N/A</v>
      </c>
      <c r="X1310" s="67">
        <f t="shared" si="101"/>
        <v>0</v>
      </c>
      <c r="AB1310" s="68" t="str">
        <f t="shared" si="102"/>
        <v/>
      </c>
    </row>
    <row r="1311" spans="1:28" s="67" customFormat="1" ht="20.25">
      <c r="A1311" s="197"/>
      <c r="B1311" s="137" t="s">
        <v>235</v>
      </c>
      <c r="C1311" s="191" t="s">
        <v>235</v>
      </c>
      <c r="D1311" s="138"/>
      <c r="E1311" s="137" t="s">
        <v>235</v>
      </c>
      <c r="F1311" s="137" t="s">
        <v>235</v>
      </c>
      <c r="G1311" s="137" t="s">
        <v>235</v>
      </c>
      <c r="H1311" s="192" t="s">
        <v>235</v>
      </c>
      <c r="I1311" s="193" t="s">
        <v>235</v>
      </c>
      <c r="J1311" s="193" t="s">
        <v>235</v>
      </c>
      <c r="K1311" s="194"/>
      <c r="L1311" s="194"/>
      <c r="M1311" s="194"/>
      <c r="N1311" s="194"/>
      <c r="O1311" s="194"/>
      <c r="P1311" s="195"/>
      <c r="Q1311" s="196"/>
      <c r="R1311" s="137" t="s">
        <v>235</v>
      </c>
      <c r="S1311" s="197" t="str">
        <f t="shared" ca="1" si="103"/>
        <v/>
      </c>
      <c r="T1311" s="197" t="str">
        <f ca="1">IF(B1311="","",IF(ISERROR(MATCH($J1311,[3]SorP!$B$1:$B$6226,0)),"",INDIRECT("'SorP'!$A$"&amp;MATCH($S1311&amp;$J1311,[3]SorP!C:C,0))))</f>
        <v/>
      </c>
      <c r="U1311" s="139"/>
      <c r="V1311" s="140" t="e">
        <f>IF(C1311="",NA(),IF(OR(C1311="Smelter not listed",C1311="Smelter not yet identified"),MATCH($B1311&amp;$D1311,'[3]Smelter Look-up'!$J:$J,0),MATCH($B1311&amp;$C1311,'[3]Smelter Look-up'!$J:$J,0)))</f>
        <v>#N/A</v>
      </c>
      <c r="X1311" s="67">
        <f t="shared" si="101"/>
        <v>0</v>
      </c>
      <c r="AB1311" s="68" t="str">
        <f t="shared" si="102"/>
        <v/>
      </c>
    </row>
    <row r="1312" spans="1:28" s="67" customFormat="1" ht="20.25">
      <c r="A1312" s="197"/>
      <c r="B1312" s="137" t="s">
        <v>235</v>
      </c>
      <c r="C1312" s="191" t="s">
        <v>235</v>
      </c>
      <c r="D1312" s="138"/>
      <c r="E1312" s="137" t="s">
        <v>235</v>
      </c>
      <c r="F1312" s="137" t="s">
        <v>235</v>
      </c>
      <c r="G1312" s="137" t="s">
        <v>235</v>
      </c>
      <c r="H1312" s="192" t="s">
        <v>235</v>
      </c>
      <c r="I1312" s="193" t="s">
        <v>235</v>
      </c>
      <c r="J1312" s="193" t="s">
        <v>235</v>
      </c>
      <c r="K1312" s="194"/>
      <c r="L1312" s="194"/>
      <c r="M1312" s="194"/>
      <c r="N1312" s="194"/>
      <c r="O1312" s="194"/>
      <c r="P1312" s="195"/>
      <c r="Q1312" s="196"/>
      <c r="R1312" s="137" t="s">
        <v>235</v>
      </c>
      <c r="S1312" s="197" t="str">
        <f t="shared" ca="1" si="103"/>
        <v/>
      </c>
      <c r="T1312" s="197" t="str">
        <f ca="1">IF(B1312="","",IF(ISERROR(MATCH($J1312,[3]SorP!$B$1:$B$6226,0)),"",INDIRECT("'SorP'!$A$"&amp;MATCH($S1312&amp;$J1312,[3]SorP!C:C,0))))</f>
        <v/>
      </c>
      <c r="U1312" s="139"/>
      <c r="V1312" s="140" t="e">
        <f>IF(C1312="",NA(),IF(OR(C1312="Smelter not listed",C1312="Smelter not yet identified"),MATCH($B1312&amp;$D1312,'[3]Smelter Look-up'!$J:$J,0),MATCH($B1312&amp;$C1312,'[3]Smelter Look-up'!$J:$J,0)))</f>
        <v>#N/A</v>
      </c>
      <c r="X1312" s="67">
        <f t="shared" si="101"/>
        <v>0</v>
      </c>
      <c r="AB1312" s="68" t="str">
        <f t="shared" si="102"/>
        <v/>
      </c>
    </row>
    <row r="1313" spans="1:28" s="67" customFormat="1" ht="20.25">
      <c r="A1313" s="197"/>
      <c r="B1313" s="137" t="s">
        <v>235</v>
      </c>
      <c r="C1313" s="191" t="s">
        <v>235</v>
      </c>
      <c r="D1313" s="138"/>
      <c r="E1313" s="137" t="s">
        <v>235</v>
      </c>
      <c r="F1313" s="137" t="s">
        <v>235</v>
      </c>
      <c r="G1313" s="137" t="s">
        <v>235</v>
      </c>
      <c r="H1313" s="192" t="s">
        <v>235</v>
      </c>
      <c r="I1313" s="193" t="s">
        <v>235</v>
      </c>
      <c r="J1313" s="193" t="s">
        <v>235</v>
      </c>
      <c r="K1313" s="194"/>
      <c r="L1313" s="194"/>
      <c r="M1313" s="194"/>
      <c r="N1313" s="194"/>
      <c r="O1313" s="194"/>
      <c r="P1313" s="195"/>
      <c r="Q1313" s="196"/>
      <c r="R1313" s="137" t="s">
        <v>235</v>
      </c>
      <c r="S1313" s="197" t="str">
        <f t="shared" ca="1" si="103"/>
        <v/>
      </c>
      <c r="T1313" s="197" t="str">
        <f ca="1">IF(B1313="","",IF(ISERROR(MATCH($J1313,[3]SorP!$B$1:$B$6226,0)),"",INDIRECT("'SorP'!$A$"&amp;MATCH($S1313&amp;$J1313,[3]SorP!C:C,0))))</f>
        <v/>
      </c>
      <c r="U1313" s="139"/>
      <c r="V1313" s="140" t="e">
        <f>IF(C1313="",NA(),IF(OR(C1313="Smelter not listed",C1313="Smelter not yet identified"),MATCH($B1313&amp;$D1313,'[3]Smelter Look-up'!$J:$J,0),MATCH($B1313&amp;$C1313,'[3]Smelter Look-up'!$J:$J,0)))</f>
        <v>#N/A</v>
      </c>
      <c r="X1313" s="67">
        <f t="shared" si="101"/>
        <v>0</v>
      </c>
      <c r="AB1313" s="68" t="str">
        <f t="shared" si="102"/>
        <v/>
      </c>
    </row>
    <row r="1314" spans="1:28" s="67" customFormat="1" ht="20.25">
      <c r="A1314" s="197"/>
      <c r="B1314" s="137" t="s">
        <v>235</v>
      </c>
      <c r="C1314" s="191" t="s">
        <v>235</v>
      </c>
      <c r="D1314" s="138"/>
      <c r="E1314" s="137" t="s">
        <v>235</v>
      </c>
      <c r="F1314" s="137" t="s">
        <v>235</v>
      </c>
      <c r="G1314" s="137" t="s">
        <v>235</v>
      </c>
      <c r="H1314" s="192" t="s">
        <v>235</v>
      </c>
      <c r="I1314" s="193" t="s">
        <v>235</v>
      </c>
      <c r="J1314" s="193" t="s">
        <v>235</v>
      </c>
      <c r="K1314" s="194"/>
      <c r="L1314" s="194"/>
      <c r="M1314" s="194"/>
      <c r="N1314" s="194"/>
      <c r="O1314" s="194"/>
      <c r="P1314" s="195"/>
      <c r="Q1314" s="196"/>
      <c r="R1314" s="137" t="s">
        <v>235</v>
      </c>
      <c r="S1314" s="197" t="str">
        <f t="shared" ca="1" si="103"/>
        <v/>
      </c>
      <c r="T1314" s="197" t="str">
        <f ca="1">IF(B1314="","",IF(ISERROR(MATCH($J1314,[3]SorP!$B$1:$B$6226,0)),"",INDIRECT("'SorP'!$A$"&amp;MATCH($S1314&amp;$J1314,[3]SorP!C:C,0))))</f>
        <v/>
      </c>
      <c r="U1314" s="139"/>
      <c r="V1314" s="140" t="e">
        <f>IF(C1314="",NA(),IF(OR(C1314="Smelter not listed",C1314="Smelter not yet identified"),MATCH($B1314&amp;$D1314,'[3]Smelter Look-up'!$J:$J,0),MATCH($B1314&amp;$C1314,'[3]Smelter Look-up'!$J:$J,0)))</f>
        <v>#N/A</v>
      </c>
      <c r="X1314" s="67">
        <f t="shared" si="101"/>
        <v>0</v>
      </c>
      <c r="AB1314" s="68" t="str">
        <f t="shared" si="102"/>
        <v/>
      </c>
    </row>
    <row r="1315" spans="1:28" s="67" customFormat="1" ht="20.25">
      <c r="A1315" s="197"/>
      <c r="B1315" s="137" t="s">
        <v>235</v>
      </c>
      <c r="C1315" s="191" t="s">
        <v>235</v>
      </c>
      <c r="D1315" s="138"/>
      <c r="E1315" s="137" t="s">
        <v>235</v>
      </c>
      <c r="F1315" s="137" t="s">
        <v>235</v>
      </c>
      <c r="G1315" s="137" t="s">
        <v>235</v>
      </c>
      <c r="H1315" s="192" t="s">
        <v>235</v>
      </c>
      <c r="I1315" s="193" t="s">
        <v>235</v>
      </c>
      <c r="J1315" s="193" t="s">
        <v>235</v>
      </c>
      <c r="K1315" s="194"/>
      <c r="L1315" s="194"/>
      <c r="M1315" s="194"/>
      <c r="N1315" s="194"/>
      <c r="O1315" s="194"/>
      <c r="P1315" s="195"/>
      <c r="Q1315" s="196"/>
      <c r="R1315" s="137" t="s">
        <v>235</v>
      </c>
      <c r="S1315" s="197" t="str">
        <f t="shared" ca="1" si="103"/>
        <v/>
      </c>
      <c r="T1315" s="197" t="str">
        <f ca="1">IF(B1315="","",IF(ISERROR(MATCH($J1315,[3]SorP!$B$1:$B$6226,0)),"",INDIRECT("'SorP'!$A$"&amp;MATCH($S1315&amp;$J1315,[3]SorP!C:C,0))))</f>
        <v/>
      </c>
      <c r="U1315" s="139"/>
      <c r="V1315" s="140" t="e">
        <f>IF(C1315="",NA(),IF(OR(C1315="Smelter not listed",C1315="Smelter not yet identified"),MATCH($B1315&amp;$D1315,'[3]Smelter Look-up'!$J:$J,0),MATCH($B1315&amp;$C1315,'[3]Smelter Look-up'!$J:$J,0)))</f>
        <v>#N/A</v>
      </c>
      <c r="X1315" s="67">
        <f t="shared" si="101"/>
        <v>0</v>
      </c>
      <c r="AB1315" s="68" t="str">
        <f t="shared" si="102"/>
        <v/>
      </c>
    </row>
    <row r="1316" spans="1:28" s="67" customFormat="1" ht="20.25">
      <c r="A1316" s="197"/>
      <c r="B1316" s="137" t="s">
        <v>235</v>
      </c>
      <c r="C1316" s="191" t="s">
        <v>235</v>
      </c>
      <c r="D1316" s="138"/>
      <c r="E1316" s="137" t="s">
        <v>235</v>
      </c>
      <c r="F1316" s="137" t="s">
        <v>235</v>
      </c>
      <c r="G1316" s="137" t="s">
        <v>235</v>
      </c>
      <c r="H1316" s="192" t="s">
        <v>235</v>
      </c>
      <c r="I1316" s="193" t="s">
        <v>235</v>
      </c>
      <c r="J1316" s="193" t="s">
        <v>235</v>
      </c>
      <c r="K1316" s="194"/>
      <c r="L1316" s="194"/>
      <c r="M1316" s="194"/>
      <c r="N1316" s="194"/>
      <c r="O1316" s="194"/>
      <c r="P1316" s="195"/>
      <c r="Q1316" s="196"/>
      <c r="R1316" s="137" t="s">
        <v>235</v>
      </c>
      <c r="S1316" s="197" t="str">
        <f t="shared" ca="1" si="103"/>
        <v/>
      </c>
      <c r="T1316" s="197" t="str">
        <f ca="1">IF(B1316="","",IF(ISERROR(MATCH($J1316,[3]SorP!$B$1:$B$6226,0)),"",INDIRECT("'SorP'!$A$"&amp;MATCH($S1316&amp;$J1316,[3]SorP!C:C,0))))</f>
        <v/>
      </c>
      <c r="U1316" s="139"/>
      <c r="V1316" s="140" t="e">
        <f>IF(C1316="",NA(),IF(OR(C1316="Smelter not listed",C1316="Smelter not yet identified"),MATCH($B1316&amp;$D1316,'[3]Smelter Look-up'!$J:$J,0),MATCH($B1316&amp;$C1316,'[3]Smelter Look-up'!$J:$J,0)))</f>
        <v>#N/A</v>
      </c>
      <c r="X1316" s="67">
        <f t="shared" si="101"/>
        <v>0</v>
      </c>
      <c r="AB1316" s="68" t="str">
        <f t="shared" si="102"/>
        <v/>
      </c>
    </row>
    <row r="1317" spans="1:28" s="67" customFormat="1" ht="20.25">
      <c r="A1317" s="197"/>
      <c r="B1317" s="137" t="s">
        <v>235</v>
      </c>
      <c r="C1317" s="191" t="s">
        <v>235</v>
      </c>
      <c r="D1317" s="138"/>
      <c r="E1317" s="137" t="s">
        <v>235</v>
      </c>
      <c r="F1317" s="137" t="s">
        <v>235</v>
      </c>
      <c r="G1317" s="137" t="s">
        <v>235</v>
      </c>
      <c r="H1317" s="192" t="s">
        <v>235</v>
      </c>
      <c r="I1317" s="193" t="s">
        <v>235</v>
      </c>
      <c r="J1317" s="193" t="s">
        <v>235</v>
      </c>
      <c r="K1317" s="194"/>
      <c r="L1317" s="194"/>
      <c r="M1317" s="194"/>
      <c r="N1317" s="194"/>
      <c r="O1317" s="194"/>
      <c r="P1317" s="195"/>
      <c r="Q1317" s="196"/>
      <c r="R1317" s="137" t="s">
        <v>235</v>
      </c>
      <c r="S1317" s="197" t="str">
        <f t="shared" ca="1" si="103"/>
        <v/>
      </c>
      <c r="T1317" s="197" t="str">
        <f ca="1">IF(B1317="","",IF(ISERROR(MATCH($J1317,[3]SorP!$B$1:$B$6226,0)),"",INDIRECT("'SorP'!$A$"&amp;MATCH($S1317&amp;$J1317,[3]SorP!C:C,0))))</f>
        <v/>
      </c>
      <c r="U1317" s="139"/>
      <c r="V1317" s="140" t="e">
        <f>IF(C1317="",NA(),IF(OR(C1317="Smelter not listed",C1317="Smelter not yet identified"),MATCH($B1317&amp;$D1317,'[3]Smelter Look-up'!$J:$J,0),MATCH($B1317&amp;$C1317,'[3]Smelter Look-up'!$J:$J,0)))</f>
        <v>#N/A</v>
      </c>
      <c r="X1317" s="67">
        <f t="shared" si="101"/>
        <v>0</v>
      </c>
      <c r="AB1317" s="68" t="str">
        <f t="shared" si="102"/>
        <v/>
      </c>
    </row>
    <row r="1318" spans="1:28" s="67" customFormat="1" ht="20.25">
      <c r="A1318" s="197"/>
      <c r="B1318" s="137" t="s">
        <v>235</v>
      </c>
      <c r="C1318" s="191" t="s">
        <v>235</v>
      </c>
      <c r="D1318" s="138"/>
      <c r="E1318" s="137" t="s">
        <v>235</v>
      </c>
      <c r="F1318" s="137" t="s">
        <v>235</v>
      </c>
      <c r="G1318" s="137" t="s">
        <v>235</v>
      </c>
      <c r="H1318" s="192" t="s">
        <v>235</v>
      </c>
      <c r="I1318" s="193" t="s">
        <v>235</v>
      </c>
      <c r="J1318" s="193" t="s">
        <v>235</v>
      </c>
      <c r="K1318" s="194"/>
      <c r="L1318" s="194"/>
      <c r="M1318" s="194"/>
      <c r="N1318" s="194"/>
      <c r="O1318" s="194"/>
      <c r="P1318" s="195"/>
      <c r="Q1318" s="196"/>
      <c r="R1318" s="137" t="s">
        <v>235</v>
      </c>
      <c r="S1318" s="197" t="str">
        <f t="shared" ca="1" si="103"/>
        <v/>
      </c>
      <c r="T1318" s="197" t="str">
        <f ca="1">IF(B1318="","",IF(ISERROR(MATCH($J1318,[3]SorP!$B$1:$B$6226,0)),"",INDIRECT("'SorP'!$A$"&amp;MATCH($S1318&amp;$J1318,[3]SorP!C:C,0))))</f>
        <v/>
      </c>
      <c r="U1318" s="139"/>
      <c r="V1318" s="140" t="e">
        <f>IF(C1318="",NA(),IF(OR(C1318="Smelter not listed",C1318="Smelter not yet identified"),MATCH($B1318&amp;$D1318,'[3]Smelter Look-up'!$J:$J,0),MATCH($B1318&amp;$C1318,'[3]Smelter Look-up'!$J:$J,0)))</f>
        <v>#N/A</v>
      </c>
      <c r="X1318" s="67">
        <f t="shared" si="101"/>
        <v>0</v>
      </c>
      <c r="AB1318" s="68" t="str">
        <f t="shared" si="102"/>
        <v/>
      </c>
    </row>
    <row r="1319" spans="1:28" s="67" customFormat="1" ht="20.25">
      <c r="A1319" s="197"/>
      <c r="B1319" s="137" t="s">
        <v>235</v>
      </c>
      <c r="C1319" s="191" t="s">
        <v>235</v>
      </c>
      <c r="D1319" s="138"/>
      <c r="E1319" s="137" t="s">
        <v>235</v>
      </c>
      <c r="F1319" s="137" t="s">
        <v>235</v>
      </c>
      <c r="G1319" s="137" t="s">
        <v>235</v>
      </c>
      <c r="H1319" s="192" t="s">
        <v>235</v>
      </c>
      <c r="I1319" s="193" t="s">
        <v>235</v>
      </c>
      <c r="J1319" s="193" t="s">
        <v>235</v>
      </c>
      <c r="K1319" s="194"/>
      <c r="L1319" s="194"/>
      <c r="M1319" s="194"/>
      <c r="N1319" s="194"/>
      <c r="O1319" s="194"/>
      <c r="P1319" s="195"/>
      <c r="Q1319" s="196"/>
      <c r="R1319" s="137" t="s">
        <v>235</v>
      </c>
      <c r="S1319" s="197" t="str">
        <f t="shared" ca="1" si="103"/>
        <v/>
      </c>
      <c r="T1319" s="197" t="str">
        <f ca="1">IF(B1319="","",IF(ISERROR(MATCH($J1319,[3]SorP!$B$1:$B$6226,0)),"",INDIRECT("'SorP'!$A$"&amp;MATCH($S1319&amp;$J1319,[3]SorP!C:C,0))))</f>
        <v/>
      </c>
      <c r="U1319" s="139"/>
      <c r="V1319" s="140" t="e">
        <f>IF(C1319="",NA(),IF(OR(C1319="Smelter not listed",C1319="Smelter not yet identified"),MATCH($B1319&amp;$D1319,'[3]Smelter Look-up'!$J:$J,0),MATCH($B1319&amp;$C1319,'[3]Smelter Look-up'!$J:$J,0)))</f>
        <v>#N/A</v>
      </c>
      <c r="X1319" s="67">
        <f t="shared" si="101"/>
        <v>0</v>
      </c>
      <c r="AB1319" s="68" t="str">
        <f t="shared" si="102"/>
        <v/>
      </c>
    </row>
    <row r="1320" spans="1:28" s="67" customFormat="1" ht="20.25">
      <c r="A1320" s="197"/>
      <c r="B1320" s="137" t="s">
        <v>235</v>
      </c>
      <c r="C1320" s="191" t="s">
        <v>235</v>
      </c>
      <c r="D1320" s="138"/>
      <c r="E1320" s="137" t="s">
        <v>235</v>
      </c>
      <c r="F1320" s="137" t="s">
        <v>235</v>
      </c>
      <c r="G1320" s="137" t="s">
        <v>235</v>
      </c>
      <c r="H1320" s="192" t="s">
        <v>235</v>
      </c>
      <c r="I1320" s="193" t="s">
        <v>235</v>
      </c>
      <c r="J1320" s="193" t="s">
        <v>235</v>
      </c>
      <c r="K1320" s="194"/>
      <c r="L1320" s="194"/>
      <c r="M1320" s="194"/>
      <c r="N1320" s="194"/>
      <c r="O1320" s="194"/>
      <c r="P1320" s="195"/>
      <c r="Q1320" s="196"/>
      <c r="R1320" s="137" t="s">
        <v>235</v>
      </c>
      <c r="S1320" s="197" t="str">
        <f t="shared" ca="1" si="103"/>
        <v/>
      </c>
      <c r="T1320" s="197" t="str">
        <f ca="1">IF(B1320="","",IF(ISERROR(MATCH($J1320,[3]SorP!$B$1:$B$6226,0)),"",INDIRECT("'SorP'!$A$"&amp;MATCH($S1320&amp;$J1320,[3]SorP!C:C,0))))</f>
        <v/>
      </c>
      <c r="U1320" s="139"/>
      <c r="V1320" s="140" t="e">
        <f>IF(C1320="",NA(),IF(OR(C1320="Smelter not listed",C1320="Smelter not yet identified"),MATCH($B1320&amp;$D1320,'[3]Smelter Look-up'!$J:$J,0),MATCH($B1320&amp;$C1320,'[3]Smelter Look-up'!$J:$J,0)))</f>
        <v>#N/A</v>
      </c>
      <c r="X1320" s="67">
        <f t="shared" si="101"/>
        <v>0</v>
      </c>
      <c r="AB1320" s="68" t="str">
        <f t="shared" si="102"/>
        <v/>
      </c>
    </row>
    <row r="1321" spans="1:28" s="67" customFormat="1" ht="20.25">
      <c r="A1321" s="197"/>
      <c r="B1321" s="137" t="s">
        <v>235</v>
      </c>
      <c r="C1321" s="191" t="s">
        <v>235</v>
      </c>
      <c r="D1321" s="138"/>
      <c r="E1321" s="137" t="s">
        <v>235</v>
      </c>
      <c r="F1321" s="137" t="s">
        <v>235</v>
      </c>
      <c r="G1321" s="137" t="s">
        <v>235</v>
      </c>
      <c r="H1321" s="192" t="s">
        <v>235</v>
      </c>
      <c r="I1321" s="193" t="s">
        <v>235</v>
      </c>
      <c r="J1321" s="193" t="s">
        <v>235</v>
      </c>
      <c r="K1321" s="194"/>
      <c r="L1321" s="194"/>
      <c r="M1321" s="194"/>
      <c r="N1321" s="194"/>
      <c r="O1321" s="194"/>
      <c r="P1321" s="195"/>
      <c r="Q1321" s="196"/>
      <c r="R1321" s="137" t="s">
        <v>235</v>
      </c>
      <c r="S1321" s="197" t="str">
        <f t="shared" ca="1" si="103"/>
        <v/>
      </c>
      <c r="T1321" s="197" t="str">
        <f ca="1">IF(B1321="","",IF(ISERROR(MATCH($J1321,[3]SorP!$B$1:$B$6226,0)),"",INDIRECT("'SorP'!$A$"&amp;MATCH($S1321&amp;$J1321,[3]SorP!C:C,0))))</f>
        <v/>
      </c>
      <c r="U1321" s="139"/>
      <c r="V1321" s="140" t="e">
        <f>IF(C1321="",NA(),IF(OR(C1321="Smelter not listed",C1321="Smelter not yet identified"),MATCH($B1321&amp;$D1321,'[3]Smelter Look-up'!$J:$J,0),MATCH($B1321&amp;$C1321,'[3]Smelter Look-up'!$J:$J,0)))</f>
        <v>#N/A</v>
      </c>
      <c r="X1321" s="67">
        <f t="shared" si="101"/>
        <v>0</v>
      </c>
      <c r="AB1321" s="68" t="str">
        <f t="shared" si="102"/>
        <v/>
      </c>
    </row>
    <row r="1322" spans="1:28" s="67" customFormat="1" ht="20.25">
      <c r="A1322" s="197"/>
      <c r="B1322" s="137" t="s">
        <v>235</v>
      </c>
      <c r="C1322" s="191" t="s">
        <v>235</v>
      </c>
      <c r="D1322" s="138"/>
      <c r="E1322" s="137" t="s">
        <v>235</v>
      </c>
      <c r="F1322" s="137" t="s">
        <v>235</v>
      </c>
      <c r="G1322" s="137" t="s">
        <v>235</v>
      </c>
      <c r="H1322" s="192" t="s">
        <v>235</v>
      </c>
      <c r="I1322" s="193" t="s">
        <v>235</v>
      </c>
      <c r="J1322" s="193" t="s">
        <v>235</v>
      </c>
      <c r="K1322" s="194"/>
      <c r="L1322" s="194"/>
      <c r="M1322" s="194"/>
      <c r="N1322" s="194"/>
      <c r="O1322" s="194"/>
      <c r="P1322" s="195"/>
      <c r="Q1322" s="196"/>
      <c r="R1322" s="137" t="s">
        <v>235</v>
      </c>
      <c r="S1322" s="197" t="str">
        <f t="shared" ca="1" si="103"/>
        <v/>
      </c>
      <c r="T1322" s="197" t="str">
        <f ca="1">IF(B1322="","",IF(ISERROR(MATCH($J1322,[3]SorP!$B$1:$B$6226,0)),"",INDIRECT("'SorP'!$A$"&amp;MATCH($S1322&amp;$J1322,[3]SorP!C:C,0))))</f>
        <v/>
      </c>
      <c r="U1322" s="139"/>
      <c r="V1322" s="140" t="e">
        <f>IF(C1322="",NA(),IF(OR(C1322="Smelter not listed",C1322="Smelter not yet identified"),MATCH($B1322&amp;$D1322,'[3]Smelter Look-up'!$J:$J,0),MATCH($B1322&amp;$C1322,'[3]Smelter Look-up'!$J:$J,0)))</f>
        <v>#N/A</v>
      </c>
      <c r="X1322" s="67">
        <f t="shared" si="101"/>
        <v>0</v>
      </c>
      <c r="AB1322" s="68" t="str">
        <f t="shared" si="102"/>
        <v/>
      </c>
    </row>
    <row r="1323" spans="1:28" s="67" customFormat="1" ht="20.25">
      <c r="A1323" s="197"/>
      <c r="B1323" s="137" t="s">
        <v>235</v>
      </c>
      <c r="C1323" s="191" t="s">
        <v>235</v>
      </c>
      <c r="D1323" s="138"/>
      <c r="E1323" s="137" t="s">
        <v>235</v>
      </c>
      <c r="F1323" s="137" t="s">
        <v>235</v>
      </c>
      <c r="G1323" s="137" t="s">
        <v>235</v>
      </c>
      <c r="H1323" s="192" t="s">
        <v>235</v>
      </c>
      <c r="I1323" s="193" t="s">
        <v>235</v>
      </c>
      <c r="J1323" s="193" t="s">
        <v>235</v>
      </c>
      <c r="K1323" s="194"/>
      <c r="L1323" s="194"/>
      <c r="M1323" s="194"/>
      <c r="N1323" s="194"/>
      <c r="O1323" s="194"/>
      <c r="P1323" s="195"/>
      <c r="Q1323" s="196"/>
      <c r="R1323" s="137" t="s">
        <v>235</v>
      </c>
      <c r="S1323" s="197" t="str">
        <f t="shared" ca="1" si="103"/>
        <v/>
      </c>
      <c r="T1323" s="197" t="str">
        <f ca="1">IF(B1323="","",IF(ISERROR(MATCH($J1323,[3]SorP!$B$1:$B$6226,0)),"",INDIRECT("'SorP'!$A$"&amp;MATCH($S1323&amp;$J1323,[3]SorP!C:C,0))))</f>
        <v/>
      </c>
      <c r="U1323" s="139"/>
      <c r="V1323" s="140" t="e">
        <f>IF(C1323="",NA(),IF(OR(C1323="Smelter not listed",C1323="Smelter not yet identified"),MATCH($B1323&amp;$D1323,'[3]Smelter Look-up'!$J:$J,0),MATCH($B1323&amp;$C1323,'[3]Smelter Look-up'!$J:$J,0)))</f>
        <v>#N/A</v>
      </c>
      <c r="X1323" s="67">
        <f t="shared" si="101"/>
        <v>0</v>
      </c>
      <c r="AB1323" s="68" t="str">
        <f t="shared" si="102"/>
        <v/>
      </c>
    </row>
    <row r="1324" spans="1:28" s="67" customFormat="1" ht="20.25">
      <c r="A1324" s="197"/>
      <c r="B1324" s="137" t="s">
        <v>235</v>
      </c>
      <c r="C1324" s="191" t="s">
        <v>235</v>
      </c>
      <c r="D1324" s="138"/>
      <c r="E1324" s="137" t="s">
        <v>235</v>
      </c>
      <c r="F1324" s="137" t="s">
        <v>235</v>
      </c>
      <c r="G1324" s="137" t="s">
        <v>235</v>
      </c>
      <c r="H1324" s="192" t="s">
        <v>235</v>
      </c>
      <c r="I1324" s="193" t="s">
        <v>235</v>
      </c>
      <c r="J1324" s="193" t="s">
        <v>235</v>
      </c>
      <c r="K1324" s="194"/>
      <c r="L1324" s="194"/>
      <c r="M1324" s="194"/>
      <c r="N1324" s="194"/>
      <c r="O1324" s="194"/>
      <c r="P1324" s="195"/>
      <c r="Q1324" s="196"/>
      <c r="R1324" s="137" t="s">
        <v>235</v>
      </c>
      <c r="S1324" s="197" t="str">
        <f t="shared" ca="1" si="103"/>
        <v/>
      </c>
      <c r="T1324" s="197" t="str">
        <f ca="1">IF(B1324="","",IF(ISERROR(MATCH($J1324,[3]SorP!$B$1:$B$6226,0)),"",INDIRECT("'SorP'!$A$"&amp;MATCH($S1324&amp;$J1324,[3]SorP!C:C,0))))</f>
        <v/>
      </c>
      <c r="U1324" s="139"/>
      <c r="V1324" s="140" t="e">
        <f>IF(C1324="",NA(),IF(OR(C1324="Smelter not listed",C1324="Smelter not yet identified"),MATCH($B1324&amp;$D1324,'[3]Smelter Look-up'!$J:$J,0),MATCH($B1324&amp;$C1324,'[3]Smelter Look-up'!$J:$J,0)))</f>
        <v>#N/A</v>
      </c>
      <c r="X1324" s="67">
        <f t="shared" si="101"/>
        <v>0</v>
      </c>
      <c r="AB1324" s="68" t="str">
        <f t="shared" si="102"/>
        <v/>
      </c>
    </row>
    <row r="1325" spans="1:28" s="67" customFormat="1" ht="20.25">
      <c r="A1325" s="197"/>
      <c r="B1325" s="137" t="s">
        <v>235</v>
      </c>
      <c r="C1325" s="191" t="s">
        <v>235</v>
      </c>
      <c r="D1325" s="138"/>
      <c r="E1325" s="137" t="s">
        <v>235</v>
      </c>
      <c r="F1325" s="137" t="s">
        <v>235</v>
      </c>
      <c r="G1325" s="137" t="s">
        <v>235</v>
      </c>
      <c r="H1325" s="192" t="s">
        <v>235</v>
      </c>
      <c r="I1325" s="193" t="s">
        <v>235</v>
      </c>
      <c r="J1325" s="193" t="s">
        <v>235</v>
      </c>
      <c r="K1325" s="194"/>
      <c r="L1325" s="194"/>
      <c r="M1325" s="194"/>
      <c r="N1325" s="194"/>
      <c r="O1325" s="194"/>
      <c r="P1325" s="195"/>
      <c r="Q1325" s="196"/>
      <c r="R1325" s="137" t="s">
        <v>235</v>
      </c>
      <c r="S1325" s="197" t="str">
        <f t="shared" ca="1" si="103"/>
        <v/>
      </c>
      <c r="T1325" s="197" t="str">
        <f ca="1">IF(B1325="","",IF(ISERROR(MATCH($J1325,[3]SorP!$B$1:$B$6226,0)),"",INDIRECT("'SorP'!$A$"&amp;MATCH($S1325&amp;$J1325,[3]SorP!C:C,0))))</f>
        <v/>
      </c>
      <c r="U1325" s="139"/>
      <c r="V1325" s="140" t="e">
        <f>IF(C1325="",NA(),IF(OR(C1325="Smelter not listed",C1325="Smelter not yet identified"),MATCH($B1325&amp;$D1325,'[3]Smelter Look-up'!$J:$J,0),MATCH($B1325&amp;$C1325,'[3]Smelter Look-up'!$J:$J,0)))</f>
        <v>#N/A</v>
      </c>
      <c r="X1325" s="67">
        <f t="shared" si="101"/>
        <v>0</v>
      </c>
      <c r="AB1325" s="68" t="str">
        <f t="shared" si="102"/>
        <v/>
      </c>
    </row>
    <row r="1326" spans="1:28" s="67" customFormat="1" ht="20.25">
      <c r="A1326" s="197"/>
      <c r="B1326" s="137" t="s">
        <v>235</v>
      </c>
      <c r="C1326" s="191" t="s">
        <v>235</v>
      </c>
      <c r="D1326" s="138"/>
      <c r="E1326" s="137" t="s">
        <v>235</v>
      </c>
      <c r="F1326" s="137" t="s">
        <v>235</v>
      </c>
      <c r="G1326" s="137" t="s">
        <v>235</v>
      </c>
      <c r="H1326" s="192" t="s">
        <v>235</v>
      </c>
      <c r="I1326" s="193" t="s">
        <v>235</v>
      </c>
      <c r="J1326" s="193" t="s">
        <v>235</v>
      </c>
      <c r="K1326" s="194"/>
      <c r="L1326" s="194"/>
      <c r="M1326" s="194"/>
      <c r="N1326" s="194"/>
      <c r="O1326" s="194"/>
      <c r="P1326" s="195"/>
      <c r="Q1326" s="196"/>
      <c r="R1326" s="137" t="s">
        <v>235</v>
      </c>
      <c r="S1326" s="197" t="str">
        <f t="shared" ca="1" si="103"/>
        <v/>
      </c>
      <c r="T1326" s="197" t="str">
        <f ca="1">IF(B1326="","",IF(ISERROR(MATCH($J1326,[3]SorP!$B$1:$B$6226,0)),"",INDIRECT("'SorP'!$A$"&amp;MATCH($S1326&amp;$J1326,[3]SorP!C:C,0))))</f>
        <v/>
      </c>
      <c r="U1326" s="139"/>
      <c r="V1326" s="140" t="e">
        <f>IF(C1326="",NA(),IF(OR(C1326="Smelter not listed",C1326="Smelter not yet identified"),MATCH($B1326&amp;$D1326,'[3]Smelter Look-up'!$J:$J,0),MATCH($B1326&amp;$C1326,'[3]Smelter Look-up'!$J:$J,0)))</f>
        <v>#N/A</v>
      </c>
      <c r="X1326" s="67">
        <f t="shared" si="101"/>
        <v>0</v>
      </c>
      <c r="AB1326" s="68" t="str">
        <f t="shared" si="102"/>
        <v/>
      </c>
    </row>
    <row r="1327" spans="1:28" s="67" customFormat="1" ht="20.25">
      <c r="A1327" s="197"/>
      <c r="B1327" s="137" t="s">
        <v>235</v>
      </c>
      <c r="C1327" s="191" t="s">
        <v>235</v>
      </c>
      <c r="D1327" s="138"/>
      <c r="E1327" s="137" t="s">
        <v>235</v>
      </c>
      <c r="F1327" s="137" t="s">
        <v>235</v>
      </c>
      <c r="G1327" s="137" t="s">
        <v>235</v>
      </c>
      <c r="H1327" s="192" t="s">
        <v>235</v>
      </c>
      <c r="I1327" s="193" t="s">
        <v>235</v>
      </c>
      <c r="J1327" s="193" t="s">
        <v>235</v>
      </c>
      <c r="K1327" s="194"/>
      <c r="L1327" s="194"/>
      <c r="M1327" s="194"/>
      <c r="N1327" s="194"/>
      <c r="O1327" s="194"/>
      <c r="P1327" s="195"/>
      <c r="Q1327" s="196"/>
      <c r="R1327" s="137" t="s">
        <v>235</v>
      </c>
      <c r="S1327" s="197" t="str">
        <f t="shared" ca="1" si="103"/>
        <v/>
      </c>
      <c r="T1327" s="197" t="str">
        <f ca="1">IF(B1327="","",IF(ISERROR(MATCH($J1327,[3]SorP!$B$1:$B$6226,0)),"",INDIRECT("'SorP'!$A$"&amp;MATCH($S1327&amp;$J1327,[3]SorP!C:C,0))))</f>
        <v/>
      </c>
      <c r="U1327" s="139"/>
      <c r="V1327" s="140" t="e">
        <f>IF(C1327="",NA(),IF(OR(C1327="Smelter not listed",C1327="Smelter not yet identified"),MATCH($B1327&amp;$D1327,'[3]Smelter Look-up'!$J:$J,0),MATCH($B1327&amp;$C1327,'[3]Smelter Look-up'!$J:$J,0)))</f>
        <v>#N/A</v>
      </c>
      <c r="X1327" s="67">
        <f t="shared" si="101"/>
        <v>0</v>
      </c>
      <c r="AB1327" s="68" t="str">
        <f t="shared" si="102"/>
        <v/>
      </c>
    </row>
    <row r="1328" spans="1:28" s="67" customFormat="1" ht="20.25">
      <c r="A1328" s="197"/>
      <c r="B1328" s="137" t="s">
        <v>235</v>
      </c>
      <c r="C1328" s="191" t="s">
        <v>235</v>
      </c>
      <c r="D1328" s="138"/>
      <c r="E1328" s="137" t="s">
        <v>235</v>
      </c>
      <c r="F1328" s="137" t="s">
        <v>235</v>
      </c>
      <c r="G1328" s="137" t="s">
        <v>235</v>
      </c>
      <c r="H1328" s="192" t="s">
        <v>235</v>
      </c>
      <c r="I1328" s="193" t="s">
        <v>235</v>
      </c>
      <c r="J1328" s="193" t="s">
        <v>235</v>
      </c>
      <c r="K1328" s="194"/>
      <c r="L1328" s="194"/>
      <c r="M1328" s="194"/>
      <c r="N1328" s="194"/>
      <c r="O1328" s="194"/>
      <c r="P1328" s="195"/>
      <c r="Q1328" s="196"/>
      <c r="R1328" s="137" t="s">
        <v>235</v>
      </c>
      <c r="S1328" s="197" t="str">
        <f t="shared" ca="1" si="103"/>
        <v/>
      </c>
      <c r="T1328" s="197" t="str">
        <f ca="1">IF(B1328="","",IF(ISERROR(MATCH($J1328,[3]SorP!$B$1:$B$6226,0)),"",INDIRECT("'SorP'!$A$"&amp;MATCH($S1328&amp;$J1328,[3]SorP!C:C,0))))</f>
        <v/>
      </c>
      <c r="U1328" s="139"/>
      <c r="V1328" s="140" t="e">
        <f>IF(C1328="",NA(),IF(OR(C1328="Smelter not listed",C1328="Smelter not yet identified"),MATCH($B1328&amp;$D1328,'[3]Smelter Look-up'!$J:$J,0),MATCH($B1328&amp;$C1328,'[3]Smelter Look-up'!$J:$J,0)))</f>
        <v>#N/A</v>
      </c>
      <c r="X1328" s="67">
        <f t="shared" si="101"/>
        <v>0</v>
      </c>
      <c r="AB1328" s="68" t="str">
        <f t="shared" si="102"/>
        <v/>
      </c>
    </row>
    <row r="1329" spans="1:28" s="67" customFormat="1" ht="20.25">
      <c r="A1329" s="197"/>
      <c r="B1329" s="137" t="s">
        <v>235</v>
      </c>
      <c r="C1329" s="191" t="s">
        <v>235</v>
      </c>
      <c r="D1329" s="138"/>
      <c r="E1329" s="137" t="s">
        <v>235</v>
      </c>
      <c r="F1329" s="137" t="s">
        <v>235</v>
      </c>
      <c r="G1329" s="137" t="s">
        <v>235</v>
      </c>
      <c r="H1329" s="192" t="s">
        <v>235</v>
      </c>
      <c r="I1329" s="193" t="s">
        <v>235</v>
      </c>
      <c r="J1329" s="193" t="s">
        <v>235</v>
      </c>
      <c r="K1329" s="194"/>
      <c r="L1329" s="194"/>
      <c r="M1329" s="194"/>
      <c r="N1329" s="194"/>
      <c r="O1329" s="194"/>
      <c r="P1329" s="195"/>
      <c r="Q1329" s="196"/>
      <c r="R1329" s="137" t="s">
        <v>235</v>
      </c>
      <c r="S1329" s="197" t="str">
        <f t="shared" ca="1" si="103"/>
        <v/>
      </c>
      <c r="T1329" s="197" t="str">
        <f ca="1">IF(B1329="","",IF(ISERROR(MATCH($J1329,[3]SorP!$B$1:$B$6226,0)),"",INDIRECT("'SorP'!$A$"&amp;MATCH($S1329&amp;$J1329,[3]SorP!C:C,0))))</f>
        <v/>
      </c>
      <c r="U1329" s="139"/>
      <c r="V1329" s="140" t="e">
        <f>IF(C1329="",NA(),IF(OR(C1329="Smelter not listed",C1329="Smelter not yet identified"),MATCH($B1329&amp;$D1329,'[3]Smelter Look-up'!$J:$J,0),MATCH($B1329&amp;$C1329,'[3]Smelter Look-up'!$J:$J,0)))</f>
        <v>#N/A</v>
      </c>
      <c r="X1329" s="67">
        <f t="shared" si="101"/>
        <v>0</v>
      </c>
      <c r="AB1329" s="68" t="str">
        <f t="shared" si="102"/>
        <v/>
      </c>
    </row>
    <row r="1330" spans="1:28" s="67" customFormat="1" ht="20.25">
      <c r="A1330" s="197"/>
      <c r="B1330" s="137" t="s">
        <v>235</v>
      </c>
      <c r="C1330" s="191" t="s">
        <v>235</v>
      </c>
      <c r="D1330" s="138"/>
      <c r="E1330" s="137" t="s">
        <v>235</v>
      </c>
      <c r="F1330" s="137" t="s">
        <v>235</v>
      </c>
      <c r="G1330" s="137" t="s">
        <v>235</v>
      </c>
      <c r="H1330" s="192" t="s">
        <v>235</v>
      </c>
      <c r="I1330" s="193" t="s">
        <v>235</v>
      </c>
      <c r="J1330" s="193" t="s">
        <v>235</v>
      </c>
      <c r="K1330" s="194"/>
      <c r="L1330" s="194"/>
      <c r="M1330" s="194"/>
      <c r="N1330" s="194"/>
      <c r="O1330" s="194"/>
      <c r="P1330" s="195"/>
      <c r="Q1330" s="196"/>
      <c r="R1330" s="137" t="s">
        <v>235</v>
      </c>
      <c r="S1330" s="197" t="str">
        <f t="shared" ca="1" si="103"/>
        <v/>
      </c>
      <c r="T1330" s="197" t="str">
        <f ca="1">IF(B1330="","",IF(ISERROR(MATCH($J1330,[3]SorP!$B$1:$B$6226,0)),"",INDIRECT("'SorP'!$A$"&amp;MATCH($S1330&amp;$J1330,[3]SorP!C:C,0))))</f>
        <v/>
      </c>
      <c r="U1330" s="139"/>
      <c r="V1330" s="140" t="e">
        <f>IF(C1330="",NA(),IF(OR(C1330="Smelter not listed",C1330="Smelter not yet identified"),MATCH($B1330&amp;$D1330,'[3]Smelter Look-up'!$J:$J,0),MATCH($B1330&amp;$C1330,'[3]Smelter Look-up'!$J:$J,0)))</f>
        <v>#N/A</v>
      </c>
      <c r="X1330" s="67">
        <f t="shared" si="101"/>
        <v>0</v>
      </c>
      <c r="AB1330" s="68" t="str">
        <f t="shared" si="102"/>
        <v/>
      </c>
    </row>
    <row r="1331" spans="1:28" s="67" customFormat="1" ht="20.25">
      <c r="A1331" s="197"/>
      <c r="B1331" s="137" t="s">
        <v>235</v>
      </c>
      <c r="C1331" s="191" t="s">
        <v>235</v>
      </c>
      <c r="D1331" s="138"/>
      <c r="E1331" s="137" t="s">
        <v>235</v>
      </c>
      <c r="F1331" s="137" t="s">
        <v>235</v>
      </c>
      <c r="G1331" s="137" t="s">
        <v>235</v>
      </c>
      <c r="H1331" s="192" t="s">
        <v>235</v>
      </c>
      <c r="I1331" s="193" t="s">
        <v>235</v>
      </c>
      <c r="J1331" s="193" t="s">
        <v>235</v>
      </c>
      <c r="K1331" s="194"/>
      <c r="L1331" s="194"/>
      <c r="M1331" s="194"/>
      <c r="N1331" s="194"/>
      <c r="O1331" s="194"/>
      <c r="P1331" s="195"/>
      <c r="Q1331" s="196"/>
      <c r="R1331" s="137" t="s">
        <v>235</v>
      </c>
      <c r="S1331" s="197" t="str">
        <f t="shared" ca="1" si="103"/>
        <v/>
      </c>
      <c r="T1331" s="197" t="str">
        <f ca="1">IF(B1331="","",IF(ISERROR(MATCH($J1331,[3]SorP!$B$1:$B$6226,0)),"",INDIRECT("'SorP'!$A$"&amp;MATCH($S1331&amp;$J1331,[3]SorP!C:C,0))))</f>
        <v/>
      </c>
      <c r="U1331" s="139"/>
      <c r="V1331" s="140" t="e">
        <f>IF(C1331="",NA(),IF(OR(C1331="Smelter not listed",C1331="Smelter not yet identified"),MATCH($B1331&amp;$D1331,'[3]Smelter Look-up'!$J:$J,0),MATCH($B1331&amp;$C1331,'[3]Smelter Look-up'!$J:$J,0)))</f>
        <v>#N/A</v>
      </c>
      <c r="X1331" s="67">
        <f t="shared" si="101"/>
        <v>0</v>
      </c>
      <c r="AB1331" s="68" t="str">
        <f t="shared" si="102"/>
        <v/>
      </c>
    </row>
    <row r="1332" spans="1:28" s="67" customFormat="1" ht="20.25">
      <c r="A1332" s="197"/>
      <c r="B1332" s="137" t="s">
        <v>235</v>
      </c>
      <c r="C1332" s="191" t="s">
        <v>235</v>
      </c>
      <c r="D1332" s="138"/>
      <c r="E1332" s="137" t="s">
        <v>235</v>
      </c>
      <c r="F1332" s="137" t="s">
        <v>235</v>
      </c>
      <c r="G1332" s="137" t="s">
        <v>235</v>
      </c>
      <c r="H1332" s="192" t="s">
        <v>235</v>
      </c>
      <c r="I1332" s="193" t="s">
        <v>235</v>
      </c>
      <c r="J1332" s="193" t="s">
        <v>235</v>
      </c>
      <c r="K1332" s="194"/>
      <c r="L1332" s="194"/>
      <c r="M1332" s="194"/>
      <c r="N1332" s="194"/>
      <c r="O1332" s="194"/>
      <c r="P1332" s="195"/>
      <c r="Q1332" s="196"/>
      <c r="R1332" s="137" t="s">
        <v>235</v>
      </c>
      <c r="S1332" s="197" t="str">
        <f t="shared" ca="1" si="103"/>
        <v/>
      </c>
      <c r="T1332" s="197" t="str">
        <f ca="1">IF(B1332="","",IF(ISERROR(MATCH($J1332,[3]SorP!$B$1:$B$6226,0)),"",INDIRECT("'SorP'!$A$"&amp;MATCH($S1332&amp;$J1332,[3]SorP!C:C,0))))</f>
        <v/>
      </c>
      <c r="U1332" s="139"/>
      <c r="V1332" s="140" t="e">
        <f>IF(C1332="",NA(),IF(OR(C1332="Smelter not listed",C1332="Smelter not yet identified"),MATCH($B1332&amp;$D1332,'[3]Smelter Look-up'!$J:$J,0),MATCH($B1332&amp;$C1332,'[3]Smelter Look-up'!$J:$J,0)))</f>
        <v>#N/A</v>
      </c>
      <c r="X1332" s="67">
        <f t="shared" si="101"/>
        <v>0</v>
      </c>
      <c r="AB1332" s="68" t="str">
        <f t="shared" si="102"/>
        <v/>
      </c>
    </row>
    <row r="1333" spans="1:28" s="67" customFormat="1" ht="20.25">
      <c r="A1333" s="197"/>
      <c r="B1333" s="137" t="s">
        <v>235</v>
      </c>
      <c r="C1333" s="191" t="s">
        <v>235</v>
      </c>
      <c r="D1333" s="138"/>
      <c r="E1333" s="137" t="s">
        <v>235</v>
      </c>
      <c r="F1333" s="137" t="s">
        <v>235</v>
      </c>
      <c r="G1333" s="137" t="s">
        <v>235</v>
      </c>
      <c r="H1333" s="192" t="s">
        <v>235</v>
      </c>
      <c r="I1333" s="193" t="s">
        <v>235</v>
      </c>
      <c r="J1333" s="193" t="s">
        <v>235</v>
      </c>
      <c r="K1333" s="194"/>
      <c r="L1333" s="194"/>
      <c r="M1333" s="194"/>
      <c r="N1333" s="194"/>
      <c r="O1333" s="194"/>
      <c r="P1333" s="195"/>
      <c r="Q1333" s="196"/>
      <c r="R1333" s="137" t="s">
        <v>235</v>
      </c>
      <c r="S1333" s="197" t="str">
        <f t="shared" ca="1" si="103"/>
        <v/>
      </c>
      <c r="T1333" s="197" t="str">
        <f ca="1">IF(B1333="","",IF(ISERROR(MATCH($J1333,[3]SorP!$B$1:$B$6226,0)),"",INDIRECT("'SorP'!$A$"&amp;MATCH($S1333&amp;$J1333,[3]SorP!C:C,0))))</f>
        <v/>
      </c>
      <c r="U1333" s="139"/>
      <c r="V1333" s="140" t="e">
        <f>IF(C1333="",NA(),IF(OR(C1333="Smelter not listed",C1333="Smelter not yet identified"),MATCH($B1333&amp;$D1333,'[3]Smelter Look-up'!$J:$J,0),MATCH($B1333&amp;$C1333,'[3]Smelter Look-up'!$J:$J,0)))</f>
        <v>#N/A</v>
      </c>
      <c r="X1333" s="67">
        <f t="shared" si="101"/>
        <v>0</v>
      </c>
      <c r="AB1333" s="68" t="str">
        <f t="shared" si="102"/>
        <v/>
      </c>
    </row>
    <row r="1334" spans="1:28" s="67" customFormat="1" ht="20.25">
      <c r="A1334" s="197"/>
      <c r="B1334" s="137" t="s">
        <v>235</v>
      </c>
      <c r="C1334" s="191" t="s">
        <v>235</v>
      </c>
      <c r="D1334" s="138"/>
      <c r="E1334" s="137" t="s">
        <v>235</v>
      </c>
      <c r="F1334" s="137" t="s">
        <v>235</v>
      </c>
      <c r="G1334" s="137" t="s">
        <v>235</v>
      </c>
      <c r="H1334" s="192" t="s">
        <v>235</v>
      </c>
      <c r="I1334" s="193" t="s">
        <v>235</v>
      </c>
      <c r="J1334" s="193" t="s">
        <v>235</v>
      </c>
      <c r="K1334" s="194"/>
      <c r="L1334" s="194"/>
      <c r="M1334" s="194"/>
      <c r="N1334" s="194"/>
      <c r="O1334" s="194"/>
      <c r="P1334" s="195"/>
      <c r="Q1334" s="196"/>
      <c r="R1334" s="137" t="s">
        <v>235</v>
      </c>
      <c r="S1334" s="197" t="str">
        <f t="shared" ca="1" si="103"/>
        <v/>
      </c>
      <c r="T1334" s="197" t="str">
        <f ca="1">IF(B1334="","",IF(ISERROR(MATCH($J1334,[3]SorP!$B$1:$B$6226,0)),"",INDIRECT("'SorP'!$A$"&amp;MATCH($S1334&amp;$J1334,[3]SorP!C:C,0))))</f>
        <v/>
      </c>
      <c r="U1334" s="139"/>
      <c r="V1334" s="140" t="e">
        <f>IF(C1334="",NA(),IF(OR(C1334="Smelter not listed",C1334="Smelter not yet identified"),MATCH($B1334&amp;$D1334,'[3]Smelter Look-up'!$J:$J,0),MATCH($B1334&amp;$C1334,'[3]Smelter Look-up'!$J:$J,0)))</f>
        <v>#N/A</v>
      </c>
      <c r="X1334" s="67">
        <f t="shared" si="101"/>
        <v>0</v>
      </c>
      <c r="AB1334" s="68" t="str">
        <f t="shared" si="102"/>
        <v/>
      </c>
    </row>
    <row r="1335" spans="1:28" s="67" customFormat="1" ht="20.25">
      <c r="A1335" s="197"/>
      <c r="B1335" s="137" t="s">
        <v>235</v>
      </c>
      <c r="C1335" s="191" t="s">
        <v>235</v>
      </c>
      <c r="D1335" s="138"/>
      <c r="E1335" s="137" t="s">
        <v>235</v>
      </c>
      <c r="F1335" s="137" t="s">
        <v>235</v>
      </c>
      <c r="G1335" s="137" t="s">
        <v>235</v>
      </c>
      <c r="H1335" s="192" t="s">
        <v>235</v>
      </c>
      <c r="I1335" s="193" t="s">
        <v>235</v>
      </c>
      <c r="J1335" s="193" t="s">
        <v>235</v>
      </c>
      <c r="K1335" s="194"/>
      <c r="L1335" s="194"/>
      <c r="M1335" s="194"/>
      <c r="N1335" s="194"/>
      <c r="O1335" s="194"/>
      <c r="P1335" s="195"/>
      <c r="Q1335" s="196"/>
      <c r="R1335" s="137" t="s">
        <v>235</v>
      </c>
      <c r="S1335" s="197" t="str">
        <f t="shared" ca="1" si="103"/>
        <v/>
      </c>
      <c r="T1335" s="197" t="str">
        <f ca="1">IF(B1335="","",IF(ISERROR(MATCH($J1335,[3]SorP!$B$1:$B$6226,0)),"",INDIRECT("'SorP'!$A$"&amp;MATCH($S1335&amp;$J1335,[3]SorP!C:C,0))))</f>
        <v/>
      </c>
      <c r="U1335" s="139"/>
      <c r="V1335" s="140" t="e">
        <f>IF(C1335="",NA(),IF(OR(C1335="Smelter not listed",C1335="Smelter not yet identified"),MATCH($B1335&amp;$D1335,'[3]Smelter Look-up'!$J:$J,0),MATCH($B1335&amp;$C1335,'[3]Smelter Look-up'!$J:$J,0)))</f>
        <v>#N/A</v>
      </c>
      <c r="X1335" s="67">
        <f t="shared" si="101"/>
        <v>0</v>
      </c>
      <c r="AB1335" s="68" t="str">
        <f t="shared" si="102"/>
        <v/>
      </c>
    </row>
    <row r="1336" spans="1:28" s="67" customFormat="1" ht="20.25">
      <c r="A1336" s="197"/>
      <c r="B1336" s="137" t="s">
        <v>235</v>
      </c>
      <c r="C1336" s="191" t="s">
        <v>235</v>
      </c>
      <c r="D1336" s="138"/>
      <c r="E1336" s="137" t="s">
        <v>235</v>
      </c>
      <c r="F1336" s="137" t="s">
        <v>235</v>
      </c>
      <c r="G1336" s="137" t="s">
        <v>235</v>
      </c>
      <c r="H1336" s="192" t="s">
        <v>235</v>
      </c>
      <c r="I1336" s="193" t="s">
        <v>235</v>
      </c>
      <c r="J1336" s="193" t="s">
        <v>235</v>
      </c>
      <c r="K1336" s="194"/>
      <c r="L1336" s="194"/>
      <c r="M1336" s="194"/>
      <c r="N1336" s="194"/>
      <c r="O1336" s="194"/>
      <c r="P1336" s="195"/>
      <c r="Q1336" s="196"/>
      <c r="R1336" s="137" t="s">
        <v>235</v>
      </c>
      <c r="S1336" s="197" t="str">
        <f t="shared" ca="1" si="103"/>
        <v/>
      </c>
      <c r="T1336" s="197" t="str">
        <f ca="1">IF(B1336="","",IF(ISERROR(MATCH($J1336,[3]SorP!$B$1:$B$6226,0)),"",INDIRECT("'SorP'!$A$"&amp;MATCH($S1336&amp;$J1336,[3]SorP!C:C,0))))</f>
        <v/>
      </c>
      <c r="U1336" s="139"/>
      <c r="V1336" s="140" t="e">
        <f>IF(C1336="",NA(),IF(OR(C1336="Smelter not listed",C1336="Smelter not yet identified"),MATCH($B1336&amp;$D1336,'[3]Smelter Look-up'!$J:$J,0),MATCH($B1336&amp;$C1336,'[3]Smelter Look-up'!$J:$J,0)))</f>
        <v>#N/A</v>
      </c>
      <c r="X1336" s="67">
        <f t="shared" si="101"/>
        <v>0</v>
      </c>
      <c r="AB1336" s="68" t="str">
        <f t="shared" si="102"/>
        <v/>
      </c>
    </row>
    <row r="1337" spans="1:28" s="67" customFormat="1" ht="20.25">
      <c r="A1337" s="197"/>
      <c r="B1337" s="137" t="s">
        <v>235</v>
      </c>
      <c r="C1337" s="191" t="s">
        <v>235</v>
      </c>
      <c r="D1337" s="138"/>
      <c r="E1337" s="137" t="s">
        <v>235</v>
      </c>
      <c r="F1337" s="137" t="s">
        <v>235</v>
      </c>
      <c r="G1337" s="137" t="s">
        <v>235</v>
      </c>
      <c r="H1337" s="192" t="s">
        <v>235</v>
      </c>
      <c r="I1337" s="193" t="s">
        <v>235</v>
      </c>
      <c r="J1337" s="193" t="s">
        <v>235</v>
      </c>
      <c r="K1337" s="194"/>
      <c r="L1337" s="194"/>
      <c r="M1337" s="194"/>
      <c r="N1337" s="194"/>
      <c r="O1337" s="194"/>
      <c r="P1337" s="195"/>
      <c r="Q1337" s="196"/>
      <c r="R1337" s="137" t="s">
        <v>235</v>
      </c>
      <c r="S1337" s="197" t="str">
        <f t="shared" ca="1" si="103"/>
        <v/>
      </c>
      <c r="T1337" s="197" t="str">
        <f ca="1">IF(B1337="","",IF(ISERROR(MATCH($J1337,[3]SorP!$B$1:$B$6226,0)),"",INDIRECT("'SorP'!$A$"&amp;MATCH($S1337&amp;$J1337,[3]SorP!C:C,0))))</f>
        <v/>
      </c>
      <c r="U1337" s="139"/>
      <c r="V1337" s="140" t="e">
        <f>IF(C1337="",NA(),IF(OR(C1337="Smelter not listed",C1337="Smelter not yet identified"),MATCH($B1337&amp;$D1337,'[3]Smelter Look-up'!$J:$J,0),MATCH($B1337&amp;$C1337,'[3]Smelter Look-up'!$J:$J,0)))</f>
        <v>#N/A</v>
      </c>
      <c r="X1337" s="67">
        <f t="shared" si="101"/>
        <v>0</v>
      </c>
      <c r="AB1337" s="68" t="str">
        <f t="shared" si="102"/>
        <v/>
      </c>
    </row>
    <row r="1338" spans="1:28" s="67" customFormat="1" ht="20.25">
      <c r="A1338" s="197"/>
      <c r="B1338" s="137" t="s">
        <v>235</v>
      </c>
      <c r="C1338" s="191" t="s">
        <v>235</v>
      </c>
      <c r="D1338" s="138"/>
      <c r="E1338" s="137" t="s">
        <v>235</v>
      </c>
      <c r="F1338" s="137" t="s">
        <v>235</v>
      </c>
      <c r="G1338" s="137" t="s">
        <v>235</v>
      </c>
      <c r="H1338" s="192" t="s">
        <v>235</v>
      </c>
      <c r="I1338" s="193" t="s">
        <v>235</v>
      </c>
      <c r="J1338" s="193" t="s">
        <v>235</v>
      </c>
      <c r="K1338" s="194"/>
      <c r="L1338" s="194"/>
      <c r="M1338" s="194"/>
      <c r="N1338" s="194"/>
      <c r="O1338" s="194"/>
      <c r="P1338" s="195"/>
      <c r="Q1338" s="196"/>
      <c r="R1338" s="137" t="s">
        <v>235</v>
      </c>
      <c r="S1338" s="197" t="str">
        <f t="shared" ref="S1338" ca="1" si="104">IF(B1338="","",IF(ISERROR(MATCH($E1338,CL,0)),"Unknown",INDIRECT("'C'!$A$"&amp;MATCH($E1338,CL,0)+1)))</f>
        <v/>
      </c>
      <c r="T1338" s="197" t="str">
        <f ca="1">IF(B1338="","",IF(ISERROR(MATCH($J1338,[3]SorP!$B$1:$B$6226,0)),"",INDIRECT("'SorP'!$A$"&amp;MATCH($S1338&amp;$J1338,[3]SorP!C:C,0))))</f>
        <v/>
      </c>
      <c r="U1338" s="139"/>
      <c r="V1338" s="140" t="e">
        <f>IF(C1338="",NA(),IF(OR(C1338="Smelter not listed",C1338="Smelter not yet identified"),MATCH($B1338&amp;$D1338,'[3]Smelter Look-up'!$J:$J,0),MATCH($B1338&amp;$C1338,'[3]Smelter Look-up'!$J:$J,0)))</f>
        <v>#N/A</v>
      </c>
      <c r="X1338" s="67">
        <f t="shared" si="101"/>
        <v>0</v>
      </c>
      <c r="AB1338" s="68" t="str">
        <f t="shared" si="102"/>
        <v/>
      </c>
    </row>
    <row r="1339" spans="1:28" s="67" customFormat="1" ht="20.25">
      <c r="A1339" s="197"/>
      <c r="B1339" s="137" t="s">
        <v>235</v>
      </c>
      <c r="C1339" s="191" t="s">
        <v>235</v>
      </c>
      <c r="D1339" s="138"/>
      <c r="E1339" s="137" t="s">
        <v>235</v>
      </c>
      <c r="F1339" s="137" t="s">
        <v>235</v>
      </c>
      <c r="G1339" s="137" t="s">
        <v>235</v>
      </c>
      <c r="H1339" s="192" t="s">
        <v>235</v>
      </c>
      <c r="I1339" s="193" t="s">
        <v>235</v>
      </c>
      <c r="J1339" s="193" t="s">
        <v>235</v>
      </c>
      <c r="K1339" s="194"/>
      <c r="L1339" s="194"/>
      <c r="M1339" s="194"/>
      <c r="N1339" s="194"/>
      <c r="O1339" s="194"/>
      <c r="P1339" s="195"/>
      <c r="Q1339" s="196"/>
      <c r="R1339" s="137" t="s">
        <v>235</v>
      </c>
      <c r="S1339" s="197" t="str">
        <f t="shared" ref="S1339:S1370" ca="1" si="105">IF(B1339="","",IF(ISERROR(MATCH($E1339,CL,0)),"Unknown",INDIRECT("'C'!$A$"&amp;MATCH($E1339,CL,0)+1)))</f>
        <v/>
      </c>
      <c r="T1339" s="197" t="str">
        <f ca="1">IF(B1339="","",IF(ISERROR(MATCH($J1339,[3]SorP!$B$1:$B$6226,0)),"",INDIRECT("'SorP'!$A$"&amp;MATCH($S1339&amp;$J1339,[3]SorP!C:C,0))))</f>
        <v/>
      </c>
      <c r="U1339" s="139"/>
      <c r="V1339" s="140" t="e">
        <f>IF(C1339="",NA(),IF(OR(C1339="Smelter not listed",C1339="Smelter not yet identified"),MATCH($B1339&amp;$D1339,'[3]Smelter Look-up'!$J:$J,0),MATCH($B1339&amp;$C1339,'[3]Smelter Look-up'!$J:$J,0)))</f>
        <v>#N/A</v>
      </c>
      <c r="X1339" s="67">
        <f t="shared" si="101"/>
        <v>0</v>
      </c>
      <c r="AB1339" s="68" t="str">
        <f t="shared" si="102"/>
        <v/>
      </c>
    </row>
    <row r="1340" spans="1:28" s="67" customFormat="1" ht="20.25">
      <c r="A1340" s="197"/>
      <c r="B1340" s="137" t="s">
        <v>235</v>
      </c>
      <c r="C1340" s="191" t="s">
        <v>235</v>
      </c>
      <c r="D1340" s="138"/>
      <c r="E1340" s="137" t="s">
        <v>235</v>
      </c>
      <c r="F1340" s="137" t="s">
        <v>235</v>
      </c>
      <c r="G1340" s="137" t="s">
        <v>235</v>
      </c>
      <c r="H1340" s="192" t="s">
        <v>235</v>
      </c>
      <c r="I1340" s="193" t="s">
        <v>235</v>
      </c>
      <c r="J1340" s="193" t="s">
        <v>235</v>
      </c>
      <c r="K1340" s="194"/>
      <c r="L1340" s="194"/>
      <c r="M1340" s="194"/>
      <c r="N1340" s="194"/>
      <c r="O1340" s="194"/>
      <c r="P1340" s="195"/>
      <c r="Q1340" s="196"/>
      <c r="R1340" s="137" t="s">
        <v>235</v>
      </c>
      <c r="S1340" s="197" t="str">
        <f t="shared" ca="1" si="105"/>
        <v/>
      </c>
      <c r="T1340" s="197" t="str">
        <f ca="1">IF(B1340="","",IF(ISERROR(MATCH($J1340,[3]SorP!$B$1:$B$6226,0)),"",INDIRECT("'SorP'!$A$"&amp;MATCH($S1340&amp;$J1340,[3]SorP!C:C,0))))</f>
        <v/>
      </c>
      <c r="U1340" s="139"/>
      <c r="V1340" s="140" t="e">
        <f>IF(C1340="",NA(),IF(OR(C1340="Smelter not listed",C1340="Smelter not yet identified"),MATCH($B1340&amp;$D1340,'[3]Smelter Look-up'!$J:$J,0),MATCH($B1340&amp;$C1340,'[3]Smelter Look-up'!$J:$J,0)))</f>
        <v>#N/A</v>
      </c>
      <c r="X1340" s="67">
        <f t="shared" si="101"/>
        <v>0</v>
      </c>
      <c r="AB1340" s="68" t="str">
        <f t="shared" si="102"/>
        <v/>
      </c>
    </row>
    <row r="1341" spans="1:28" s="67" customFormat="1" ht="20.25">
      <c r="A1341" s="197"/>
      <c r="B1341" s="137" t="s">
        <v>235</v>
      </c>
      <c r="C1341" s="191" t="s">
        <v>235</v>
      </c>
      <c r="D1341" s="138"/>
      <c r="E1341" s="137" t="s">
        <v>235</v>
      </c>
      <c r="F1341" s="137" t="s">
        <v>235</v>
      </c>
      <c r="G1341" s="137" t="s">
        <v>235</v>
      </c>
      <c r="H1341" s="192" t="s">
        <v>235</v>
      </c>
      <c r="I1341" s="193" t="s">
        <v>235</v>
      </c>
      <c r="J1341" s="193" t="s">
        <v>235</v>
      </c>
      <c r="K1341" s="194"/>
      <c r="L1341" s="194"/>
      <c r="M1341" s="194"/>
      <c r="N1341" s="194"/>
      <c r="O1341" s="194"/>
      <c r="P1341" s="195"/>
      <c r="Q1341" s="196"/>
      <c r="R1341" s="137" t="s">
        <v>235</v>
      </c>
      <c r="S1341" s="197" t="str">
        <f t="shared" ca="1" si="105"/>
        <v/>
      </c>
      <c r="T1341" s="197" t="str">
        <f ca="1">IF(B1341="","",IF(ISERROR(MATCH($J1341,[3]SorP!$B$1:$B$6226,0)),"",INDIRECT("'SorP'!$A$"&amp;MATCH($S1341&amp;$J1341,[3]SorP!C:C,0))))</f>
        <v/>
      </c>
      <c r="U1341" s="139"/>
      <c r="V1341" s="140" t="e">
        <f>IF(C1341="",NA(),IF(OR(C1341="Smelter not listed",C1341="Smelter not yet identified"),MATCH($B1341&amp;$D1341,'[3]Smelter Look-up'!$J:$J,0),MATCH($B1341&amp;$C1341,'[3]Smelter Look-up'!$J:$J,0)))</f>
        <v>#N/A</v>
      </c>
      <c r="X1341" s="67">
        <f t="shared" si="101"/>
        <v>0</v>
      </c>
      <c r="AB1341" s="68" t="str">
        <f t="shared" si="102"/>
        <v/>
      </c>
    </row>
    <row r="1342" spans="1:28" s="67" customFormat="1" ht="20.25">
      <c r="A1342" s="197"/>
      <c r="B1342" s="137" t="s">
        <v>235</v>
      </c>
      <c r="C1342" s="191" t="s">
        <v>235</v>
      </c>
      <c r="D1342" s="138"/>
      <c r="E1342" s="137" t="s">
        <v>235</v>
      </c>
      <c r="F1342" s="137" t="s">
        <v>235</v>
      </c>
      <c r="G1342" s="137" t="s">
        <v>235</v>
      </c>
      <c r="H1342" s="192" t="s">
        <v>235</v>
      </c>
      <c r="I1342" s="193" t="s">
        <v>235</v>
      </c>
      <c r="J1342" s="193" t="s">
        <v>235</v>
      </c>
      <c r="K1342" s="194"/>
      <c r="L1342" s="194"/>
      <c r="M1342" s="194"/>
      <c r="N1342" s="194"/>
      <c r="O1342" s="194"/>
      <c r="P1342" s="195"/>
      <c r="Q1342" s="196"/>
      <c r="R1342" s="137" t="s">
        <v>235</v>
      </c>
      <c r="S1342" s="197" t="str">
        <f t="shared" ca="1" si="105"/>
        <v/>
      </c>
      <c r="T1342" s="197" t="str">
        <f ca="1">IF(B1342="","",IF(ISERROR(MATCH($J1342,[3]SorP!$B$1:$B$6226,0)),"",INDIRECT("'SorP'!$A$"&amp;MATCH($S1342&amp;$J1342,[3]SorP!C:C,0))))</f>
        <v/>
      </c>
      <c r="U1342" s="139"/>
      <c r="V1342" s="140" t="e">
        <f>IF(C1342="",NA(),IF(OR(C1342="Smelter not listed",C1342="Smelter not yet identified"),MATCH($B1342&amp;$D1342,'[3]Smelter Look-up'!$J:$J,0),MATCH($B1342&amp;$C1342,'[3]Smelter Look-up'!$J:$J,0)))</f>
        <v>#N/A</v>
      </c>
      <c r="X1342" s="67">
        <f t="shared" si="101"/>
        <v>0</v>
      </c>
      <c r="AB1342" s="68" t="str">
        <f t="shared" si="102"/>
        <v/>
      </c>
    </row>
    <row r="1343" spans="1:28" s="67" customFormat="1" ht="20.25">
      <c r="A1343" s="197"/>
      <c r="B1343" s="137" t="s">
        <v>235</v>
      </c>
      <c r="C1343" s="191" t="s">
        <v>235</v>
      </c>
      <c r="D1343" s="138"/>
      <c r="E1343" s="137" t="s">
        <v>235</v>
      </c>
      <c r="F1343" s="137" t="s">
        <v>235</v>
      </c>
      <c r="G1343" s="137" t="s">
        <v>235</v>
      </c>
      <c r="H1343" s="192" t="s">
        <v>235</v>
      </c>
      <c r="I1343" s="193" t="s">
        <v>235</v>
      </c>
      <c r="J1343" s="193" t="s">
        <v>235</v>
      </c>
      <c r="K1343" s="194"/>
      <c r="L1343" s="194"/>
      <c r="M1343" s="194"/>
      <c r="N1343" s="194"/>
      <c r="O1343" s="194"/>
      <c r="P1343" s="195"/>
      <c r="Q1343" s="196"/>
      <c r="R1343" s="137" t="s">
        <v>235</v>
      </c>
      <c r="S1343" s="197" t="str">
        <f t="shared" ca="1" si="105"/>
        <v/>
      </c>
      <c r="T1343" s="197" t="str">
        <f ca="1">IF(B1343="","",IF(ISERROR(MATCH($J1343,[3]SorP!$B$1:$B$6226,0)),"",INDIRECT("'SorP'!$A$"&amp;MATCH($S1343&amp;$J1343,[3]SorP!C:C,0))))</f>
        <v/>
      </c>
      <c r="U1343" s="139"/>
      <c r="V1343" s="140" t="e">
        <f>IF(C1343="",NA(),IF(OR(C1343="Smelter not listed",C1343="Smelter not yet identified"),MATCH($B1343&amp;$D1343,'[3]Smelter Look-up'!$J:$J,0),MATCH($B1343&amp;$C1343,'[3]Smelter Look-up'!$J:$J,0)))</f>
        <v>#N/A</v>
      </c>
      <c r="X1343" s="67">
        <f t="shared" si="101"/>
        <v>0</v>
      </c>
      <c r="AB1343" s="68" t="str">
        <f t="shared" si="102"/>
        <v/>
      </c>
    </row>
    <row r="1344" spans="1:28" s="67" customFormat="1" ht="20.25">
      <c r="A1344" s="197"/>
      <c r="B1344" s="137" t="s">
        <v>235</v>
      </c>
      <c r="C1344" s="191" t="s">
        <v>235</v>
      </c>
      <c r="D1344" s="138"/>
      <c r="E1344" s="137" t="s">
        <v>235</v>
      </c>
      <c r="F1344" s="137" t="s">
        <v>235</v>
      </c>
      <c r="G1344" s="137" t="s">
        <v>235</v>
      </c>
      <c r="H1344" s="192" t="s">
        <v>235</v>
      </c>
      <c r="I1344" s="193" t="s">
        <v>235</v>
      </c>
      <c r="J1344" s="193" t="s">
        <v>235</v>
      </c>
      <c r="K1344" s="194"/>
      <c r="L1344" s="194"/>
      <c r="M1344" s="194"/>
      <c r="N1344" s="194"/>
      <c r="O1344" s="194"/>
      <c r="P1344" s="195"/>
      <c r="Q1344" s="196"/>
      <c r="R1344" s="137" t="s">
        <v>235</v>
      </c>
      <c r="S1344" s="197" t="str">
        <f t="shared" ca="1" si="105"/>
        <v/>
      </c>
      <c r="T1344" s="197" t="str">
        <f ca="1">IF(B1344="","",IF(ISERROR(MATCH($J1344,[3]SorP!$B$1:$B$6226,0)),"",INDIRECT("'SorP'!$A$"&amp;MATCH($S1344&amp;$J1344,[3]SorP!C:C,0))))</f>
        <v/>
      </c>
      <c r="U1344" s="139"/>
      <c r="V1344" s="140" t="e">
        <f>IF(C1344="",NA(),IF(OR(C1344="Smelter not listed",C1344="Smelter not yet identified"),MATCH($B1344&amp;$D1344,'[3]Smelter Look-up'!$J:$J,0),MATCH($B1344&amp;$C1344,'[3]Smelter Look-up'!$J:$J,0)))</f>
        <v>#N/A</v>
      </c>
      <c r="X1344" s="67">
        <f t="shared" si="101"/>
        <v>0</v>
      </c>
      <c r="AB1344" s="68" t="str">
        <f t="shared" si="102"/>
        <v/>
      </c>
    </row>
    <row r="1345" spans="1:28" s="67" customFormat="1" ht="20.25">
      <c r="A1345" s="197"/>
      <c r="B1345" s="137" t="s">
        <v>235</v>
      </c>
      <c r="C1345" s="191" t="s">
        <v>235</v>
      </c>
      <c r="D1345" s="138"/>
      <c r="E1345" s="137" t="s">
        <v>235</v>
      </c>
      <c r="F1345" s="137" t="s">
        <v>235</v>
      </c>
      <c r="G1345" s="137" t="s">
        <v>235</v>
      </c>
      <c r="H1345" s="192" t="s">
        <v>235</v>
      </c>
      <c r="I1345" s="193" t="s">
        <v>235</v>
      </c>
      <c r="J1345" s="193" t="s">
        <v>235</v>
      </c>
      <c r="K1345" s="194"/>
      <c r="L1345" s="194"/>
      <c r="M1345" s="194"/>
      <c r="N1345" s="194"/>
      <c r="O1345" s="194"/>
      <c r="P1345" s="195"/>
      <c r="Q1345" s="196"/>
      <c r="R1345" s="137" t="s">
        <v>235</v>
      </c>
      <c r="S1345" s="197" t="str">
        <f t="shared" ca="1" si="105"/>
        <v/>
      </c>
      <c r="T1345" s="197" t="str">
        <f ca="1">IF(B1345="","",IF(ISERROR(MATCH($J1345,[3]SorP!$B$1:$B$6226,0)),"",INDIRECT("'SorP'!$A$"&amp;MATCH($S1345&amp;$J1345,[3]SorP!C:C,0))))</f>
        <v/>
      </c>
      <c r="U1345" s="139"/>
      <c r="V1345" s="140" t="e">
        <f>IF(C1345="",NA(),IF(OR(C1345="Smelter not listed",C1345="Smelter not yet identified"),MATCH($B1345&amp;$D1345,'[3]Smelter Look-up'!$J:$J,0),MATCH($B1345&amp;$C1345,'[3]Smelter Look-up'!$J:$J,0)))</f>
        <v>#N/A</v>
      </c>
      <c r="X1345" s="67">
        <f t="shared" si="101"/>
        <v>0</v>
      </c>
      <c r="AB1345" s="68" t="str">
        <f t="shared" si="102"/>
        <v/>
      </c>
    </row>
    <row r="1346" spans="1:28" s="67" customFormat="1" ht="20.25">
      <c r="A1346" s="197"/>
      <c r="B1346" s="137" t="s">
        <v>235</v>
      </c>
      <c r="C1346" s="191" t="s">
        <v>235</v>
      </c>
      <c r="D1346" s="138"/>
      <c r="E1346" s="137" t="s">
        <v>235</v>
      </c>
      <c r="F1346" s="137" t="s">
        <v>235</v>
      </c>
      <c r="G1346" s="137" t="s">
        <v>235</v>
      </c>
      <c r="H1346" s="192" t="s">
        <v>235</v>
      </c>
      <c r="I1346" s="193" t="s">
        <v>235</v>
      </c>
      <c r="J1346" s="193" t="s">
        <v>235</v>
      </c>
      <c r="K1346" s="194"/>
      <c r="L1346" s="194"/>
      <c r="M1346" s="194"/>
      <c r="N1346" s="194"/>
      <c r="O1346" s="194"/>
      <c r="P1346" s="195"/>
      <c r="Q1346" s="196"/>
      <c r="R1346" s="137" t="s">
        <v>235</v>
      </c>
      <c r="S1346" s="197" t="str">
        <f t="shared" ca="1" si="105"/>
        <v/>
      </c>
      <c r="T1346" s="197" t="str">
        <f ca="1">IF(B1346="","",IF(ISERROR(MATCH($J1346,[3]SorP!$B$1:$B$6226,0)),"",INDIRECT("'SorP'!$A$"&amp;MATCH($S1346&amp;$J1346,[3]SorP!C:C,0))))</f>
        <v/>
      </c>
      <c r="U1346" s="139"/>
      <c r="V1346" s="140" t="e">
        <f>IF(C1346="",NA(),IF(OR(C1346="Smelter not listed",C1346="Smelter not yet identified"),MATCH($B1346&amp;$D1346,'[3]Smelter Look-up'!$J:$J,0),MATCH($B1346&amp;$C1346,'[3]Smelter Look-up'!$J:$J,0)))</f>
        <v>#N/A</v>
      </c>
      <c r="X1346" s="67">
        <f t="shared" si="101"/>
        <v>0</v>
      </c>
      <c r="AB1346" s="68" t="str">
        <f t="shared" si="102"/>
        <v/>
      </c>
    </row>
    <row r="1347" spans="1:28" s="67" customFormat="1" ht="20.25">
      <c r="A1347" s="197"/>
      <c r="B1347" s="137" t="s">
        <v>235</v>
      </c>
      <c r="C1347" s="191" t="s">
        <v>235</v>
      </c>
      <c r="D1347" s="138"/>
      <c r="E1347" s="137" t="s">
        <v>235</v>
      </c>
      <c r="F1347" s="137" t="s">
        <v>235</v>
      </c>
      <c r="G1347" s="137" t="s">
        <v>235</v>
      </c>
      <c r="H1347" s="192" t="s">
        <v>235</v>
      </c>
      <c r="I1347" s="193" t="s">
        <v>235</v>
      </c>
      <c r="J1347" s="193" t="s">
        <v>235</v>
      </c>
      <c r="K1347" s="194"/>
      <c r="L1347" s="194"/>
      <c r="M1347" s="194"/>
      <c r="N1347" s="194"/>
      <c r="O1347" s="194"/>
      <c r="P1347" s="195"/>
      <c r="Q1347" s="196"/>
      <c r="R1347" s="137" t="s">
        <v>235</v>
      </c>
      <c r="S1347" s="197" t="str">
        <f t="shared" ca="1" si="105"/>
        <v/>
      </c>
      <c r="T1347" s="197" t="str">
        <f ca="1">IF(B1347="","",IF(ISERROR(MATCH($J1347,[3]SorP!$B$1:$B$6226,0)),"",INDIRECT("'SorP'!$A$"&amp;MATCH($S1347&amp;$J1347,[3]SorP!C:C,0))))</f>
        <v/>
      </c>
      <c r="U1347" s="139"/>
      <c r="V1347" s="140" t="e">
        <f>IF(C1347="",NA(),IF(OR(C1347="Smelter not listed",C1347="Smelter not yet identified"),MATCH($B1347&amp;$D1347,'[3]Smelter Look-up'!$J:$J,0),MATCH($B1347&amp;$C1347,'[3]Smelter Look-up'!$J:$J,0)))</f>
        <v>#N/A</v>
      </c>
      <c r="X1347" s="67">
        <f t="shared" si="101"/>
        <v>0</v>
      </c>
      <c r="AB1347" s="68" t="str">
        <f t="shared" si="102"/>
        <v/>
      </c>
    </row>
    <row r="1348" spans="1:28" s="67" customFormat="1" ht="20.25">
      <c r="A1348" s="197"/>
      <c r="B1348" s="137" t="s">
        <v>235</v>
      </c>
      <c r="C1348" s="191" t="s">
        <v>235</v>
      </c>
      <c r="D1348" s="138"/>
      <c r="E1348" s="137" t="s">
        <v>235</v>
      </c>
      <c r="F1348" s="137" t="s">
        <v>235</v>
      </c>
      <c r="G1348" s="137" t="s">
        <v>235</v>
      </c>
      <c r="H1348" s="192" t="s">
        <v>235</v>
      </c>
      <c r="I1348" s="193" t="s">
        <v>235</v>
      </c>
      <c r="J1348" s="193" t="s">
        <v>235</v>
      </c>
      <c r="K1348" s="194"/>
      <c r="L1348" s="194"/>
      <c r="M1348" s="194"/>
      <c r="N1348" s="194"/>
      <c r="O1348" s="194"/>
      <c r="P1348" s="195"/>
      <c r="Q1348" s="196"/>
      <c r="R1348" s="137" t="s">
        <v>235</v>
      </c>
      <c r="S1348" s="197" t="str">
        <f t="shared" ca="1" si="105"/>
        <v/>
      </c>
      <c r="T1348" s="197" t="str">
        <f ca="1">IF(B1348="","",IF(ISERROR(MATCH($J1348,[3]SorP!$B$1:$B$6226,0)),"",INDIRECT("'SorP'!$A$"&amp;MATCH($S1348&amp;$J1348,[3]SorP!C:C,0))))</f>
        <v/>
      </c>
      <c r="U1348" s="139"/>
      <c r="V1348" s="140" t="e">
        <f>IF(C1348="",NA(),IF(OR(C1348="Smelter not listed",C1348="Smelter not yet identified"),MATCH($B1348&amp;$D1348,'[3]Smelter Look-up'!$J:$J,0),MATCH($B1348&amp;$C1348,'[3]Smelter Look-up'!$J:$J,0)))</f>
        <v>#N/A</v>
      </c>
      <c r="X1348" s="67">
        <f t="shared" si="101"/>
        <v>0</v>
      </c>
      <c r="AB1348" s="68" t="str">
        <f t="shared" si="102"/>
        <v/>
      </c>
    </row>
    <row r="1349" spans="1:28" s="67" customFormat="1" ht="20.25">
      <c r="A1349" s="197"/>
      <c r="B1349" s="137" t="s">
        <v>235</v>
      </c>
      <c r="C1349" s="191" t="s">
        <v>235</v>
      </c>
      <c r="D1349" s="138"/>
      <c r="E1349" s="137" t="s">
        <v>235</v>
      </c>
      <c r="F1349" s="137" t="s">
        <v>235</v>
      </c>
      <c r="G1349" s="137" t="s">
        <v>235</v>
      </c>
      <c r="H1349" s="192" t="s">
        <v>235</v>
      </c>
      <c r="I1349" s="193" t="s">
        <v>235</v>
      </c>
      <c r="J1349" s="193" t="s">
        <v>235</v>
      </c>
      <c r="K1349" s="194"/>
      <c r="L1349" s="194"/>
      <c r="M1349" s="194"/>
      <c r="N1349" s="194"/>
      <c r="O1349" s="194"/>
      <c r="P1349" s="195"/>
      <c r="Q1349" s="196"/>
      <c r="R1349" s="137" t="s">
        <v>235</v>
      </c>
      <c r="S1349" s="197" t="str">
        <f t="shared" ca="1" si="105"/>
        <v/>
      </c>
      <c r="T1349" s="197" t="str">
        <f ca="1">IF(B1349="","",IF(ISERROR(MATCH($J1349,[3]SorP!$B$1:$B$6226,0)),"",INDIRECT("'SorP'!$A$"&amp;MATCH($S1349&amp;$J1349,[3]SorP!C:C,0))))</f>
        <v/>
      </c>
      <c r="U1349" s="139"/>
      <c r="V1349" s="140" t="e">
        <f>IF(C1349="",NA(),IF(OR(C1349="Smelter not listed",C1349="Smelter not yet identified"),MATCH($B1349&amp;$D1349,'[3]Smelter Look-up'!$J:$J,0),MATCH($B1349&amp;$C1349,'[3]Smelter Look-up'!$J:$J,0)))</f>
        <v>#N/A</v>
      </c>
      <c r="X1349" s="67">
        <f t="shared" si="101"/>
        <v>0</v>
      </c>
      <c r="AB1349" s="68" t="str">
        <f t="shared" si="102"/>
        <v/>
      </c>
    </row>
    <row r="1350" spans="1:28" s="67" customFormat="1" ht="20.25">
      <c r="A1350" s="197"/>
      <c r="B1350" s="137" t="s">
        <v>235</v>
      </c>
      <c r="C1350" s="191" t="s">
        <v>235</v>
      </c>
      <c r="D1350" s="138"/>
      <c r="E1350" s="137" t="s">
        <v>235</v>
      </c>
      <c r="F1350" s="137" t="s">
        <v>235</v>
      </c>
      <c r="G1350" s="137" t="s">
        <v>235</v>
      </c>
      <c r="H1350" s="192" t="s">
        <v>235</v>
      </c>
      <c r="I1350" s="193" t="s">
        <v>235</v>
      </c>
      <c r="J1350" s="193" t="s">
        <v>235</v>
      </c>
      <c r="K1350" s="194"/>
      <c r="L1350" s="194"/>
      <c r="M1350" s="194"/>
      <c r="N1350" s="194"/>
      <c r="O1350" s="194"/>
      <c r="P1350" s="195"/>
      <c r="Q1350" s="196"/>
      <c r="R1350" s="137" t="s">
        <v>235</v>
      </c>
      <c r="S1350" s="197" t="str">
        <f t="shared" ca="1" si="105"/>
        <v/>
      </c>
      <c r="T1350" s="197" t="str">
        <f ca="1">IF(B1350="","",IF(ISERROR(MATCH($J1350,[3]SorP!$B$1:$B$6226,0)),"",INDIRECT("'SorP'!$A$"&amp;MATCH($S1350&amp;$J1350,[3]SorP!C:C,0))))</f>
        <v/>
      </c>
      <c r="U1350" s="139"/>
      <c r="V1350" s="140" t="e">
        <f>IF(C1350="",NA(),IF(OR(C1350="Smelter not listed",C1350="Smelter not yet identified"),MATCH($B1350&amp;$D1350,'[3]Smelter Look-up'!$J:$J,0),MATCH($B1350&amp;$C1350,'[3]Smelter Look-up'!$J:$J,0)))</f>
        <v>#N/A</v>
      </c>
      <c r="X1350" s="67">
        <f t="shared" si="101"/>
        <v>0</v>
      </c>
      <c r="AB1350" s="68" t="str">
        <f t="shared" si="102"/>
        <v/>
      </c>
    </row>
    <row r="1351" spans="1:28" s="67" customFormat="1" ht="20.25">
      <c r="A1351" s="197"/>
      <c r="B1351" s="137" t="s">
        <v>235</v>
      </c>
      <c r="C1351" s="191" t="s">
        <v>235</v>
      </c>
      <c r="D1351" s="138"/>
      <c r="E1351" s="137" t="s">
        <v>235</v>
      </c>
      <c r="F1351" s="137" t="s">
        <v>235</v>
      </c>
      <c r="G1351" s="137" t="s">
        <v>235</v>
      </c>
      <c r="H1351" s="192" t="s">
        <v>235</v>
      </c>
      <c r="I1351" s="193" t="s">
        <v>235</v>
      </c>
      <c r="J1351" s="193" t="s">
        <v>235</v>
      </c>
      <c r="K1351" s="194"/>
      <c r="L1351" s="194"/>
      <c r="M1351" s="194"/>
      <c r="N1351" s="194"/>
      <c r="O1351" s="194"/>
      <c r="P1351" s="195"/>
      <c r="Q1351" s="196"/>
      <c r="R1351" s="137" t="s">
        <v>235</v>
      </c>
      <c r="S1351" s="197" t="str">
        <f t="shared" ca="1" si="105"/>
        <v/>
      </c>
      <c r="T1351" s="197" t="str">
        <f ca="1">IF(B1351="","",IF(ISERROR(MATCH($J1351,[3]SorP!$B$1:$B$6226,0)),"",INDIRECT("'SorP'!$A$"&amp;MATCH($S1351&amp;$J1351,[3]SorP!C:C,0))))</f>
        <v/>
      </c>
      <c r="U1351" s="139"/>
      <c r="V1351" s="140" t="e">
        <f>IF(C1351="",NA(),IF(OR(C1351="Smelter not listed",C1351="Smelter not yet identified"),MATCH($B1351&amp;$D1351,'[3]Smelter Look-up'!$J:$J,0),MATCH($B1351&amp;$C1351,'[3]Smelter Look-up'!$J:$J,0)))</f>
        <v>#N/A</v>
      </c>
      <c r="X1351" s="67">
        <f t="shared" si="101"/>
        <v>0</v>
      </c>
      <c r="AB1351" s="68" t="str">
        <f t="shared" si="102"/>
        <v/>
      </c>
    </row>
    <row r="1352" spans="1:28" s="67" customFormat="1" ht="20.25">
      <c r="A1352" s="197"/>
      <c r="B1352" s="137" t="s">
        <v>235</v>
      </c>
      <c r="C1352" s="191" t="s">
        <v>235</v>
      </c>
      <c r="D1352" s="138"/>
      <c r="E1352" s="137" t="s">
        <v>235</v>
      </c>
      <c r="F1352" s="137" t="s">
        <v>235</v>
      </c>
      <c r="G1352" s="137" t="s">
        <v>235</v>
      </c>
      <c r="H1352" s="192" t="s">
        <v>235</v>
      </c>
      <c r="I1352" s="193" t="s">
        <v>235</v>
      </c>
      <c r="J1352" s="193" t="s">
        <v>235</v>
      </c>
      <c r="K1352" s="194"/>
      <c r="L1352" s="194"/>
      <c r="M1352" s="194"/>
      <c r="N1352" s="194"/>
      <c r="O1352" s="194"/>
      <c r="P1352" s="195"/>
      <c r="Q1352" s="196"/>
      <c r="R1352" s="137" t="s">
        <v>235</v>
      </c>
      <c r="S1352" s="197" t="str">
        <f t="shared" ca="1" si="105"/>
        <v/>
      </c>
      <c r="T1352" s="197" t="str">
        <f ca="1">IF(B1352="","",IF(ISERROR(MATCH($J1352,[3]SorP!$B$1:$B$6226,0)),"",INDIRECT("'SorP'!$A$"&amp;MATCH($S1352&amp;$J1352,[3]SorP!C:C,0))))</f>
        <v/>
      </c>
      <c r="U1352" s="139"/>
      <c r="V1352" s="140" t="e">
        <f>IF(C1352="",NA(),IF(OR(C1352="Smelter not listed",C1352="Smelter not yet identified"),MATCH($B1352&amp;$D1352,'[3]Smelter Look-up'!$J:$J,0),MATCH($B1352&amp;$C1352,'[3]Smelter Look-up'!$J:$J,0)))</f>
        <v>#N/A</v>
      </c>
      <c r="X1352" s="67">
        <f t="shared" si="101"/>
        <v>0</v>
      </c>
      <c r="AB1352" s="68" t="str">
        <f t="shared" si="102"/>
        <v/>
      </c>
    </row>
    <row r="1353" spans="1:28" s="67" customFormat="1" ht="20.25">
      <c r="A1353" s="197"/>
      <c r="B1353" s="137" t="s">
        <v>235</v>
      </c>
      <c r="C1353" s="191" t="s">
        <v>235</v>
      </c>
      <c r="D1353" s="138"/>
      <c r="E1353" s="137" t="s">
        <v>235</v>
      </c>
      <c r="F1353" s="137" t="s">
        <v>235</v>
      </c>
      <c r="G1353" s="137" t="s">
        <v>235</v>
      </c>
      <c r="H1353" s="192" t="s">
        <v>235</v>
      </c>
      <c r="I1353" s="193" t="s">
        <v>235</v>
      </c>
      <c r="J1353" s="193" t="s">
        <v>235</v>
      </c>
      <c r="K1353" s="194"/>
      <c r="L1353" s="194"/>
      <c r="M1353" s="194"/>
      <c r="N1353" s="194"/>
      <c r="O1353" s="194"/>
      <c r="P1353" s="195"/>
      <c r="Q1353" s="196"/>
      <c r="R1353" s="137" t="s">
        <v>235</v>
      </c>
      <c r="S1353" s="197" t="str">
        <f t="shared" ca="1" si="105"/>
        <v/>
      </c>
      <c r="T1353" s="197" t="str">
        <f ca="1">IF(B1353="","",IF(ISERROR(MATCH($J1353,[3]SorP!$B$1:$B$6226,0)),"",INDIRECT("'SorP'!$A$"&amp;MATCH($S1353&amp;$J1353,[3]SorP!C:C,0))))</f>
        <v/>
      </c>
      <c r="U1353" s="139"/>
      <c r="V1353" s="140" t="e">
        <f>IF(C1353="",NA(),IF(OR(C1353="Smelter not listed",C1353="Smelter not yet identified"),MATCH($B1353&amp;$D1353,'[3]Smelter Look-up'!$J:$J,0),MATCH($B1353&amp;$C1353,'[3]Smelter Look-up'!$J:$J,0)))</f>
        <v>#N/A</v>
      </c>
      <c r="X1353" s="67">
        <f t="shared" ref="X1353:X1416" si="106">IF(AND(C1353="Smelter not listed",OR(LEN(D1353)=0,LEN(E1353)=0)),1,0)</f>
        <v>0</v>
      </c>
      <c r="AB1353" s="68" t="str">
        <f t="shared" ref="AB1353:AB1416" si="107">B1353&amp;C1353</f>
        <v/>
      </c>
    </row>
    <row r="1354" spans="1:28" s="67" customFormat="1" ht="20.25">
      <c r="A1354" s="197"/>
      <c r="B1354" s="137" t="s">
        <v>235</v>
      </c>
      <c r="C1354" s="191" t="s">
        <v>235</v>
      </c>
      <c r="D1354" s="138"/>
      <c r="E1354" s="137" t="s">
        <v>235</v>
      </c>
      <c r="F1354" s="137" t="s">
        <v>235</v>
      </c>
      <c r="G1354" s="137" t="s">
        <v>235</v>
      </c>
      <c r="H1354" s="192" t="s">
        <v>235</v>
      </c>
      <c r="I1354" s="193" t="s">
        <v>235</v>
      </c>
      <c r="J1354" s="193" t="s">
        <v>235</v>
      </c>
      <c r="K1354" s="194"/>
      <c r="L1354" s="194"/>
      <c r="M1354" s="194"/>
      <c r="N1354" s="194"/>
      <c r="O1354" s="194"/>
      <c r="P1354" s="195"/>
      <c r="Q1354" s="196"/>
      <c r="R1354" s="137" t="s">
        <v>235</v>
      </c>
      <c r="S1354" s="197" t="str">
        <f t="shared" ca="1" si="105"/>
        <v/>
      </c>
      <c r="T1354" s="197" t="str">
        <f ca="1">IF(B1354="","",IF(ISERROR(MATCH($J1354,[3]SorP!$B$1:$B$6226,0)),"",INDIRECT("'SorP'!$A$"&amp;MATCH($S1354&amp;$J1354,[3]SorP!C:C,0))))</f>
        <v/>
      </c>
      <c r="U1354" s="139"/>
      <c r="V1354" s="140" t="e">
        <f>IF(C1354="",NA(),IF(OR(C1354="Smelter not listed",C1354="Smelter not yet identified"),MATCH($B1354&amp;$D1354,'[3]Smelter Look-up'!$J:$J,0),MATCH($B1354&amp;$C1354,'[3]Smelter Look-up'!$J:$J,0)))</f>
        <v>#N/A</v>
      </c>
      <c r="X1354" s="67">
        <f t="shared" si="106"/>
        <v>0</v>
      </c>
      <c r="AB1354" s="68" t="str">
        <f t="shared" si="107"/>
        <v/>
      </c>
    </row>
    <row r="1355" spans="1:28" s="67" customFormat="1" ht="20.25">
      <c r="A1355" s="197"/>
      <c r="B1355" s="137" t="s">
        <v>235</v>
      </c>
      <c r="C1355" s="191" t="s">
        <v>235</v>
      </c>
      <c r="D1355" s="138"/>
      <c r="E1355" s="137" t="s">
        <v>235</v>
      </c>
      <c r="F1355" s="137" t="s">
        <v>235</v>
      </c>
      <c r="G1355" s="137" t="s">
        <v>235</v>
      </c>
      <c r="H1355" s="192" t="s">
        <v>235</v>
      </c>
      <c r="I1355" s="193" t="s">
        <v>235</v>
      </c>
      <c r="J1355" s="193" t="s">
        <v>235</v>
      </c>
      <c r="K1355" s="194"/>
      <c r="L1355" s="194"/>
      <c r="M1355" s="194"/>
      <c r="N1355" s="194"/>
      <c r="O1355" s="194"/>
      <c r="P1355" s="195"/>
      <c r="Q1355" s="196"/>
      <c r="R1355" s="137" t="s">
        <v>235</v>
      </c>
      <c r="S1355" s="197" t="str">
        <f t="shared" ca="1" si="105"/>
        <v/>
      </c>
      <c r="T1355" s="197" t="str">
        <f ca="1">IF(B1355="","",IF(ISERROR(MATCH($J1355,[3]SorP!$B$1:$B$6226,0)),"",INDIRECT("'SorP'!$A$"&amp;MATCH($S1355&amp;$J1355,[3]SorP!C:C,0))))</f>
        <v/>
      </c>
      <c r="U1355" s="139"/>
      <c r="V1355" s="140" t="e">
        <f>IF(C1355="",NA(),IF(OR(C1355="Smelter not listed",C1355="Smelter not yet identified"),MATCH($B1355&amp;$D1355,'[3]Smelter Look-up'!$J:$J,0),MATCH($B1355&amp;$C1355,'[3]Smelter Look-up'!$J:$J,0)))</f>
        <v>#N/A</v>
      </c>
      <c r="X1355" s="67">
        <f t="shared" si="106"/>
        <v>0</v>
      </c>
      <c r="AB1355" s="68" t="str">
        <f t="shared" si="107"/>
        <v/>
      </c>
    </row>
    <row r="1356" spans="1:28" s="67" customFormat="1" ht="20.25">
      <c r="A1356" s="197"/>
      <c r="B1356" s="137" t="s">
        <v>235</v>
      </c>
      <c r="C1356" s="191" t="s">
        <v>235</v>
      </c>
      <c r="D1356" s="138"/>
      <c r="E1356" s="137" t="s">
        <v>235</v>
      </c>
      <c r="F1356" s="137" t="s">
        <v>235</v>
      </c>
      <c r="G1356" s="137" t="s">
        <v>235</v>
      </c>
      <c r="H1356" s="192" t="s">
        <v>235</v>
      </c>
      <c r="I1356" s="193" t="s">
        <v>235</v>
      </c>
      <c r="J1356" s="193" t="s">
        <v>235</v>
      </c>
      <c r="K1356" s="194"/>
      <c r="L1356" s="194"/>
      <c r="M1356" s="194"/>
      <c r="N1356" s="194"/>
      <c r="O1356" s="194"/>
      <c r="P1356" s="195"/>
      <c r="Q1356" s="196"/>
      <c r="R1356" s="137" t="s">
        <v>235</v>
      </c>
      <c r="S1356" s="197" t="str">
        <f t="shared" ca="1" si="105"/>
        <v/>
      </c>
      <c r="T1356" s="197" t="str">
        <f ca="1">IF(B1356="","",IF(ISERROR(MATCH($J1356,[3]SorP!$B$1:$B$6226,0)),"",INDIRECT("'SorP'!$A$"&amp;MATCH($S1356&amp;$J1356,[3]SorP!C:C,0))))</f>
        <v/>
      </c>
      <c r="U1356" s="139"/>
      <c r="V1356" s="140" t="e">
        <f>IF(C1356="",NA(),IF(OR(C1356="Smelter not listed",C1356="Smelter not yet identified"),MATCH($B1356&amp;$D1356,'[3]Smelter Look-up'!$J:$J,0),MATCH($B1356&amp;$C1356,'[3]Smelter Look-up'!$J:$J,0)))</f>
        <v>#N/A</v>
      </c>
      <c r="X1356" s="67">
        <f t="shared" si="106"/>
        <v>0</v>
      </c>
      <c r="AB1356" s="68" t="str">
        <f t="shared" si="107"/>
        <v/>
      </c>
    </row>
    <row r="1357" spans="1:28" s="67" customFormat="1" ht="20.25">
      <c r="A1357" s="197"/>
      <c r="B1357" s="137" t="s">
        <v>235</v>
      </c>
      <c r="C1357" s="191" t="s">
        <v>235</v>
      </c>
      <c r="D1357" s="138"/>
      <c r="E1357" s="137" t="s">
        <v>235</v>
      </c>
      <c r="F1357" s="137" t="s">
        <v>235</v>
      </c>
      <c r="G1357" s="137" t="s">
        <v>235</v>
      </c>
      <c r="H1357" s="192" t="s">
        <v>235</v>
      </c>
      <c r="I1357" s="193" t="s">
        <v>235</v>
      </c>
      <c r="J1357" s="193" t="s">
        <v>235</v>
      </c>
      <c r="K1357" s="194"/>
      <c r="L1357" s="194"/>
      <c r="M1357" s="194"/>
      <c r="N1357" s="194"/>
      <c r="O1357" s="194"/>
      <c r="P1357" s="195"/>
      <c r="Q1357" s="196"/>
      <c r="R1357" s="137" t="s">
        <v>235</v>
      </c>
      <c r="S1357" s="197" t="str">
        <f t="shared" ca="1" si="105"/>
        <v/>
      </c>
      <c r="T1357" s="197" t="str">
        <f ca="1">IF(B1357="","",IF(ISERROR(MATCH($J1357,[3]SorP!$B$1:$B$6226,0)),"",INDIRECT("'SorP'!$A$"&amp;MATCH($S1357&amp;$J1357,[3]SorP!C:C,0))))</f>
        <v/>
      </c>
      <c r="U1357" s="139"/>
      <c r="V1357" s="140" t="e">
        <f>IF(C1357="",NA(),IF(OR(C1357="Smelter not listed",C1357="Smelter not yet identified"),MATCH($B1357&amp;$D1357,'[3]Smelter Look-up'!$J:$J,0),MATCH($B1357&amp;$C1357,'[3]Smelter Look-up'!$J:$J,0)))</f>
        <v>#N/A</v>
      </c>
      <c r="X1357" s="67">
        <f t="shared" si="106"/>
        <v>0</v>
      </c>
      <c r="AB1357" s="68" t="str">
        <f t="shared" si="107"/>
        <v/>
      </c>
    </row>
    <row r="1358" spans="1:28" s="67" customFormat="1" ht="20.25">
      <c r="A1358" s="197"/>
      <c r="B1358" s="137" t="s">
        <v>235</v>
      </c>
      <c r="C1358" s="191" t="s">
        <v>235</v>
      </c>
      <c r="D1358" s="138"/>
      <c r="E1358" s="137" t="s">
        <v>235</v>
      </c>
      <c r="F1358" s="137" t="s">
        <v>235</v>
      </c>
      <c r="G1358" s="137" t="s">
        <v>235</v>
      </c>
      <c r="H1358" s="192" t="s">
        <v>235</v>
      </c>
      <c r="I1358" s="193" t="s">
        <v>235</v>
      </c>
      <c r="J1358" s="193" t="s">
        <v>235</v>
      </c>
      <c r="K1358" s="194"/>
      <c r="L1358" s="194"/>
      <c r="M1358" s="194"/>
      <c r="N1358" s="194"/>
      <c r="O1358" s="194"/>
      <c r="P1358" s="195"/>
      <c r="Q1358" s="196"/>
      <c r="R1358" s="137" t="s">
        <v>235</v>
      </c>
      <c r="S1358" s="197" t="str">
        <f t="shared" ca="1" si="105"/>
        <v/>
      </c>
      <c r="T1358" s="197" t="str">
        <f ca="1">IF(B1358="","",IF(ISERROR(MATCH($J1358,[3]SorP!$B$1:$B$6226,0)),"",INDIRECT("'SorP'!$A$"&amp;MATCH($S1358&amp;$J1358,[3]SorP!C:C,0))))</f>
        <v/>
      </c>
      <c r="U1358" s="139"/>
      <c r="V1358" s="140" t="e">
        <f>IF(C1358="",NA(),IF(OR(C1358="Smelter not listed",C1358="Smelter not yet identified"),MATCH($B1358&amp;$D1358,'[3]Smelter Look-up'!$J:$J,0),MATCH($B1358&amp;$C1358,'[3]Smelter Look-up'!$J:$J,0)))</f>
        <v>#N/A</v>
      </c>
      <c r="X1358" s="67">
        <f t="shared" si="106"/>
        <v>0</v>
      </c>
      <c r="AB1358" s="68" t="str">
        <f t="shared" si="107"/>
        <v/>
      </c>
    </row>
    <row r="1359" spans="1:28" s="67" customFormat="1" ht="20.25">
      <c r="A1359" s="197"/>
      <c r="B1359" s="137" t="s">
        <v>235</v>
      </c>
      <c r="C1359" s="191" t="s">
        <v>235</v>
      </c>
      <c r="D1359" s="138"/>
      <c r="E1359" s="137" t="s">
        <v>235</v>
      </c>
      <c r="F1359" s="137" t="s">
        <v>235</v>
      </c>
      <c r="G1359" s="137" t="s">
        <v>235</v>
      </c>
      <c r="H1359" s="192" t="s">
        <v>235</v>
      </c>
      <c r="I1359" s="193" t="s">
        <v>235</v>
      </c>
      <c r="J1359" s="193" t="s">
        <v>235</v>
      </c>
      <c r="K1359" s="194"/>
      <c r="L1359" s="194"/>
      <c r="M1359" s="194"/>
      <c r="N1359" s="194"/>
      <c r="O1359" s="194"/>
      <c r="P1359" s="195"/>
      <c r="Q1359" s="196"/>
      <c r="R1359" s="137" t="s">
        <v>235</v>
      </c>
      <c r="S1359" s="197" t="str">
        <f t="shared" ca="1" si="105"/>
        <v/>
      </c>
      <c r="T1359" s="197" t="str">
        <f ca="1">IF(B1359="","",IF(ISERROR(MATCH($J1359,[3]SorP!$B$1:$B$6226,0)),"",INDIRECT("'SorP'!$A$"&amp;MATCH($S1359&amp;$J1359,[3]SorP!C:C,0))))</f>
        <v/>
      </c>
      <c r="U1359" s="139"/>
      <c r="V1359" s="140" t="e">
        <f>IF(C1359="",NA(),IF(OR(C1359="Smelter not listed",C1359="Smelter not yet identified"),MATCH($B1359&amp;$D1359,'[3]Smelter Look-up'!$J:$J,0),MATCH($B1359&amp;$C1359,'[3]Smelter Look-up'!$J:$J,0)))</f>
        <v>#N/A</v>
      </c>
      <c r="X1359" s="67">
        <f t="shared" si="106"/>
        <v>0</v>
      </c>
      <c r="AB1359" s="68" t="str">
        <f t="shared" si="107"/>
        <v/>
      </c>
    </row>
    <row r="1360" spans="1:28" s="67" customFormat="1" ht="20.25">
      <c r="A1360" s="197"/>
      <c r="B1360" s="137" t="s">
        <v>235</v>
      </c>
      <c r="C1360" s="191" t="s">
        <v>235</v>
      </c>
      <c r="D1360" s="138"/>
      <c r="E1360" s="137" t="s">
        <v>235</v>
      </c>
      <c r="F1360" s="137" t="s">
        <v>235</v>
      </c>
      <c r="G1360" s="137" t="s">
        <v>235</v>
      </c>
      <c r="H1360" s="192" t="s">
        <v>235</v>
      </c>
      <c r="I1360" s="193" t="s">
        <v>235</v>
      </c>
      <c r="J1360" s="193" t="s">
        <v>235</v>
      </c>
      <c r="K1360" s="194"/>
      <c r="L1360" s="194"/>
      <c r="M1360" s="194"/>
      <c r="N1360" s="194"/>
      <c r="O1360" s="194"/>
      <c r="P1360" s="195"/>
      <c r="Q1360" s="196"/>
      <c r="R1360" s="137" t="s">
        <v>235</v>
      </c>
      <c r="S1360" s="197" t="str">
        <f t="shared" ca="1" si="105"/>
        <v/>
      </c>
      <c r="T1360" s="197" t="str">
        <f ca="1">IF(B1360="","",IF(ISERROR(MATCH($J1360,[3]SorP!$B$1:$B$6226,0)),"",INDIRECT("'SorP'!$A$"&amp;MATCH($S1360&amp;$J1360,[3]SorP!C:C,0))))</f>
        <v/>
      </c>
      <c r="U1360" s="139"/>
      <c r="V1360" s="140" t="e">
        <f>IF(C1360="",NA(),IF(OR(C1360="Smelter not listed",C1360="Smelter not yet identified"),MATCH($B1360&amp;$D1360,'[3]Smelter Look-up'!$J:$J,0),MATCH($B1360&amp;$C1360,'[3]Smelter Look-up'!$J:$J,0)))</f>
        <v>#N/A</v>
      </c>
      <c r="X1360" s="67">
        <f t="shared" si="106"/>
        <v>0</v>
      </c>
      <c r="AB1360" s="68" t="str">
        <f t="shared" si="107"/>
        <v/>
      </c>
    </row>
    <row r="1361" spans="1:28" s="67" customFormat="1" ht="20.25">
      <c r="A1361" s="197"/>
      <c r="B1361" s="137" t="s">
        <v>235</v>
      </c>
      <c r="C1361" s="191" t="s">
        <v>235</v>
      </c>
      <c r="D1361" s="138"/>
      <c r="E1361" s="137" t="s">
        <v>235</v>
      </c>
      <c r="F1361" s="137" t="s">
        <v>235</v>
      </c>
      <c r="G1361" s="137" t="s">
        <v>235</v>
      </c>
      <c r="H1361" s="192" t="s">
        <v>235</v>
      </c>
      <c r="I1361" s="193" t="s">
        <v>235</v>
      </c>
      <c r="J1361" s="193" t="s">
        <v>235</v>
      </c>
      <c r="K1361" s="194"/>
      <c r="L1361" s="194"/>
      <c r="M1361" s="194"/>
      <c r="N1361" s="194"/>
      <c r="O1361" s="194"/>
      <c r="P1361" s="195"/>
      <c r="Q1361" s="196"/>
      <c r="R1361" s="137" t="s">
        <v>235</v>
      </c>
      <c r="S1361" s="197" t="str">
        <f t="shared" ca="1" si="105"/>
        <v/>
      </c>
      <c r="T1361" s="197" t="str">
        <f ca="1">IF(B1361="","",IF(ISERROR(MATCH($J1361,[3]SorP!$B$1:$B$6226,0)),"",INDIRECT("'SorP'!$A$"&amp;MATCH($S1361&amp;$J1361,[3]SorP!C:C,0))))</f>
        <v/>
      </c>
      <c r="U1361" s="139"/>
      <c r="V1361" s="140" t="e">
        <f>IF(C1361="",NA(),IF(OR(C1361="Smelter not listed",C1361="Smelter not yet identified"),MATCH($B1361&amp;$D1361,'[3]Smelter Look-up'!$J:$J,0),MATCH($B1361&amp;$C1361,'[3]Smelter Look-up'!$J:$J,0)))</f>
        <v>#N/A</v>
      </c>
      <c r="X1361" s="67">
        <f t="shared" si="106"/>
        <v>0</v>
      </c>
      <c r="AB1361" s="68" t="str">
        <f t="shared" si="107"/>
        <v/>
      </c>
    </row>
    <row r="1362" spans="1:28" s="67" customFormat="1" ht="20.25">
      <c r="A1362" s="197"/>
      <c r="B1362" s="137" t="s">
        <v>235</v>
      </c>
      <c r="C1362" s="191" t="s">
        <v>235</v>
      </c>
      <c r="D1362" s="138"/>
      <c r="E1362" s="137" t="s">
        <v>235</v>
      </c>
      <c r="F1362" s="137" t="s">
        <v>235</v>
      </c>
      <c r="G1362" s="137" t="s">
        <v>235</v>
      </c>
      <c r="H1362" s="192" t="s">
        <v>235</v>
      </c>
      <c r="I1362" s="193" t="s">
        <v>235</v>
      </c>
      <c r="J1362" s="193" t="s">
        <v>235</v>
      </c>
      <c r="K1362" s="194"/>
      <c r="L1362" s="194"/>
      <c r="M1362" s="194"/>
      <c r="N1362" s="194"/>
      <c r="O1362" s="194"/>
      <c r="P1362" s="195"/>
      <c r="Q1362" s="196"/>
      <c r="R1362" s="137" t="s">
        <v>235</v>
      </c>
      <c r="S1362" s="197" t="str">
        <f t="shared" ca="1" si="105"/>
        <v/>
      </c>
      <c r="T1362" s="197" t="str">
        <f ca="1">IF(B1362="","",IF(ISERROR(MATCH($J1362,[3]SorP!$B$1:$B$6226,0)),"",INDIRECT("'SorP'!$A$"&amp;MATCH($S1362&amp;$J1362,[3]SorP!C:C,0))))</f>
        <v/>
      </c>
      <c r="U1362" s="139"/>
      <c r="V1362" s="140" t="e">
        <f>IF(C1362="",NA(),IF(OR(C1362="Smelter not listed",C1362="Smelter not yet identified"),MATCH($B1362&amp;$D1362,'[3]Smelter Look-up'!$J:$J,0),MATCH($B1362&amp;$C1362,'[3]Smelter Look-up'!$J:$J,0)))</f>
        <v>#N/A</v>
      </c>
      <c r="X1362" s="67">
        <f t="shared" si="106"/>
        <v>0</v>
      </c>
      <c r="AB1362" s="68" t="str">
        <f t="shared" si="107"/>
        <v/>
      </c>
    </row>
    <row r="1363" spans="1:28" s="67" customFormat="1" ht="20.25">
      <c r="A1363" s="197"/>
      <c r="B1363" s="137" t="s">
        <v>235</v>
      </c>
      <c r="C1363" s="191" t="s">
        <v>235</v>
      </c>
      <c r="D1363" s="138"/>
      <c r="E1363" s="137" t="s">
        <v>235</v>
      </c>
      <c r="F1363" s="137" t="s">
        <v>235</v>
      </c>
      <c r="G1363" s="137" t="s">
        <v>235</v>
      </c>
      <c r="H1363" s="192" t="s">
        <v>235</v>
      </c>
      <c r="I1363" s="193" t="s">
        <v>235</v>
      </c>
      <c r="J1363" s="193" t="s">
        <v>235</v>
      </c>
      <c r="K1363" s="194"/>
      <c r="L1363" s="194"/>
      <c r="M1363" s="194"/>
      <c r="N1363" s="194"/>
      <c r="O1363" s="194"/>
      <c r="P1363" s="195"/>
      <c r="Q1363" s="196"/>
      <c r="R1363" s="137" t="s">
        <v>235</v>
      </c>
      <c r="S1363" s="197" t="str">
        <f t="shared" ca="1" si="105"/>
        <v/>
      </c>
      <c r="T1363" s="197" t="str">
        <f ca="1">IF(B1363="","",IF(ISERROR(MATCH($J1363,[3]SorP!$B$1:$B$6226,0)),"",INDIRECT("'SorP'!$A$"&amp;MATCH($S1363&amp;$J1363,[3]SorP!C:C,0))))</f>
        <v/>
      </c>
      <c r="U1363" s="139"/>
      <c r="V1363" s="140" t="e">
        <f>IF(C1363="",NA(),IF(OR(C1363="Smelter not listed",C1363="Smelter not yet identified"),MATCH($B1363&amp;$D1363,'[3]Smelter Look-up'!$J:$J,0),MATCH($B1363&amp;$C1363,'[3]Smelter Look-up'!$J:$J,0)))</f>
        <v>#N/A</v>
      </c>
      <c r="X1363" s="67">
        <f t="shared" si="106"/>
        <v>0</v>
      </c>
      <c r="AB1363" s="68" t="str">
        <f t="shared" si="107"/>
        <v/>
      </c>
    </row>
    <row r="1364" spans="1:28" s="67" customFormat="1" ht="20.25">
      <c r="A1364" s="197"/>
      <c r="B1364" s="137" t="s">
        <v>235</v>
      </c>
      <c r="C1364" s="191" t="s">
        <v>235</v>
      </c>
      <c r="D1364" s="138"/>
      <c r="E1364" s="137" t="s">
        <v>235</v>
      </c>
      <c r="F1364" s="137" t="s">
        <v>235</v>
      </c>
      <c r="G1364" s="137" t="s">
        <v>235</v>
      </c>
      <c r="H1364" s="192" t="s">
        <v>235</v>
      </c>
      <c r="I1364" s="193" t="s">
        <v>235</v>
      </c>
      <c r="J1364" s="193" t="s">
        <v>235</v>
      </c>
      <c r="K1364" s="194"/>
      <c r="L1364" s="194"/>
      <c r="M1364" s="194"/>
      <c r="N1364" s="194"/>
      <c r="O1364" s="194"/>
      <c r="P1364" s="195"/>
      <c r="Q1364" s="196"/>
      <c r="R1364" s="137" t="s">
        <v>235</v>
      </c>
      <c r="S1364" s="197" t="str">
        <f t="shared" ca="1" si="105"/>
        <v/>
      </c>
      <c r="T1364" s="197" t="str">
        <f ca="1">IF(B1364="","",IF(ISERROR(MATCH($J1364,[3]SorP!$B$1:$B$6226,0)),"",INDIRECT("'SorP'!$A$"&amp;MATCH($S1364&amp;$J1364,[3]SorP!C:C,0))))</f>
        <v/>
      </c>
      <c r="U1364" s="139"/>
      <c r="V1364" s="140" t="e">
        <f>IF(C1364="",NA(),IF(OR(C1364="Smelter not listed",C1364="Smelter not yet identified"),MATCH($B1364&amp;$D1364,'[3]Smelter Look-up'!$J:$J,0),MATCH($B1364&amp;$C1364,'[3]Smelter Look-up'!$J:$J,0)))</f>
        <v>#N/A</v>
      </c>
      <c r="X1364" s="67">
        <f t="shared" si="106"/>
        <v>0</v>
      </c>
      <c r="AB1364" s="68" t="str">
        <f t="shared" si="107"/>
        <v/>
      </c>
    </row>
    <row r="1365" spans="1:28" s="67" customFormat="1" ht="20.25">
      <c r="A1365" s="197"/>
      <c r="B1365" s="137" t="s">
        <v>235</v>
      </c>
      <c r="C1365" s="191" t="s">
        <v>235</v>
      </c>
      <c r="D1365" s="138"/>
      <c r="E1365" s="137" t="s">
        <v>235</v>
      </c>
      <c r="F1365" s="137" t="s">
        <v>235</v>
      </c>
      <c r="G1365" s="137" t="s">
        <v>235</v>
      </c>
      <c r="H1365" s="192" t="s">
        <v>235</v>
      </c>
      <c r="I1365" s="193" t="s">
        <v>235</v>
      </c>
      <c r="J1365" s="193" t="s">
        <v>235</v>
      </c>
      <c r="K1365" s="194"/>
      <c r="L1365" s="194"/>
      <c r="M1365" s="194"/>
      <c r="N1365" s="194"/>
      <c r="O1365" s="194"/>
      <c r="P1365" s="195"/>
      <c r="Q1365" s="196"/>
      <c r="R1365" s="137" t="s">
        <v>235</v>
      </c>
      <c r="S1365" s="197" t="str">
        <f t="shared" ca="1" si="105"/>
        <v/>
      </c>
      <c r="T1365" s="197" t="str">
        <f ca="1">IF(B1365="","",IF(ISERROR(MATCH($J1365,[3]SorP!$B$1:$B$6226,0)),"",INDIRECT("'SorP'!$A$"&amp;MATCH($S1365&amp;$J1365,[3]SorP!C:C,0))))</f>
        <v/>
      </c>
      <c r="U1365" s="139"/>
      <c r="V1365" s="140" t="e">
        <f>IF(C1365="",NA(),IF(OR(C1365="Smelter not listed",C1365="Smelter not yet identified"),MATCH($B1365&amp;$D1365,'[3]Smelter Look-up'!$J:$J,0),MATCH($B1365&amp;$C1365,'[3]Smelter Look-up'!$J:$J,0)))</f>
        <v>#N/A</v>
      </c>
      <c r="X1365" s="67">
        <f t="shared" si="106"/>
        <v>0</v>
      </c>
      <c r="AB1365" s="68" t="str">
        <f t="shared" si="107"/>
        <v/>
      </c>
    </row>
    <row r="1366" spans="1:28" s="67" customFormat="1" ht="20.25">
      <c r="A1366" s="197"/>
      <c r="B1366" s="137" t="s">
        <v>235</v>
      </c>
      <c r="C1366" s="191" t="s">
        <v>235</v>
      </c>
      <c r="D1366" s="138"/>
      <c r="E1366" s="137" t="s">
        <v>235</v>
      </c>
      <c r="F1366" s="137" t="s">
        <v>235</v>
      </c>
      <c r="G1366" s="137" t="s">
        <v>235</v>
      </c>
      <c r="H1366" s="192" t="s">
        <v>235</v>
      </c>
      <c r="I1366" s="193" t="s">
        <v>235</v>
      </c>
      <c r="J1366" s="193" t="s">
        <v>235</v>
      </c>
      <c r="K1366" s="194"/>
      <c r="L1366" s="194"/>
      <c r="M1366" s="194"/>
      <c r="N1366" s="194"/>
      <c r="O1366" s="194"/>
      <c r="P1366" s="195"/>
      <c r="Q1366" s="196"/>
      <c r="R1366" s="137" t="s">
        <v>235</v>
      </c>
      <c r="S1366" s="197" t="str">
        <f t="shared" ca="1" si="105"/>
        <v/>
      </c>
      <c r="T1366" s="197" t="str">
        <f ca="1">IF(B1366="","",IF(ISERROR(MATCH($J1366,[3]SorP!$B$1:$B$6226,0)),"",INDIRECT("'SorP'!$A$"&amp;MATCH($S1366&amp;$J1366,[3]SorP!C:C,0))))</f>
        <v/>
      </c>
      <c r="U1366" s="139"/>
      <c r="V1366" s="140" t="e">
        <f>IF(C1366="",NA(),IF(OR(C1366="Smelter not listed",C1366="Smelter not yet identified"),MATCH($B1366&amp;$D1366,'[3]Smelter Look-up'!$J:$J,0),MATCH($B1366&amp;$C1366,'[3]Smelter Look-up'!$J:$J,0)))</f>
        <v>#N/A</v>
      </c>
      <c r="X1366" s="67">
        <f t="shared" si="106"/>
        <v>0</v>
      </c>
      <c r="AB1366" s="68" t="str">
        <f t="shared" si="107"/>
        <v/>
      </c>
    </row>
    <row r="1367" spans="1:28" s="67" customFormat="1" ht="20.25">
      <c r="A1367" s="197"/>
      <c r="B1367" s="137" t="s">
        <v>235</v>
      </c>
      <c r="C1367" s="191" t="s">
        <v>235</v>
      </c>
      <c r="D1367" s="138"/>
      <c r="E1367" s="137" t="s">
        <v>235</v>
      </c>
      <c r="F1367" s="137" t="s">
        <v>235</v>
      </c>
      <c r="G1367" s="137" t="s">
        <v>235</v>
      </c>
      <c r="H1367" s="192" t="s">
        <v>235</v>
      </c>
      <c r="I1367" s="193" t="s">
        <v>235</v>
      </c>
      <c r="J1367" s="193" t="s">
        <v>235</v>
      </c>
      <c r="K1367" s="194"/>
      <c r="L1367" s="194"/>
      <c r="M1367" s="194"/>
      <c r="N1367" s="194"/>
      <c r="O1367" s="194"/>
      <c r="P1367" s="195"/>
      <c r="Q1367" s="196"/>
      <c r="R1367" s="137" t="s">
        <v>235</v>
      </c>
      <c r="S1367" s="197" t="str">
        <f t="shared" ca="1" si="105"/>
        <v/>
      </c>
      <c r="T1367" s="197" t="str">
        <f ca="1">IF(B1367="","",IF(ISERROR(MATCH($J1367,[3]SorP!$B$1:$B$6226,0)),"",INDIRECT("'SorP'!$A$"&amp;MATCH($S1367&amp;$J1367,[3]SorP!C:C,0))))</f>
        <v/>
      </c>
      <c r="U1367" s="139"/>
      <c r="V1367" s="140" t="e">
        <f>IF(C1367="",NA(),IF(OR(C1367="Smelter not listed",C1367="Smelter not yet identified"),MATCH($B1367&amp;$D1367,'[3]Smelter Look-up'!$J:$J,0),MATCH($B1367&amp;$C1367,'[3]Smelter Look-up'!$J:$J,0)))</f>
        <v>#N/A</v>
      </c>
      <c r="X1367" s="67">
        <f t="shared" si="106"/>
        <v>0</v>
      </c>
      <c r="AB1367" s="68" t="str">
        <f t="shared" si="107"/>
        <v/>
      </c>
    </row>
    <row r="1368" spans="1:28" s="67" customFormat="1" ht="20.25">
      <c r="A1368" s="197"/>
      <c r="B1368" s="137" t="s">
        <v>235</v>
      </c>
      <c r="C1368" s="191" t="s">
        <v>235</v>
      </c>
      <c r="D1368" s="138"/>
      <c r="E1368" s="137" t="s">
        <v>235</v>
      </c>
      <c r="F1368" s="137" t="s">
        <v>235</v>
      </c>
      <c r="G1368" s="137" t="s">
        <v>235</v>
      </c>
      <c r="H1368" s="192" t="s">
        <v>235</v>
      </c>
      <c r="I1368" s="193" t="s">
        <v>235</v>
      </c>
      <c r="J1368" s="193" t="s">
        <v>235</v>
      </c>
      <c r="K1368" s="194"/>
      <c r="L1368" s="194"/>
      <c r="M1368" s="194"/>
      <c r="N1368" s="194"/>
      <c r="O1368" s="194"/>
      <c r="P1368" s="195"/>
      <c r="Q1368" s="196"/>
      <c r="R1368" s="137" t="s">
        <v>235</v>
      </c>
      <c r="S1368" s="197" t="str">
        <f t="shared" ca="1" si="105"/>
        <v/>
      </c>
      <c r="T1368" s="197" t="str">
        <f ca="1">IF(B1368="","",IF(ISERROR(MATCH($J1368,[3]SorP!$B$1:$B$6226,0)),"",INDIRECT("'SorP'!$A$"&amp;MATCH($S1368&amp;$J1368,[3]SorP!C:C,0))))</f>
        <v/>
      </c>
      <c r="U1368" s="139"/>
      <c r="V1368" s="140" t="e">
        <f>IF(C1368="",NA(),IF(OR(C1368="Smelter not listed",C1368="Smelter not yet identified"),MATCH($B1368&amp;$D1368,'[3]Smelter Look-up'!$J:$J,0),MATCH($B1368&amp;$C1368,'[3]Smelter Look-up'!$J:$J,0)))</f>
        <v>#N/A</v>
      </c>
      <c r="X1368" s="67">
        <f t="shared" si="106"/>
        <v>0</v>
      </c>
      <c r="AB1368" s="68" t="str">
        <f t="shared" si="107"/>
        <v/>
      </c>
    </row>
    <row r="1369" spans="1:28" s="67" customFormat="1" ht="20.25">
      <c r="A1369" s="197"/>
      <c r="B1369" s="137" t="s">
        <v>235</v>
      </c>
      <c r="C1369" s="191" t="s">
        <v>235</v>
      </c>
      <c r="D1369" s="138"/>
      <c r="E1369" s="137" t="s">
        <v>235</v>
      </c>
      <c r="F1369" s="137" t="s">
        <v>235</v>
      </c>
      <c r="G1369" s="137" t="s">
        <v>235</v>
      </c>
      <c r="H1369" s="192" t="s">
        <v>235</v>
      </c>
      <c r="I1369" s="193" t="s">
        <v>235</v>
      </c>
      <c r="J1369" s="193" t="s">
        <v>235</v>
      </c>
      <c r="K1369" s="194"/>
      <c r="L1369" s="194"/>
      <c r="M1369" s="194"/>
      <c r="N1369" s="194"/>
      <c r="O1369" s="194"/>
      <c r="P1369" s="195"/>
      <c r="Q1369" s="196"/>
      <c r="R1369" s="137" t="s">
        <v>235</v>
      </c>
      <c r="S1369" s="197" t="str">
        <f t="shared" ca="1" si="105"/>
        <v/>
      </c>
      <c r="T1369" s="197" t="str">
        <f ca="1">IF(B1369="","",IF(ISERROR(MATCH($J1369,[3]SorP!$B$1:$B$6226,0)),"",INDIRECT("'SorP'!$A$"&amp;MATCH($S1369&amp;$J1369,[3]SorP!C:C,0))))</f>
        <v/>
      </c>
      <c r="U1369" s="139"/>
      <c r="V1369" s="140" t="e">
        <f>IF(C1369="",NA(),IF(OR(C1369="Smelter not listed",C1369="Smelter not yet identified"),MATCH($B1369&amp;$D1369,'[3]Smelter Look-up'!$J:$J,0),MATCH($B1369&amp;$C1369,'[3]Smelter Look-up'!$J:$J,0)))</f>
        <v>#N/A</v>
      </c>
      <c r="X1369" s="67">
        <f t="shared" si="106"/>
        <v>0</v>
      </c>
      <c r="AB1369" s="68" t="str">
        <f t="shared" si="107"/>
        <v/>
      </c>
    </row>
    <row r="1370" spans="1:28" s="67" customFormat="1" ht="20.25">
      <c r="A1370" s="197"/>
      <c r="B1370" s="137" t="s">
        <v>235</v>
      </c>
      <c r="C1370" s="191" t="s">
        <v>235</v>
      </c>
      <c r="D1370" s="138"/>
      <c r="E1370" s="137" t="s">
        <v>235</v>
      </c>
      <c r="F1370" s="137" t="s">
        <v>235</v>
      </c>
      <c r="G1370" s="137" t="s">
        <v>235</v>
      </c>
      <c r="H1370" s="192" t="s">
        <v>235</v>
      </c>
      <c r="I1370" s="193" t="s">
        <v>235</v>
      </c>
      <c r="J1370" s="193" t="s">
        <v>235</v>
      </c>
      <c r="K1370" s="194"/>
      <c r="L1370" s="194"/>
      <c r="M1370" s="194"/>
      <c r="N1370" s="194"/>
      <c r="O1370" s="194"/>
      <c r="P1370" s="195"/>
      <c r="Q1370" s="196"/>
      <c r="R1370" s="137" t="s">
        <v>235</v>
      </c>
      <c r="S1370" s="197" t="str">
        <f t="shared" ca="1" si="105"/>
        <v/>
      </c>
      <c r="T1370" s="197" t="str">
        <f ca="1">IF(B1370="","",IF(ISERROR(MATCH($J1370,[3]SorP!$B$1:$B$6226,0)),"",INDIRECT("'SorP'!$A$"&amp;MATCH($S1370&amp;$J1370,[3]SorP!C:C,0))))</f>
        <v/>
      </c>
      <c r="U1370" s="139"/>
      <c r="V1370" s="140" t="e">
        <f>IF(C1370="",NA(),IF(OR(C1370="Smelter not listed",C1370="Smelter not yet identified"),MATCH($B1370&amp;$D1370,'[3]Smelter Look-up'!$J:$J,0),MATCH($B1370&amp;$C1370,'[3]Smelter Look-up'!$J:$J,0)))</f>
        <v>#N/A</v>
      </c>
      <c r="X1370" s="67">
        <f t="shared" si="106"/>
        <v>0</v>
      </c>
      <c r="AB1370" s="68" t="str">
        <f t="shared" si="107"/>
        <v/>
      </c>
    </row>
    <row r="1371" spans="1:28" s="67" customFormat="1" ht="20.25">
      <c r="A1371" s="197"/>
      <c r="B1371" s="137" t="s">
        <v>235</v>
      </c>
      <c r="C1371" s="191" t="s">
        <v>235</v>
      </c>
      <c r="D1371" s="138"/>
      <c r="E1371" s="137" t="s">
        <v>235</v>
      </c>
      <c r="F1371" s="137" t="s">
        <v>235</v>
      </c>
      <c r="G1371" s="137" t="s">
        <v>235</v>
      </c>
      <c r="H1371" s="192" t="s">
        <v>235</v>
      </c>
      <c r="I1371" s="193" t="s">
        <v>235</v>
      </c>
      <c r="J1371" s="193" t="s">
        <v>235</v>
      </c>
      <c r="K1371" s="194"/>
      <c r="L1371" s="194"/>
      <c r="M1371" s="194"/>
      <c r="N1371" s="194"/>
      <c r="O1371" s="194"/>
      <c r="P1371" s="195"/>
      <c r="Q1371" s="196"/>
      <c r="R1371" s="137" t="s">
        <v>235</v>
      </c>
      <c r="S1371" s="197" t="str">
        <f t="shared" ref="S1371:S1401" ca="1" si="108">IF(B1371="","",IF(ISERROR(MATCH($E1371,CL,0)),"Unknown",INDIRECT("'C'!$A$"&amp;MATCH($E1371,CL,0)+1)))</f>
        <v/>
      </c>
      <c r="T1371" s="197" t="str">
        <f ca="1">IF(B1371="","",IF(ISERROR(MATCH($J1371,[3]SorP!$B$1:$B$6226,0)),"",INDIRECT("'SorP'!$A$"&amp;MATCH($S1371&amp;$J1371,[3]SorP!C:C,0))))</f>
        <v/>
      </c>
      <c r="U1371" s="139"/>
      <c r="V1371" s="140" t="e">
        <f>IF(C1371="",NA(),IF(OR(C1371="Smelter not listed",C1371="Smelter not yet identified"),MATCH($B1371&amp;$D1371,'[3]Smelter Look-up'!$J:$J,0),MATCH($B1371&amp;$C1371,'[3]Smelter Look-up'!$J:$J,0)))</f>
        <v>#N/A</v>
      </c>
      <c r="X1371" s="67">
        <f t="shared" si="106"/>
        <v>0</v>
      </c>
      <c r="AB1371" s="68" t="str">
        <f t="shared" si="107"/>
        <v/>
      </c>
    </row>
    <row r="1372" spans="1:28" s="67" customFormat="1" ht="20.25">
      <c r="A1372" s="197"/>
      <c r="B1372" s="137" t="s">
        <v>235</v>
      </c>
      <c r="C1372" s="191" t="s">
        <v>235</v>
      </c>
      <c r="D1372" s="138"/>
      <c r="E1372" s="137" t="s">
        <v>235</v>
      </c>
      <c r="F1372" s="137" t="s">
        <v>235</v>
      </c>
      <c r="G1372" s="137" t="s">
        <v>235</v>
      </c>
      <c r="H1372" s="192" t="s">
        <v>235</v>
      </c>
      <c r="I1372" s="193" t="s">
        <v>235</v>
      </c>
      <c r="J1372" s="193" t="s">
        <v>235</v>
      </c>
      <c r="K1372" s="194"/>
      <c r="L1372" s="194"/>
      <c r="M1372" s="194"/>
      <c r="N1372" s="194"/>
      <c r="O1372" s="194"/>
      <c r="P1372" s="195"/>
      <c r="Q1372" s="196"/>
      <c r="R1372" s="137" t="s">
        <v>235</v>
      </c>
      <c r="S1372" s="197" t="str">
        <f t="shared" ca="1" si="108"/>
        <v/>
      </c>
      <c r="T1372" s="197" t="str">
        <f ca="1">IF(B1372="","",IF(ISERROR(MATCH($J1372,[3]SorP!$B$1:$B$6226,0)),"",INDIRECT("'SorP'!$A$"&amp;MATCH($S1372&amp;$J1372,[3]SorP!C:C,0))))</f>
        <v/>
      </c>
      <c r="U1372" s="139"/>
      <c r="V1372" s="140" t="e">
        <f>IF(C1372="",NA(),IF(OR(C1372="Smelter not listed",C1372="Smelter not yet identified"),MATCH($B1372&amp;$D1372,'[3]Smelter Look-up'!$J:$J,0),MATCH($B1372&amp;$C1372,'[3]Smelter Look-up'!$J:$J,0)))</f>
        <v>#N/A</v>
      </c>
      <c r="X1372" s="67">
        <f t="shared" si="106"/>
        <v>0</v>
      </c>
      <c r="AB1372" s="68" t="str">
        <f t="shared" si="107"/>
        <v/>
      </c>
    </row>
    <row r="1373" spans="1:28" s="67" customFormat="1" ht="20.25">
      <c r="A1373" s="197"/>
      <c r="B1373" s="137" t="s">
        <v>235</v>
      </c>
      <c r="C1373" s="191" t="s">
        <v>235</v>
      </c>
      <c r="D1373" s="138"/>
      <c r="E1373" s="137" t="s">
        <v>235</v>
      </c>
      <c r="F1373" s="137" t="s">
        <v>235</v>
      </c>
      <c r="G1373" s="137" t="s">
        <v>235</v>
      </c>
      <c r="H1373" s="192" t="s">
        <v>235</v>
      </c>
      <c r="I1373" s="193" t="s">
        <v>235</v>
      </c>
      <c r="J1373" s="193" t="s">
        <v>235</v>
      </c>
      <c r="K1373" s="194"/>
      <c r="L1373" s="194"/>
      <c r="M1373" s="194"/>
      <c r="N1373" s="194"/>
      <c r="O1373" s="194"/>
      <c r="P1373" s="195"/>
      <c r="Q1373" s="196"/>
      <c r="R1373" s="137" t="s">
        <v>235</v>
      </c>
      <c r="S1373" s="197" t="str">
        <f t="shared" ca="1" si="108"/>
        <v/>
      </c>
      <c r="T1373" s="197" t="str">
        <f ca="1">IF(B1373="","",IF(ISERROR(MATCH($J1373,[3]SorP!$B$1:$B$6226,0)),"",INDIRECT("'SorP'!$A$"&amp;MATCH($S1373&amp;$J1373,[3]SorP!C:C,0))))</f>
        <v/>
      </c>
      <c r="U1373" s="139"/>
      <c r="V1373" s="140" t="e">
        <f>IF(C1373="",NA(),IF(OR(C1373="Smelter not listed",C1373="Smelter not yet identified"),MATCH($B1373&amp;$D1373,'[3]Smelter Look-up'!$J:$J,0),MATCH($B1373&amp;$C1373,'[3]Smelter Look-up'!$J:$J,0)))</f>
        <v>#N/A</v>
      </c>
      <c r="X1373" s="67">
        <f t="shared" si="106"/>
        <v>0</v>
      </c>
      <c r="AB1373" s="68" t="str">
        <f t="shared" si="107"/>
        <v/>
      </c>
    </row>
    <row r="1374" spans="1:28" s="67" customFormat="1" ht="20.25">
      <c r="A1374" s="197"/>
      <c r="B1374" s="137" t="s">
        <v>235</v>
      </c>
      <c r="C1374" s="191" t="s">
        <v>235</v>
      </c>
      <c r="D1374" s="138"/>
      <c r="E1374" s="137" t="s">
        <v>235</v>
      </c>
      <c r="F1374" s="137" t="s">
        <v>235</v>
      </c>
      <c r="G1374" s="137" t="s">
        <v>235</v>
      </c>
      <c r="H1374" s="192" t="s">
        <v>235</v>
      </c>
      <c r="I1374" s="193" t="s">
        <v>235</v>
      </c>
      <c r="J1374" s="193" t="s">
        <v>235</v>
      </c>
      <c r="K1374" s="194"/>
      <c r="L1374" s="194"/>
      <c r="M1374" s="194"/>
      <c r="N1374" s="194"/>
      <c r="O1374" s="194"/>
      <c r="P1374" s="195"/>
      <c r="Q1374" s="196"/>
      <c r="R1374" s="137" t="s">
        <v>235</v>
      </c>
      <c r="S1374" s="197" t="str">
        <f t="shared" ca="1" si="108"/>
        <v/>
      </c>
      <c r="T1374" s="197" t="str">
        <f ca="1">IF(B1374="","",IF(ISERROR(MATCH($J1374,[3]SorP!$B$1:$B$6226,0)),"",INDIRECT("'SorP'!$A$"&amp;MATCH($S1374&amp;$J1374,[3]SorP!C:C,0))))</f>
        <v/>
      </c>
      <c r="U1374" s="139"/>
      <c r="V1374" s="140" t="e">
        <f>IF(C1374="",NA(),IF(OR(C1374="Smelter not listed",C1374="Smelter not yet identified"),MATCH($B1374&amp;$D1374,'[3]Smelter Look-up'!$J:$J,0),MATCH($B1374&amp;$C1374,'[3]Smelter Look-up'!$J:$J,0)))</f>
        <v>#N/A</v>
      </c>
      <c r="X1374" s="67">
        <f t="shared" si="106"/>
        <v>0</v>
      </c>
      <c r="AB1374" s="68" t="str">
        <f t="shared" si="107"/>
        <v/>
      </c>
    </row>
    <row r="1375" spans="1:28" s="67" customFormat="1" ht="20.25">
      <c r="A1375" s="197"/>
      <c r="B1375" s="137" t="s">
        <v>235</v>
      </c>
      <c r="C1375" s="191" t="s">
        <v>235</v>
      </c>
      <c r="D1375" s="138"/>
      <c r="E1375" s="137" t="s">
        <v>235</v>
      </c>
      <c r="F1375" s="137" t="s">
        <v>235</v>
      </c>
      <c r="G1375" s="137" t="s">
        <v>235</v>
      </c>
      <c r="H1375" s="192" t="s">
        <v>235</v>
      </c>
      <c r="I1375" s="193" t="s">
        <v>235</v>
      </c>
      <c r="J1375" s="193" t="s">
        <v>235</v>
      </c>
      <c r="K1375" s="194"/>
      <c r="L1375" s="194"/>
      <c r="M1375" s="194"/>
      <c r="N1375" s="194"/>
      <c r="O1375" s="194"/>
      <c r="P1375" s="195"/>
      <c r="Q1375" s="196"/>
      <c r="R1375" s="137" t="s">
        <v>235</v>
      </c>
      <c r="S1375" s="197" t="str">
        <f t="shared" ca="1" si="108"/>
        <v/>
      </c>
      <c r="T1375" s="197" t="str">
        <f ca="1">IF(B1375="","",IF(ISERROR(MATCH($J1375,[3]SorP!$B$1:$B$6226,0)),"",INDIRECT("'SorP'!$A$"&amp;MATCH($S1375&amp;$J1375,[3]SorP!C:C,0))))</f>
        <v/>
      </c>
      <c r="U1375" s="139"/>
      <c r="V1375" s="140" t="e">
        <f>IF(C1375="",NA(),IF(OR(C1375="Smelter not listed",C1375="Smelter not yet identified"),MATCH($B1375&amp;$D1375,'[3]Smelter Look-up'!$J:$J,0),MATCH($B1375&amp;$C1375,'[3]Smelter Look-up'!$J:$J,0)))</f>
        <v>#N/A</v>
      </c>
      <c r="X1375" s="67">
        <f t="shared" si="106"/>
        <v>0</v>
      </c>
      <c r="AB1375" s="68" t="str">
        <f t="shared" si="107"/>
        <v/>
      </c>
    </row>
    <row r="1376" spans="1:28" s="67" customFormat="1" ht="20.25">
      <c r="A1376" s="197"/>
      <c r="B1376" s="137" t="s">
        <v>235</v>
      </c>
      <c r="C1376" s="191" t="s">
        <v>235</v>
      </c>
      <c r="D1376" s="138"/>
      <c r="E1376" s="137" t="s">
        <v>235</v>
      </c>
      <c r="F1376" s="137" t="s">
        <v>235</v>
      </c>
      <c r="G1376" s="137" t="s">
        <v>235</v>
      </c>
      <c r="H1376" s="192" t="s">
        <v>235</v>
      </c>
      <c r="I1376" s="193" t="s">
        <v>235</v>
      </c>
      <c r="J1376" s="193" t="s">
        <v>235</v>
      </c>
      <c r="K1376" s="194"/>
      <c r="L1376" s="194"/>
      <c r="M1376" s="194"/>
      <c r="N1376" s="194"/>
      <c r="O1376" s="194"/>
      <c r="P1376" s="195"/>
      <c r="Q1376" s="196"/>
      <c r="R1376" s="137" t="s">
        <v>235</v>
      </c>
      <c r="S1376" s="197" t="str">
        <f t="shared" ca="1" si="108"/>
        <v/>
      </c>
      <c r="T1376" s="197" t="str">
        <f ca="1">IF(B1376="","",IF(ISERROR(MATCH($J1376,[3]SorP!$B$1:$B$6226,0)),"",INDIRECT("'SorP'!$A$"&amp;MATCH($S1376&amp;$J1376,[3]SorP!C:C,0))))</f>
        <v/>
      </c>
      <c r="U1376" s="139"/>
      <c r="V1376" s="140" t="e">
        <f>IF(C1376="",NA(),IF(OR(C1376="Smelter not listed",C1376="Smelter not yet identified"),MATCH($B1376&amp;$D1376,'[3]Smelter Look-up'!$J:$J,0),MATCH($B1376&amp;$C1376,'[3]Smelter Look-up'!$J:$J,0)))</f>
        <v>#N/A</v>
      </c>
      <c r="X1376" s="67">
        <f t="shared" si="106"/>
        <v>0</v>
      </c>
      <c r="AB1376" s="68" t="str">
        <f t="shared" si="107"/>
        <v/>
      </c>
    </row>
    <row r="1377" spans="1:28" s="67" customFormat="1" ht="20.25">
      <c r="A1377" s="197"/>
      <c r="B1377" s="137" t="s">
        <v>235</v>
      </c>
      <c r="C1377" s="191" t="s">
        <v>235</v>
      </c>
      <c r="D1377" s="138"/>
      <c r="E1377" s="137" t="s">
        <v>235</v>
      </c>
      <c r="F1377" s="137" t="s">
        <v>235</v>
      </c>
      <c r="G1377" s="137" t="s">
        <v>235</v>
      </c>
      <c r="H1377" s="192" t="s">
        <v>235</v>
      </c>
      <c r="I1377" s="193" t="s">
        <v>235</v>
      </c>
      <c r="J1377" s="193" t="s">
        <v>235</v>
      </c>
      <c r="K1377" s="194"/>
      <c r="L1377" s="194"/>
      <c r="M1377" s="194"/>
      <c r="N1377" s="194"/>
      <c r="O1377" s="194"/>
      <c r="P1377" s="195"/>
      <c r="Q1377" s="196"/>
      <c r="R1377" s="137" t="s">
        <v>235</v>
      </c>
      <c r="S1377" s="197" t="str">
        <f t="shared" ca="1" si="108"/>
        <v/>
      </c>
      <c r="T1377" s="197" t="str">
        <f ca="1">IF(B1377="","",IF(ISERROR(MATCH($J1377,[3]SorP!$B$1:$B$6226,0)),"",INDIRECT("'SorP'!$A$"&amp;MATCH($S1377&amp;$J1377,[3]SorP!C:C,0))))</f>
        <v/>
      </c>
      <c r="U1377" s="139"/>
      <c r="V1377" s="140" t="e">
        <f>IF(C1377="",NA(),IF(OR(C1377="Smelter not listed",C1377="Smelter not yet identified"),MATCH($B1377&amp;$D1377,'[3]Smelter Look-up'!$J:$J,0),MATCH($B1377&amp;$C1377,'[3]Smelter Look-up'!$J:$J,0)))</f>
        <v>#N/A</v>
      </c>
      <c r="X1377" s="67">
        <f t="shared" si="106"/>
        <v>0</v>
      </c>
      <c r="AB1377" s="68" t="str">
        <f t="shared" si="107"/>
        <v/>
      </c>
    </row>
    <row r="1378" spans="1:28" s="67" customFormat="1" ht="20.25">
      <c r="A1378" s="197"/>
      <c r="B1378" s="137" t="s">
        <v>235</v>
      </c>
      <c r="C1378" s="191" t="s">
        <v>235</v>
      </c>
      <c r="D1378" s="138"/>
      <c r="E1378" s="137" t="s">
        <v>235</v>
      </c>
      <c r="F1378" s="137" t="s">
        <v>235</v>
      </c>
      <c r="G1378" s="137" t="s">
        <v>235</v>
      </c>
      <c r="H1378" s="192" t="s">
        <v>235</v>
      </c>
      <c r="I1378" s="193" t="s">
        <v>235</v>
      </c>
      <c r="J1378" s="193" t="s">
        <v>235</v>
      </c>
      <c r="K1378" s="194"/>
      <c r="L1378" s="194"/>
      <c r="M1378" s="194"/>
      <c r="N1378" s="194"/>
      <c r="O1378" s="194"/>
      <c r="P1378" s="195"/>
      <c r="Q1378" s="196"/>
      <c r="R1378" s="137" t="s">
        <v>235</v>
      </c>
      <c r="S1378" s="197" t="str">
        <f t="shared" ca="1" si="108"/>
        <v/>
      </c>
      <c r="T1378" s="197" t="str">
        <f ca="1">IF(B1378="","",IF(ISERROR(MATCH($J1378,[3]SorP!$B$1:$B$6226,0)),"",INDIRECT("'SorP'!$A$"&amp;MATCH($S1378&amp;$J1378,[3]SorP!C:C,0))))</f>
        <v/>
      </c>
      <c r="U1378" s="139"/>
      <c r="V1378" s="140" t="e">
        <f>IF(C1378="",NA(),IF(OR(C1378="Smelter not listed",C1378="Smelter not yet identified"),MATCH($B1378&amp;$D1378,'[3]Smelter Look-up'!$J:$J,0),MATCH($B1378&amp;$C1378,'[3]Smelter Look-up'!$J:$J,0)))</f>
        <v>#N/A</v>
      </c>
      <c r="X1378" s="67">
        <f t="shared" si="106"/>
        <v>0</v>
      </c>
      <c r="AB1378" s="68" t="str">
        <f t="shared" si="107"/>
        <v/>
      </c>
    </row>
    <row r="1379" spans="1:28" s="67" customFormat="1" ht="20.25">
      <c r="A1379" s="197"/>
      <c r="B1379" s="137" t="s">
        <v>235</v>
      </c>
      <c r="C1379" s="191" t="s">
        <v>235</v>
      </c>
      <c r="D1379" s="138"/>
      <c r="E1379" s="137" t="s">
        <v>235</v>
      </c>
      <c r="F1379" s="137" t="s">
        <v>235</v>
      </c>
      <c r="G1379" s="137" t="s">
        <v>235</v>
      </c>
      <c r="H1379" s="192" t="s">
        <v>235</v>
      </c>
      <c r="I1379" s="193" t="s">
        <v>235</v>
      </c>
      <c r="J1379" s="193" t="s">
        <v>235</v>
      </c>
      <c r="K1379" s="194"/>
      <c r="L1379" s="194"/>
      <c r="M1379" s="194"/>
      <c r="N1379" s="194"/>
      <c r="O1379" s="194"/>
      <c r="P1379" s="195"/>
      <c r="Q1379" s="196"/>
      <c r="R1379" s="137" t="s">
        <v>235</v>
      </c>
      <c r="S1379" s="197" t="str">
        <f t="shared" ca="1" si="108"/>
        <v/>
      </c>
      <c r="T1379" s="197" t="str">
        <f ca="1">IF(B1379="","",IF(ISERROR(MATCH($J1379,[3]SorP!$B$1:$B$6226,0)),"",INDIRECT("'SorP'!$A$"&amp;MATCH($S1379&amp;$J1379,[3]SorP!C:C,0))))</f>
        <v/>
      </c>
      <c r="U1379" s="139"/>
      <c r="V1379" s="140" t="e">
        <f>IF(C1379="",NA(),IF(OR(C1379="Smelter not listed",C1379="Smelter not yet identified"),MATCH($B1379&amp;$D1379,'[3]Smelter Look-up'!$J:$J,0),MATCH($B1379&amp;$C1379,'[3]Smelter Look-up'!$J:$J,0)))</f>
        <v>#N/A</v>
      </c>
      <c r="X1379" s="67">
        <f t="shared" si="106"/>
        <v>0</v>
      </c>
      <c r="AB1379" s="68" t="str">
        <f t="shared" si="107"/>
        <v/>
      </c>
    </row>
    <row r="1380" spans="1:28" s="67" customFormat="1" ht="20.25">
      <c r="A1380" s="197"/>
      <c r="B1380" s="137" t="s">
        <v>235</v>
      </c>
      <c r="C1380" s="191" t="s">
        <v>235</v>
      </c>
      <c r="D1380" s="138"/>
      <c r="E1380" s="137" t="s">
        <v>235</v>
      </c>
      <c r="F1380" s="137" t="s">
        <v>235</v>
      </c>
      <c r="G1380" s="137" t="s">
        <v>235</v>
      </c>
      <c r="H1380" s="192" t="s">
        <v>235</v>
      </c>
      <c r="I1380" s="193" t="s">
        <v>235</v>
      </c>
      <c r="J1380" s="193" t="s">
        <v>235</v>
      </c>
      <c r="K1380" s="194"/>
      <c r="L1380" s="194"/>
      <c r="M1380" s="194"/>
      <c r="N1380" s="194"/>
      <c r="O1380" s="194"/>
      <c r="P1380" s="195"/>
      <c r="Q1380" s="196"/>
      <c r="R1380" s="137" t="s">
        <v>235</v>
      </c>
      <c r="S1380" s="197" t="str">
        <f t="shared" ca="1" si="108"/>
        <v/>
      </c>
      <c r="T1380" s="197" t="str">
        <f ca="1">IF(B1380="","",IF(ISERROR(MATCH($J1380,[3]SorP!$B$1:$B$6226,0)),"",INDIRECT("'SorP'!$A$"&amp;MATCH($S1380&amp;$J1380,[3]SorP!C:C,0))))</f>
        <v/>
      </c>
      <c r="U1380" s="139"/>
      <c r="V1380" s="140" t="e">
        <f>IF(C1380="",NA(),IF(OR(C1380="Smelter not listed",C1380="Smelter not yet identified"),MATCH($B1380&amp;$D1380,'[3]Smelter Look-up'!$J:$J,0),MATCH($B1380&amp;$C1380,'[3]Smelter Look-up'!$J:$J,0)))</f>
        <v>#N/A</v>
      </c>
      <c r="X1380" s="67">
        <f t="shared" si="106"/>
        <v>0</v>
      </c>
      <c r="AB1380" s="68" t="str">
        <f t="shared" si="107"/>
        <v/>
      </c>
    </row>
    <row r="1381" spans="1:28" s="67" customFormat="1" ht="20.25">
      <c r="A1381" s="197"/>
      <c r="B1381" s="137" t="s">
        <v>235</v>
      </c>
      <c r="C1381" s="191" t="s">
        <v>235</v>
      </c>
      <c r="D1381" s="138"/>
      <c r="E1381" s="137" t="s">
        <v>235</v>
      </c>
      <c r="F1381" s="137" t="s">
        <v>235</v>
      </c>
      <c r="G1381" s="137" t="s">
        <v>235</v>
      </c>
      <c r="H1381" s="192" t="s">
        <v>235</v>
      </c>
      <c r="I1381" s="193" t="s">
        <v>235</v>
      </c>
      <c r="J1381" s="193" t="s">
        <v>235</v>
      </c>
      <c r="K1381" s="194"/>
      <c r="L1381" s="194"/>
      <c r="M1381" s="194"/>
      <c r="N1381" s="194"/>
      <c r="O1381" s="194"/>
      <c r="P1381" s="195"/>
      <c r="Q1381" s="196"/>
      <c r="R1381" s="137" t="s">
        <v>235</v>
      </c>
      <c r="S1381" s="197" t="str">
        <f t="shared" ca="1" si="108"/>
        <v/>
      </c>
      <c r="T1381" s="197" t="str">
        <f ca="1">IF(B1381="","",IF(ISERROR(MATCH($J1381,[3]SorP!$B$1:$B$6226,0)),"",INDIRECT("'SorP'!$A$"&amp;MATCH($S1381&amp;$J1381,[3]SorP!C:C,0))))</f>
        <v/>
      </c>
      <c r="U1381" s="139"/>
      <c r="V1381" s="140" t="e">
        <f>IF(C1381="",NA(),IF(OR(C1381="Smelter not listed",C1381="Smelter not yet identified"),MATCH($B1381&amp;$D1381,'[3]Smelter Look-up'!$J:$J,0),MATCH($B1381&amp;$C1381,'[3]Smelter Look-up'!$J:$J,0)))</f>
        <v>#N/A</v>
      </c>
      <c r="X1381" s="67">
        <f t="shared" si="106"/>
        <v>0</v>
      </c>
      <c r="AB1381" s="68" t="str">
        <f t="shared" si="107"/>
        <v/>
      </c>
    </row>
    <row r="1382" spans="1:28" s="67" customFormat="1" ht="20.25">
      <c r="A1382" s="197"/>
      <c r="B1382" s="137" t="s">
        <v>235</v>
      </c>
      <c r="C1382" s="191" t="s">
        <v>235</v>
      </c>
      <c r="D1382" s="138"/>
      <c r="E1382" s="137" t="s">
        <v>235</v>
      </c>
      <c r="F1382" s="137" t="s">
        <v>235</v>
      </c>
      <c r="G1382" s="137" t="s">
        <v>235</v>
      </c>
      <c r="H1382" s="192" t="s">
        <v>235</v>
      </c>
      <c r="I1382" s="193" t="s">
        <v>235</v>
      </c>
      <c r="J1382" s="193" t="s">
        <v>235</v>
      </c>
      <c r="K1382" s="194"/>
      <c r="L1382" s="194"/>
      <c r="M1382" s="194"/>
      <c r="N1382" s="194"/>
      <c r="O1382" s="194"/>
      <c r="P1382" s="195"/>
      <c r="Q1382" s="196"/>
      <c r="R1382" s="137" t="s">
        <v>235</v>
      </c>
      <c r="S1382" s="197" t="str">
        <f t="shared" ca="1" si="108"/>
        <v/>
      </c>
      <c r="T1382" s="197" t="str">
        <f ca="1">IF(B1382="","",IF(ISERROR(MATCH($J1382,[3]SorP!$B$1:$B$6226,0)),"",INDIRECT("'SorP'!$A$"&amp;MATCH($S1382&amp;$J1382,[3]SorP!C:C,0))))</f>
        <v/>
      </c>
      <c r="U1382" s="139"/>
      <c r="V1382" s="140" t="e">
        <f>IF(C1382="",NA(),IF(OR(C1382="Smelter not listed",C1382="Smelter not yet identified"),MATCH($B1382&amp;$D1382,'[3]Smelter Look-up'!$J:$J,0),MATCH($B1382&amp;$C1382,'[3]Smelter Look-up'!$J:$J,0)))</f>
        <v>#N/A</v>
      </c>
      <c r="X1382" s="67">
        <f t="shared" si="106"/>
        <v>0</v>
      </c>
      <c r="AB1382" s="68" t="str">
        <f t="shared" si="107"/>
        <v/>
      </c>
    </row>
    <row r="1383" spans="1:28" s="67" customFormat="1" ht="20.25">
      <c r="A1383" s="197"/>
      <c r="B1383" s="137" t="s">
        <v>235</v>
      </c>
      <c r="C1383" s="191" t="s">
        <v>235</v>
      </c>
      <c r="D1383" s="138"/>
      <c r="E1383" s="137" t="s">
        <v>235</v>
      </c>
      <c r="F1383" s="137" t="s">
        <v>235</v>
      </c>
      <c r="G1383" s="137" t="s">
        <v>235</v>
      </c>
      <c r="H1383" s="192" t="s">
        <v>235</v>
      </c>
      <c r="I1383" s="193" t="s">
        <v>235</v>
      </c>
      <c r="J1383" s="193" t="s">
        <v>235</v>
      </c>
      <c r="K1383" s="194"/>
      <c r="L1383" s="194"/>
      <c r="M1383" s="194"/>
      <c r="N1383" s="194"/>
      <c r="O1383" s="194"/>
      <c r="P1383" s="195"/>
      <c r="Q1383" s="196"/>
      <c r="R1383" s="137" t="s">
        <v>235</v>
      </c>
      <c r="S1383" s="197" t="str">
        <f t="shared" ca="1" si="108"/>
        <v/>
      </c>
      <c r="T1383" s="197" t="str">
        <f ca="1">IF(B1383="","",IF(ISERROR(MATCH($J1383,[3]SorP!$B$1:$B$6226,0)),"",INDIRECT("'SorP'!$A$"&amp;MATCH($S1383&amp;$J1383,[3]SorP!C:C,0))))</f>
        <v/>
      </c>
      <c r="U1383" s="139"/>
      <c r="V1383" s="140" t="e">
        <f>IF(C1383="",NA(),IF(OR(C1383="Smelter not listed",C1383="Smelter not yet identified"),MATCH($B1383&amp;$D1383,'[3]Smelter Look-up'!$J:$J,0),MATCH($B1383&amp;$C1383,'[3]Smelter Look-up'!$J:$J,0)))</f>
        <v>#N/A</v>
      </c>
      <c r="X1383" s="67">
        <f t="shared" si="106"/>
        <v>0</v>
      </c>
      <c r="AB1383" s="68" t="str">
        <f t="shared" si="107"/>
        <v/>
      </c>
    </row>
    <row r="1384" spans="1:28" s="67" customFormat="1" ht="20.25">
      <c r="A1384" s="197"/>
      <c r="B1384" s="137" t="s">
        <v>235</v>
      </c>
      <c r="C1384" s="191" t="s">
        <v>235</v>
      </c>
      <c r="D1384" s="138"/>
      <c r="E1384" s="137" t="s">
        <v>235</v>
      </c>
      <c r="F1384" s="137" t="s">
        <v>235</v>
      </c>
      <c r="G1384" s="137" t="s">
        <v>235</v>
      </c>
      <c r="H1384" s="192" t="s">
        <v>235</v>
      </c>
      <c r="I1384" s="193" t="s">
        <v>235</v>
      </c>
      <c r="J1384" s="193" t="s">
        <v>235</v>
      </c>
      <c r="K1384" s="194"/>
      <c r="L1384" s="194"/>
      <c r="M1384" s="194"/>
      <c r="N1384" s="194"/>
      <c r="O1384" s="194"/>
      <c r="P1384" s="195"/>
      <c r="Q1384" s="196"/>
      <c r="R1384" s="137" t="s">
        <v>235</v>
      </c>
      <c r="S1384" s="197" t="str">
        <f t="shared" ca="1" si="108"/>
        <v/>
      </c>
      <c r="T1384" s="197" t="str">
        <f ca="1">IF(B1384="","",IF(ISERROR(MATCH($J1384,[3]SorP!$B$1:$B$6226,0)),"",INDIRECT("'SorP'!$A$"&amp;MATCH($S1384&amp;$J1384,[3]SorP!C:C,0))))</f>
        <v/>
      </c>
      <c r="U1384" s="139"/>
      <c r="V1384" s="140" t="e">
        <f>IF(C1384="",NA(),IF(OR(C1384="Smelter not listed",C1384="Smelter not yet identified"),MATCH($B1384&amp;$D1384,'[3]Smelter Look-up'!$J:$J,0),MATCH($B1384&amp;$C1384,'[3]Smelter Look-up'!$J:$J,0)))</f>
        <v>#N/A</v>
      </c>
      <c r="X1384" s="67">
        <f t="shared" si="106"/>
        <v>0</v>
      </c>
      <c r="AB1384" s="68" t="str">
        <f t="shared" si="107"/>
        <v/>
      </c>
    </row>
    <row r="1385" spans="1:28" s="67" customFormat="1" ht="20.25">
      <c r="A1385" s="197"/>
      <c r="B1385" s="137" t="s">
        <v>235</v>
      </c>
      <c r="C1385" s="191" t="s">
        <v>235</v>
      </c>
      <c r="D1385" s="138"/>
      <c r="E1385" s="137" t="s">
        <v>235</v>
      </c>
      <c r="F1385" s="137" t="s">
        <v>235</v>
      </c>
      <c r="G1385" s="137" t="s">
        <v>235</v>
      </c>
      <c r="H1385" s="192" t="s">
        <v>235</v>
      </c>
      <c r="I1385" s="193" t="s">
        <v>235</v>
      </c>
      <c r="J1385" s="193" t="s">
        <v>235</v>
      </c>
      <c r="K1385" s="194"/>
      <c r="L1385" s="194"/>
      <c r="M1385" s="194"/>
      <c r="N1385" s="194"/>
      <c r="O1385" s="194"/>
      <c r="P1385" s="195"/>
      <c r="Q1385" s="196"/>
      <c r="R1385" s="137" t="s">
        <v>235</v>
      </c>
      <c r="S1385" s="197" t="str">
        <f t="shared" ca="1" si="108"/>
        <v/>
      </c>
      <c r="T1385" s="197" t="str">
        <f ca="1">IF(B1385="","",IF(ISERROR(MATCH($J1385,[3]SorP!$B$1:$B$6226,0)),"",INDIRECT("'SorP'!$A$"&amp;MATCH($S1385&amp;$J1385,[3]SorP!C:C,0))))</f>
        <v/>
      </c>
      <c r="U1385" s="139"/>
      <c r="V1385" s="140" t="e">
        <f>IF(C1385="",NA(),IF(OR(C1385="Smelter not listed",C1385="Smelter not yet identified"),MATCH($B1385&amp;$D1385,'[3]Smelter Look-up'!$J:$J,0),MATCH($B1385&amp;$C1385,'[3]Smelter Look-up'!$J:$J,0)))</f>
        <v>#N/A</v>
      </c>
      <c r="X1385" s="67">
        <f t="shared" si="106"/>
        <v>0</v>
      </c>
      <c r="AB1385" s="68" t="str">
        <f t="shared" si="107"/>
        <v/>
      </c>
    </row>
    <row r="1386" spans="1:28" s="67" customFormat="1" ht="20.25">
      <c r="A1386" s="197"/>
      <c r="B1386" s="137" t="s">
        <v>235</v>
      </c>
      <c r="C1386" s="191" t="s">
        <v>235</v>
      </c>
      <c r="D1386" s="138"/>
      <c r="E1386" s="137" t="s">
        <v>235</v>
      </c>
      <c r="F1386" s="137" t="s">
        <v>235</v>
      </c>
      <c r="G1386" s="137" t="s">
        <v>235</v>
      </c>
      <c r="H1386" s="192" t="s">
        <v>235</v>
      </c>
      <c r="I1386" s="193" t="s">
        <v>235</v>
      </c>
      <c r="J1386" s="193" t="s">
        <v>235</v>
      </c>
      <c r="K1386" s="194"/>
      <c r="L1386" s="194"/>
      <c r="M1386" s="194"/>
      <c r="N1386" s="194"/>
      <c r="O1386" s="194"/>
      <c r="P1386" s="195"/>
      <c r="Q1386" s="196"/>
      <c r="R1386" s="137" t="s">
        <v>235</v>
      </c>
      <c r="S1386" s="197" t="str">
        <f t="shared" ca="1" si="108"/>
        <v/>
      </c>
      <c r="T1386" s="197" t="str">
        <f ca="1">IF(B1386="","",IF(ISERROR(MATCH($J1386,[3]SorP!$B$1:$B$6226,0)),"",INDIRECT("'SorP'!$A$"&amp;MATCH($S1386&amp;$J1386,[3]SorP!C:C,0))))</f>
        <v/>
      </c>
      <c r="U1386" s="139"/>
      <c r="V1386" s="140" t="e">
        <f>IF(C1386="",NA(),IF(OR(C1386="Smelter not listed",C1386="Smelter not yet identified"),MATCH($B1386&amp;$D1386,'[3]Smelter Look-up'!$J:$J,0),MATCH($B1386&amp;$C1386,'[3]Smelter Look-up'!$J:$J,0)))</f>
        <v>#N/A</v>
      </c>
      <c r="X1386" s="67">
        <f t="shared" si="106"/>
        <v>0</v>
      </c>
      <c r="AB1386" s="68" t="str">
        <f t="shared" si="107"/>
        <v/>
      </c>
    </row>
    <row r="1387" spans="1:28" s="67" customFormat="1" ht="20.25">
      <c r="A1387" s="197"/>
      <c r="B1387" s="137" t="s">
        <v>235</v>
      </c>
      <c r="C1387" s="191" t="s">
        <v>235</v>
      </c>
      <c r="D1387" s="138"/>
      <c r="E1387" s="137" t="s">
        <v>235</v>
      </c>
      <c r="F1387" s="137" t="s">
        <v>235</v>
      </c>
      <c r="G1387" s="137" t="s">
        <v>235</v>
      </c>
      <c r="H1387" s="192" t="s">
        <v>235</v>
      </c>
      <c r="I1387" s="193" t="s">
        <v>235</v>
      </c>
      <c r="J1387" s="193" t="s">
        <v>235</v>
      </c>
      <c r="K1387" s="194"/>
      <c r="L1387" s="194"/>
      <c r="M1387" s="194"/>
      <c r="N1387" s="194"/>
      <c r="O1387" s="194"/>
      <c r="P1387" s="195"/>
      <c r="Q1387" s="196"/>
      <c r="R1387" s="137" t="s">
        <v>235</v>
      </c>
      <c r="S1387" s="197" t="str">
        <f t="shared" ca="1" si="108"/>
        <v/>
      </c>
      <c r="T1387" s="197" t="str">
        <f ca="1">IF(B1387="","",IF(ISERROR(MATCH($J1387,[3]SorP!$B$1:$B$6226,0)),"",INDIRECT("'SorP'!$A$"&amp;MATCH($S1387&amp;$J1387,[3]SorP!C:C,0))))</f>
        <v/>
      </c>
      <c r="U1387" s="139"/>
      <c r="V1387" s="140" t="e">
        <f>IF(C1387="",NA(),IF(OR(C1387="Smelter not listed",C1387="Smelter not yet identified"),MATCH($B1387&amp;$D1387,'[3]Smelter Look-up'!$J:$J,0),MATCH($B1387&amp;$C1387,'[3]Smelter Look-up'!$J:$J,0)))</f>
        <v>#N/A</v>
      </c>
      <c r="X1387" s="67">
        <f t="shared" si="106"/>
        <v>0</v>
      </c>
      <c r="AB1387" s="68" t="str">
        <f t="shared" si="107"/>
        <v/>
      </c>
    </row>
    <row r="1388" spans="1:28" s="67" customFormat="1" ht="20.25">
      <c r="A1388" s="197"/>
      <c r="B1388" s="137" t="s">
        <v>235</v>
      </c>
      <c r="C1388" s="191" t="s">
        <v>235</v>
      </c>
      <c r="D1388" s="138"/>
      <c r="E1388" s="137" t="s">
        <v>235</v>
      </c>
      <c r="F1388" s="137" t="s">
        <v>235</v>
      </c>
      <c r="G1388" s="137" t="s">
        <v>235</v>
      </c>
      <c r="H1388" s="192" t="s">
        <v>235</v>
      </c>
      <c r="I1388" s="193" t="s">
        <v>235</v>
      </c>
      <c r="J1388" s="193" t="s">
        <v>235</v>
      </c>
      <c r="K1388" s="194"/>
      <c r="L1388" s="194"/>
      <c r="M1388" s="194"/>
      <c r="N1388" s="194"/>
      <c r="O1388" s="194"/>
      <c r="P1388" s="195"/>
      <c r="Q1388" s="196"/>
      <c r="R1388" s="137" t="s">
        <v>235</v>
      </c>
      <c r="S1388" s="197" t="str">
        <f t="shared" ca="1" si="108"/>
        <v/>
      </c>
      <c r="T1388" s="197" t="str">
        <f ca="1">IF(B1388="","",IF(ISERROR(MATCH($J1388,[3]SorP!$B$1:$B$6226,0)),"",INDIRECT("'SorP'!$A$"&amp;MATCH($S1388&amp;$J1388,[3]SorP!C:C,0))))</f>
        <v/>
      </c>
      <c r="U1388" s="139"/>
      <c r="V1388" s="140" t="e">
        <f>IF(C1388="",NA(),IF(OR(C1388="Smelter not listed",C1388="Smelter not yet identified"),MATCH($B1388&amp;$D1388,'[3]Smelter Look-up'!$J:$J,0),MATCH($B1388&amp;$C1388,'[3]Smelter Look-up'!$J:$J,0)))</f>
        <v>#N/A</v>
      </c>
      <c r="X1388" s="67">
        <f t="shared" si="106"/>
        <v>0</v>
      </c>
      <c r="AB1388" s="68" t="str">
        <f t="shared" si="107"/>
        <v/>
      </c>
    </row>
    <row r="1389" spans="1:28" s="67" customFormat="1" ht="20.25">
      <c r="A1389" s="197"/>
      <c r="B1389" s="137" t="s">
        <v>235</v>
      </c>
      <c r="C1389" s="191" t="s">
        <v>235</v>
      </c>
      <c r="D1389" s="138"/>
      <c r="E1389" s="137" t="s">
        <v>235</v>
      </c>
      <c r="F1389" s="137" t="s">
        <v>235</v>
      </c>
      <c r="G1389" s="137" t="s">
        <v>235</v>
      </c>
      <c r="H1389" s="192" t="s">
        <v>235</v>
      </c>
      <c r="I1389" s="193" t="s">
        <v>235</v>
      </c>
      <c r="J1389" s="193" t="s">
        <v>235</v>
      </c>
      <c r="K1389" s="194"/>
      <c r="L1389" s="194"/>
      <c r="M1389" s="194"/>
      <c r="N1389" s="194"/>
      <c r="O1389" s="194"/>
      <c r="P1389" s="195"/>
      <c r="Q1389" s="196"/>
      <c r="R1389" s="137" t="s">
        <v>235</v>
      </c>
      <c r="S1389" s="197" t="str">
        <f t="shared" ca="1" si="108"/>
        <v/>
      </c>
      <c r="T1389" s="197" t="str">
        <f ca="1">IF(B1389="","",IF(ISERROR(MATCH($J1389,[3]SorP!$B$1:$B$6226,0)),"",INDIRECT("'SorP'!$A$"&amp;MATCH($S1389&amp;$J1389,[3]SorP!C:C,0))))</f>
        <v/>
      </c>
      <c r="U1389" s="139"/>
      <c r="V1389" s="140" t="e">
        <f>IF(C1389="",NA(),IF(OR(C1389="Smelter not listed",C1389="Smelter not yet identified"),MATCH($B1389&amp;$D1389,'[3]Smelter Look-up'!$J:$J,0),MATCH($B1389&amp;$C1389,'[3]Smelter Look-up'!$J:$J,0)))</f>
        <v>#N/A</v>
      </c>
      <c r="X1389" s="67">
        <f t="shared" si="106"/>
        <v>0</v>
      </c>
      <c r="AB1389" s="68" t="str">
        <f t="shared" si="107"/>
        <v/>
      </c>
    </row>
    <row r="1390" spans="1:28" s="67" customFormat="1" ht="20.25">
      <c r="A1390" s="197"/>
      <c r="B1390" s="137" t="s">
        <v>235</v>
      </c>
      <c r="C1390" s="191" t="s">
        <v>235</v>
      </c>
      <c r="D1390" s="138"/>
      <c r="E1390" s="137" t="s">
        <v>235</v>
      </c>
      <c r="F1390" s="137" t="s">
        <v>235</v>
      </c>
      <c r="G1390" s="137" t="s">
        <v>235</v>
      </c>
      <c r="H1390" s="192" t="s">
        <v>235</v>
      </c>
      <c r="I1390" s="193" t="s">
        <v>235</v>
      </c>
      <c r="J1390" s="193" t="s">
        <v>235</v>
      </c>
      <c r="K1390" s="194"/>
      <c r="L1390" s="194"/>
      <c r="M1390" s="194"/>
      <c r="N1390" s="194"/>
      <c r="O1390" s="194"/>
      <c r="P1390" s="195"/>
      <c r="Q1390" s="196"/>
      <c r="R1390" s="137" t="s">
        <v>235</v>
      </c>
      <c r="S1390" s="197" t="str">
        <f t="shared" ca="1" si="108"/>
        <v/>
      </c>
      <c r="T1390" s="197" t="str">
        <f ca="1">IF(B1390="","",IF(ISERROR(MATCH($J1390,[3]SorP!$B$1:$B$6226,0)),"",INDIRECT("'SorP'!$A$"&amp;MATCH($S1390&amp;$J1390,[3]SorP!C:C,0))))</f>
        <v/>
      </c>
      <c r="U1390" s="139"/>
      <c r="V1390" s="140" t="e">
        <f>IF(C1390="",NA(),IF(OR(C1390="Smelter not listed",C1390="Smelter not yet identified"),MATCH($B1390&amp;$D1390,'[3]Smelter Look-up'!$J:$J,0),MATCH($B1390&amp;$C1390,'[3]Smelter Look-up'!$J:$J,0)))</f>
        <v>#N/A</v>
      </c>
      <c r="X1390" s="67">
        <f t="shared" si="106"/>
        <v>0</v>
      </c>
      <c r="AB1390" s="68" t="str">
        <f t="shared" si="107"/>
        <v/>
      </c>
    </row>
    <row r="1391" spans="1:28" s="67" customFormat="1" ht="20.25">
      <c r="A1391" s="197"/>
      <c r="B1391" s="137" t="s">
        <v>235</v>
      </c>
      <c r="C1391" s="191" t="s">
        <v>235</v>
      </c>
      <c r="D1391" s="138"/>
      <c r="E1391" s="137" t="s">
        <v>235</v>
      </c>
      <c r="F1391" s="137" t="s">
        <v>235</v>
      </c>
      <c r="G1391" s="137" t="s">
        <v>235</v>
      </c>
      <c r="H1391" s="192" t="s">
        <v>235</v>
      </c>
      <c r="I1391" s="193" t="s">
        <v>235</v>
      </c>
      <c r="J1391" s="193" t="s">
        <v>235</v>
      </c>
      <c r="K1391" s="194"/>
      <c r="L1391" s="194"/>
      <c r="M1391" s="194"/>
      <c r="N1391" s="194"/>
      <c r="O1391" s="194"/>
      <c r="P1391" s="195"/>
      <c r="Q1391" s="196"/>
      <c r="R1391" s="137" t="s">
        <v>235</v>
      </c>
      <c r="S1391" s="197" t="str">
        <f t="shared" ca="1" si="108"/>
        <v/>
      </c>
      <c r="T1391" s="197" t="str">
        <f ca="1">IF(B1391="","",IF(ISERROR(MATCH($J1391,[3]SorP!$B$1:$B$6226,0)),"",INDIRECT("'SorP'!$A$"&amp;MATCH($S1391&amp;$J1391,[3]SorP!C:C,0))))</f>
        <v/>
      </c>
      <c r="U1391" s="139"/>
      <c r="V1391" s="140" t="e">
        <f>IF(C1391="",NA(),IF(OR(C1391="Smelter not listed",C1391="Smelter not yet identified"),MATCH($B1391&amp;$D1391,'[3]Smelter Look-up'!$J:$J,0),MATCH($B1391&amp;$C1391,'[3]Smelter Look-up'!$J:$J,0)))</f>
        <v>#N/A</v>
      </c>
      <c r="X1391" s="67">
        <f t="shared" si="106"/>
        <v>0</v>
      </c>
      <c r="AB1391" s="68" t="str">
        <f t="shared" si="107"/>
        <v/>
      </c>
    </row>
    <row r="1392" spans="1:28" s="67" customFormat="1" ht="20.25">
      <c r="A1392" s="197"/>
      <c r="B1392" s="137" t="s">
        <v>235</v>
      </c>
      <c r="C1392" s="191" t="s">
        <v>235</v>
      </c>
      <c r="D1392" s="138"/>
      <c r="E1392" s="137" t="s">
        <v>235</v>
      </c>
      <c r="F1392" s="137" t="s">
        <v>235</v>
      </c>
      <c r="G1392" s="137" t="s">
        <v>235</v>
      </c>
      <c r="H1392" s="192" t="s">
        <v>235</v>
      </c>
      <c r="I1392" s="193" t="s">
        <v>235</v>
      </c>
      <c r="J1392" s="193" t="s">
        <v>235</v>
      </c>
      <c r="K1392" s="194"/>
      <c r="L1392" s="194"/>
      <c r="M1392" s="194"/>
      <c r="N1392" s="194"/>
      <c r="O1392" s="194"/>
      <c r="P1392" s="195"/>
      <c r="Q1392" s="196"/>
      <c r="R1392" s="137" t="s">
        <v>235</v>
      </c>
      <c r="S1392" s="197" t="str">
        <f t="shared" ca="1" si="108"/>
        <v/>
      </c>
      <c r="T1392" s="197" t="str">
        <f ca="1">IF(B1392="","",IF(ISERROR(MATCH($J1392,[3]SorP!$B$1:$B$6226,0)),"",INDIRECT("'SorP'!$A$"&amp;MATCH($S1392&amp;$J1392,[3]SorP!C:C,0))))</f>
        <v/>
      </c>
      <c r="U1392" s="139"/>
      <c r="V1392" s="140" t="e">
        <f>IF(C1392="",NA(),IF(OR(C1392="Smelter not listed",C1392="Smelter not yet identified"),MATCH($B1392&amp;$D1392,'[3]Smelter Look-up'!$J:$J,0),MATCH($B1392&amp;$C1392,'[3]Smelter Look-up'!$J:$J,0)))</f>
        <v>#N/A</v>
      </c>
      <c r="X1392" s="67">
        <f t="shared" si="106"/>
        <v>0</v>
      </c>
      <c r="AB1392" s="68" t="str">
        <f t="shared" si="107"/>
        <v/>
      </c>
    </row>
    <row r="1393" spans="1:28" s="67" customFormat="1" ht="20.25">
      <c r="A1393" s="197"/>
      <c r="B1393" s="137" t="s">
        <v>235</v>
      </c>
      <c r="C1393" s="191" t="s">
        <v>235</v>
      </c>
      <c r="D1393" s="138"/>
      <c r="E1393" s="137" t="s">
        <v>235</v>
      </c>
      <c r="F1393" s="137" t="s">
        <v>235</v>
      </c>
      <c r="G1393" s="137" t="s">
        <v>235</v>
      </c>
      <c r="H1393" s="192" t="s">
        <v>235</v>
      </c>
      <c r="I1393" s="193" t="s">
        <v>235</v>
      </c>
      <c r="J1393" s="193" t="s">
        <v>235</v>
      </c>
      <c r="K1393" s="194"/>
      <c r="L1393" s="194"/>
      <c r="M1393" s="194"/>
      <c r="N1393" s="194"/>
      <c r="O1393" s="194"/>
      <c r="P1393" s="195"/>
      <c r="Q1393" s="196"/>
      <c r="R1393" s="137" t="s">
        <v>235</v>
      </c>
      <c r="S1393" s="197" t="str">
        <f t="shared" ca="1" si="108"/>
        <v/>
      </c>
      <c r="T1393" s="197" t="str">
        <f ca="1">IF(B1393="","",IF(ISERROR(MATCH($J1393,[3]SorP!$B$1:$B$6226,0)),"",INDIRECT("'SorP'!$A$"&amp;MATCH($S1393&amp;$J1393,[3]SorP!C:C,0))))</f>
        <v/>
      </c>
      <c r="U1393" s="139"/>
      <c r="V1393" s="140" t="e">
        <f>IF(C1393="",NA(),IF(OR(C1393="Smelter not listed",C1393="Smelter not yet identified"),MATCH($B1393&amp;$D1393,'[3]Smelter Look-up'!$J:$J,0),MATCH($B1393&amp;$C1393,'[3]Smelter Look-up'!$J:$J,0)))</f>
        <v>#N/A</v>
      </c>
      <c r="X1393" s="67">
        <f t="shared" si="106"/>
        <v>0</v>
      </c>
      <c r="AB1393" s="68" t="str">
        <f t="shared" si="107"/>
        <v/>
      </c>
    </row>
    <row r="1394" spans="1:28" s="67" customFormat="1" ht="20.25">
      <c r="A1394" s="197"/>
      <c r="B1394" s="137" t="s">
        <v>235</v>
      </c>
      <c r="C1394" s="191" t="s">
        <v>235</v>
      </c>
      <c r="D1394" s="138"/>
      <c r="E1394" s="137" t="s">
        <v>235</v>
      </c>
      <c r="F1394" s="137" t="s">
        <v>235</v>
      </c>
      <c r="G1394" s="137" t="s">
        <v>235</v>
      </c>
      <c r="H1394" s="192" t="s">
        <v>235</v>
      </c>
      <c r="I1394" s="193" t="s">
        <v>235</v>
      </c>
      <c r="J1394" s="193" t="s">
        <v>235</v>
      </c>
      <c r="K1394" s="194"/>
      <c r="L1394" s="194"/>
      <c r="M1394" s="194"/>
      <c r="N1394" s="194"/>
      <c r="O1394" s="194"/>
      <c r="P1394" s="195"/>
      <c r="Q1394" s="196"/>
      <c r="R1394" s="137" t="s">
        <v>235</v>
      </c>
      <c r="S1394" s="197" t="str">
        <f t="shared" ca="1" si="108"/>
        <v/>
      </c>
      <c r="T1394" s="197" t="str">
        <f ca="1">IF(B1394="","",IF(ISERROR(MATCH($J1394,[3]SorP!$B$1:$B$6226,0)),"",INDIRECT("'SorP'!$A$"&amp;MATCH($S1394&amp;$J1394,[3]SorP!C:C,0))))</f>
        <v/>
      </c>
      <c r="U1394" s="139"/>
      <c r="V1394" s="140" t="e">
        <f>IF(C1394="",NA(),IF(OR(C1394="Smelter not listed",C1394="Smelter not yet identified"),MATCH($B1394&amp;$D1394,'[3]Smelter Look-up'!$J:$J,0),MATCH($B1394&amp;$C1394,'[3]Smelter Look-up'!$J:$J,0)))</f>
        <v>#N/A</v>
      </c>
      <c r="X1394" s="67">
        <f t="shared" si="106"/>
        <v>0</v>
      </c>
      <c r="AB1394" s="68" t="str">
        <f t="shared" si="107"/>
        <v/>
      </c>
    </row>
    <row r="1395" spans="1:28" s="67" customFormat="1" ht="20.25">
      <c r="A1395" s="197"/>
      <c r="B1395" s="137" t="s">
        <v>235</v>
      </c>
      <c r="C1395" s="191" t="s">
        <v>235</v>
      </c>
      <c r="D1395" s="138"/>
      <c r="E1395" s="137" t="s">
        <v>235</v>
      </c>
      <c r="F1395" s="137" t="s">
        <v>235</v>
      </c>
      <c r="G1395" s="137" t="s">
        <v>235</v>
      </c>
      <c r="H1395" s="192" t="s">
        <v>235</v>
      </c>
      <c r="I1395" s="193" t="s">
        <v>235</v>
      </c>
      <c r="J1395" s="193" t="s">
        <v>235</v>
      </c>
      <c r="K1395" s="194"/>
      <c r="L1395" s="194"/>
      <c r="M1395" s="194"/>
      <c r="N1395" s="194"/>
      <c r="O1395" s="194"/>
      <c r="P1395" s="195"/>
      <c r="Q1395" s="196"/>
      <c r="R1395" s="137" t="s">
        <v>235</v>
      </c>
      <c r="S1395" s="197" t="str">
        <f t="shared" ca="1" si="108"/>
        <v/>
      </c>
      <c r="T1395" s="197" t="str">
        <f ca="1">IF(B1395="","",IF(ISERROR(MATCH($J1395,[3]SorP!$B$1:$B$6226,0)),"",INDIRECT("'SorP'!$A$"&amp;MATCH($S1395&amp;$J1395,[3]SorP!C:C,0))))</f>
        <v/>
      </c>
      <c r="U1395" s="139"/>
      <c r="V1395" s="140" t="e">
        <f>IF(C1395="",NA(),IF(OR(C1395="Smelter not listed",C1395="Smelter not yet identified"),MATCH($B1395&amp;$D1395,'[3]Smelter Look-up'!$J:$J,0),MATCH($B1395&amp;$C1395,'[3]Smelter Look-up'!$J:$J,0)))</f>
        <v>#N/A</v>
      </c>
      <c r="X1395" s="67">
        <f t="shared" si="106"/>
        <v>0</v>
      </c>
      <c r="AB1395" s="68" t="str">
        <f t="shared" si="107"/>
        <v/>
      </c>
    </row>
    <row r="1396" spans="1:28" s="67" customFormat="1" ht="20.25">
      <c r="A1396" s="197"/>
      <c r="B1396" s="137" t="s">
        <v>235</v>
      </c>
      <c r="C1396" s="191" t="s">
        <v>235</v>
      </c>
      <c r="D1396" s="138"/>
      <c r="E1396" s="137" t="s">
        <v>235</v>
      </c>
      <c r="F1396" s="137" t="s">
        <v>235</v>
      </c>
      <c r="G1396" s="137" t="s">
        <v>235</v>
      </c>
      <c r="H1396" s="192" t="s">
        <v>235</v>
      </c>
      <c r="I1396" s="193" t="s">
        <v>235</v>
      </c>
      <c r="J1396" s="193" t="s">
        <v>235</v>
      </c>
      <c r="K1396" s="194"/>
      <c r="L1396" s="194"/>
      <c r="M1396" s="194"/>
      <c r="N1396" s="194"/>
      <c r="O1396" s="194"/>
      <c r="P1396" s="195"/>
      <c r="Q1396" s="196"/>
      <c r="R1396" s="137" t="s">
        <v>235</v>
      </c>
      <c r="S1396" s="197" t="str">
        <f t="shared" ca="1" si="108"/>
        <v/>
      </c>
      <c r="T1396" s="197" t="str">
        <f ca="1">IF(B1396="","",IF(ISERROR(MATCH($J1396,[3]SorP!$B$1:$B$6226,0)),"",INDIRECT("'SorP'!$A$"&amp;MATCH($S1396&amp;$J1396,[3]SorP!C:C,0))))</f>
        <v/>
      </c>
      <c r="U1396" s="139"/>
      <c r="V1396" s="140" t="e">
        <f>IF(C1396="",NA(),IF(OR(C1396="Smelter not listed",C1396="Smelter not yet identified"),MATCH($B1396&amp;$D1396,'[3]Smelter Look-up'!$J:$J,0),MATCH($B1396&amp;$C1396,'[3]Smelter Look-up'!$J:$J,0)))</f>
        <v>#N/A</v>
      </c>
      <c r="X1396" s="67">
        <f t="shared" si="106"/>
        <v>0</v>
      </c>
      <c r="AB1396" s="68" t="str">
        <f t="shared" si="107"/>
        <v/>
      </c>
    </row>
    <row r="1397" spans="1:28" s="67" customFormat="1" ht="20.25">
      <c r="A1397" s="197"/>
      <c r="B1397" s="137" t="s">
        <v>235</v>
      </c>
      <c r="C1397" s="191" t="s">
        <v>235</v>
      </c>
      <c r="D1397" s="138"/>
      <c r="E1397" s="137" t="s">
        <v>235</v>
      </c>
      <c r="F1397" s="137" t="s">
        <v>235</v>
      </c>
      <c r="G1397" s="137" t="s">
        <v>235</v>
      </c>
      <c r="H1397" s="192" t="s">
        <v>235</v>
      </c>
      <c r="I1397" s="193" t="s">
        <v>235</v>
      </c>
      <c r="J1397" s="193" t="s">
        <v>235</v>
      </c>
      <c r="K1397" s="194"/>
      <c r="L1397" s="194"/>
      <c r="M1397" s="194"/>
      <c r="N1397" s="194"/>
      <c r="O1397" s="194"/>
      <c r="P1397" s="195"/>
      <c r="Q1397" s="196"/>
      <c r="R1397" s="137" t="s">
        <v>235</v>
      </c>
      <c r="S1397" s="197" t="str">
        <f t="shared" ca="1" si="108"/>
        <v/>
      </c>
      <c r="T1397" s="197" t="str">
        <f ca="1">IF(B1397="","",IF(ISERROR(MATCH($J1397,[3]SorP!$B$1:$B$6226,0)),"",INDIRECT("'SorP'!$A$"&amp;MATCH($S1397&amp;$J1397,[3]SorP!C:C,0))))</f>
        <v/>
      </c>
      <c r="U1397" s="139"/>
      <c r="V1397" s="140" t="e">
        <f>IF(C1397="",NA(),IF(OR(C1397="Smelter not listed",C1397="Smelter not yet identified"),MATCH($B1397&amp;$D1397,'[3]Smelter Look-up'!$J:$J,0),MATCH($B1397&amp;$C1397,'[3]Smelter Look-up'!$J:$J,0)))</f>
        <v>#N/A</v>
      </c>
      <c r="X1397" s="67">
        <f t="shared" si="106"/>
        <v>0</v>
      </c>
      <c r="AB1397" s="68" t="str">
        <f t="shared" si="107"/>
        <v/>
      </c>
    </row>
    <row r="1398" spans="1:28" s="67" customFormat="1" ht="20.25">
      <c r="A1398" s="197"/>
      <c r="B1398" s="137" t="s">
        <v>235</v>
      </c>
      <c r="C1398" s="191" t="s">
        <v>235</v>
      </c>
      <c r="D1398" s="138"/>
      <c r="E1398" s="137" t="s">
        <v>235</v>
      </c>
      <c r="F1398" s="137" t="s">
        <v>235</v>
      </c>
      <c r="G1398" s="137" t="s">
        <v>235</v>
      </c>
      <c r="H1398" s="192" t="s">
        <v>235</v>
      </c>
      <c r="I1398" s="193" t="s">
        <v>235</v>
      </c>
      <c r="J1398" s="193" t="s">
        <v>235</v>
      </c>
      <c r="K1398" s="194"/>
      <c r="L1398" s="194"/>
      <c r="M1398" s="194"/>
      <c r="N1398" s="194"/>
      <c r="O1398" s="194"/>
      <c r="P1398" s="195"/>
      <c r="Q1398" s="196"/>
      <c r="R1398" s="137" t="s">
        <v>235</v>
      </c>
      <c r="S1398" s="197" t="str">
        <f t="shared" ca="1" si="108"/>
        <v/>
      </c>
      <c r="T1398" s="197" t="str">
        <f ca="1">IF(B1398="","",IF(ISERROR(MATCH($J1398,[3]SorP!$B$1:$B$6226,0)),"",INDIRECT("'SorP'!$A$"&amp;MATCH($S1398&amp;$J1398,[3]SorP!C:C,0))))</f>
        <v/>
      </c>
      <c r="U1398" s="139"/>
      <c r="V1398" s="140" t="e">
        <f>IF(C1398="",NA(),IF(OR(C1398="Smelter not listed",C1398="Smelter not yet identified"),MATCH($B1398&amp;$D1398,'[3]Smelter Look-up'!$J:$J,0),MATCH($B1398&amp;$C1398,'[3]Smelter Look-up'!$J:$J,0)))</f>
        <v>#N/A</v>
      </c>
      <c r="X1398" s="67">
        <f t="shared" si="106"/>
        <v>0</v>
      </c>
      <c r="AB1398" s="68" t="str">
        <f t="shared" si="107"/>
        <v/>
      </c>
    </row>
    <row r="1399" spans="1:28" s="67" customFormat="1" ht="20.25">
      <c r="A1399" s="197"/>
      <c r="B1399" s="137" t="s">
        <v>235</v>
      </c>
      <c r="C1399" s="191" t="s">
        <v>235</v>
      </c>
      <c r="D1399" s="138"/>
      <c r="E1399" s="137" t="s">
        <v>235</v>
      </c>
      <c r="F1399" s="137" t="s">
        <v>235</v>
      </c>
      <c r="G1399" s="137" t="s">
        <v>235</v>
      </c>
      <c r="H1399" s="192" t="s">
        <v>235</v>
      </c>
      <c r="I1399" s="193" t="s">
        <v>235</v>
      </c>
      <c r="J1399" s="193" t="s">
        <v>235</v>
      </c>
      <c r="K1399" s="194"/>
      <c r="L1399" s="194"/>
      <c r="M1399" s="194"/>
      <c r="N1399" s="194"/>
      <c r="O1399" s="194"/>
      <c r="P1399" s="195"/>
      <c r="Q1399" s="196"/>
      <c r="R1399" s="137" t="s">
        <v>235</v>
      </c>
      <c r="S1399" s="197" t="str">
        <f t="shared" ca="1" si="108"/>
        <v/>
      </c>
      <c r="T1399" s="197" t="str">
        <f ca="1">IF(B1399="","",IF(ISERROR(MATCH($J1399,[3]SorP!$B$1:$B$6226,0)),"",INDIRECT("'SorP'!$A$"&amp;MATCH($S1399&amp;$J1399,[3]SorP!C:C,0))))</f>
        <v/>
      </c>
      <c r="U1399" s="139"/>
      <c r="V1399" s="140" t="e">
        <f>IF(C1399="",NA(),IF(OR(C1399="Smelter not listed",C1399="Smelter not yet identified"),MATCH($B1399&amp;$D1399,'[3]Smelter Look-up'!$J:$J,0),MATCH($B1399&amp;$C1399,'[3]Smelter Look-up'!$J:$J,0)))</f>
        <v>#N/A</v>
      </c>
      <c r="X1399" s="67">
        <f t="shared" si="106"/>
        <v>0</v>
      </c>
      <c r="AB1399" s="68" t="str">
        <f t="shared" si="107"/>
        <v/>
      </c>
    </row>
    <row r="1400" spans="1:28" s="67" customFormat="1" ht="20.25">
      <c r="A1400" s="197"/>
      <c r="B1400" s="137" t="s">
        <v>235</v>
      </c>
      <c r="C1400" s="191" t="s">
        <v>235</v>
      </c>
      <c r="D1400" s="138"/>
      <c r="E1400" s="137" t="s">
        <v>235</v>
      </c>
      <c r="F1400" s="137" t="s">
        <v>235</v>
      </c>
      <c r="G1400" s="137" t="s">
        <v>235</v>
      </c>
      <c r="H1400" s="192" t="s">
        <v>235</v>
      </c>
      <c r="I1400" s="193" t="s">
        <v>235</v>
      </c>
      <c r="J1400" s="193" t="s">
        <v>235</v>
      </c>
      <c r="K1400" s="194"/>
      <c r="L1400" s="194"/>
      <c r="M1400" s="194"/>
      <c r="N1400" s="194"/>
      <c r="O1400" s="194"/>
      <c r="P1400" s="195"/>
      <c r="Q1400" s="196"/>
      <c r="R1400" s="137" t="s">
        <v>235</v>
      </c>
      <c r="S1400" s="197" t="str">
        <f t="shared" ca="1" si="108"/>
        <v/>
      </c>
      <c r="T1400" s="197" t="str">
        <f ca="1">IF(B1400="","",IF(ISERROR(MATCH($J1400,[3]SorP!$B$1:$B$6226,0)),"",INDIRECT("'SorP'!$A$"&amp;MATCH($S1400&amp;$J1400,[3]SorP!C:C,0))))</f>
        <v/>
      </c>
      <c r="U1400" s="139"/>
      <c r="V1400" s="140" t="e">
        <f>IF(C1400="",NA(),IF(OR(C1400="Smelter not listed",C1400="Smelter not yet identified"),MATCH($B1400&amp;$D1400,'[3]Smelter Look-up'!$J:$J,0),MATCH($B1400&amp;$C1400,'[3]Smelter Look-up'!$J:$J,0)))</f>
        <v>#N/A</v>
      </c>
      <c r="X1400" s="67">
        <f t="shared" si="106"/>
        <v>0</v>
      </c>
      <c r="AB1400" s="68" t="str">
        <f t="shared" si="107"/>
        <v/>
      </c>
    </row>
    <row r="1401" spans="1:28" s="67" customFormat="1" ht="20.25">
      <c r="A1401" s="197"/>
      <c r="B1401" s="137" t="s">
        <v>235</v>
      </c>
      <c r="C1401" s="191" t="s">
        <v>235</v>
      </c>
      <c r="D1401" s="138"/>
      <c r="E1401" s="137" t="s">
        <v>235</v>
      </c>
      <c r="F1401" s="137" t="s">
        <v>235</v>
      </c>
      <c r="G1401" s="137" t="s">
        <v>235</v>
      </c>
      <c r="H1401" s="192" t="s">
        <v>235</v>
      </c>
      <c r="I1401" s="193" t="s">
        <v>235</v>
      </c>
      <c r="J1401" s="193" t="s">
        <v>235</v>
      </c>
      <c r="K1401" s="194"/>
      <c r="L1401" s="194"/>
      <c r="M1401" s="194"/>
      <c r="N1401" s="194"/>
      <c r="O1401" s="194"/>
      <c r="P1401" s="195"/>
      <c r="Q1401" s="196"/>
      <c r="R1401" s="137" t="s">
        <v>235</v>
      </c>
      <c r="S1401" s="197" t="str">
        <f t="shared" ca="1" si="108"/>
        <v/>
      </c>
      <c r="T1401" s="197" t="str">
        <f ca="1">IF(B1401="","",IF(ISERROR(MATCH($J1401,[3]SorP!$B$1:$B$6226,0)),"",INDIRECT("'SorP'!$A$"&amp;MATCH($S1401&amp;$J1401,[3]SorP!C:C,0))))</f>
        <v/>
      </c>
      <c r="U1401" s="139"/>
      <c r="V1401" s="140" t="e">
        <f>IF(C1401="",NA(),IF(OR(C1401="Smelter not listed",C1401="Smelter not yet identified"),MATCH($B1401&amp;$D1401,'[3]Smelter Look-up'!$J:$J,0),MATCH($B1401&amp;$C1401,'[3]Smelter Look-up'!$J:$J,0)))</f>
        <v>#N/A</v>
      </c>
      <c r="X1401" s="67">
        <f t="shared" si="106"/>
        <v>0</v>
      </c>
      <c r="AB1401" s="68" t="str">
        <f t="shared" si="107"/>
        <v/>
      </c>
    </row>
    <row r="1402" spans="1:28" s="67" customFormat="1" ht="20.25">
      <c r="A1402" s="197"/>
      <c r="B1402" s="137" t="s">
        <v>235</v>
      </c>
      <c r="C1402" s="191" t="s">
        <v>235</v>
      </c>
      <c r="D1402" s="138"/>
      <c r="E1402" s="137" t="s">
        <v>235</v>
      </c>
      <c r="F1402" s="137" t="s">
        <v>235</v>
      </c>
      <c r="G1402" s="137" t="s">
        <v>235</v>
      </c>
      <c r="H1402" s="192" t="s">
        <v>235</v>
      </c>
      <c r="I1402" s="193" t="s">
        <v>235</v>
      </c>
      <c r="J1402" s="193" t="s">
        <v>235</v>
      </c>
      <c r="K1402" s="194"/>
      <c r="L1402" s="194"/>
      <c r="M1402" s="194"/>
      <c r="N1402" s="194"/>
      <c r="O1402" s="194"/>
      <c r="P1402" s="195"/>
      <c r="Q1402" s="196"/>
      <c r="R1402" s="137" t="s">
        <v>235</v>
      </c>
      <c r="S1402" s="197" t="str">
        <f t="shared" ref="S1402" ca="1" si="109">IF(B1402="","",IF(ISERROR(MATCH($E1402,CL,0)),"Unknown",INDIRECT("'C'!$A$"&amp;MATCH($E1402,CL,0)+1)))</f>
        <v/>
      </c>
      <c r="T1402" s="197" t="str">
        <f ca="1">IF(B1402="","",IF(ISERROR(MATCH($J1402,[3]SorP!$B$1:$B$6226,0)),"",INDIRECT("'SorP'!$A$"&amp;MATCH($S1402&amp;$J1402,[3]SorP!C:C,0))))</f>
        <v/>
      </c>
      <c r="U1402" s="139"/>
      <c r="V1402" s="140" t="e">
        <f>IF(C1402="",NA(),IF(OR(C1402="Smelter not listed",C1402="Smelter not yet identified"),MATCH($B1402&amp;$D1402,'[3]Smelter Look-up'!$J:$J,0),MATCH($B1402&amp;$C1402,'[3]Smelter Look-up'!$J:$J,0)))</f>
        <v>#N/A</v>
      </c>
      <c r="X1402" s="67">
        <f t="shared" si="106"/>
        <v>0</v>
      </c>
      <c r="AB1402" s="68" t="str">
        <f t="shared" si="107"/>
        <v/>
      </c>
    </row>
    <row r="1403" spans="1:28" s="67" customFormat="1" ht="20.25">
      <c r="A1403" s="197"/>
      <c r="B1403" s="137" t="s">
        <v>235</v>
      </c>
      <c r="C1403" s="191" t="s">
        <v>235</v>
      </c>
      <c r="D1403" s="138"/>
      <c r="E1403" s="137" t="s">
        <v>235</v>
      </c>
      <c r="F1403" s="137" t="s">
        <v>235</v>
      </c>
      <c r="G1403" s="137" t="s">
        <v>235</v>
      </c>
      <c r="H1403" s="192" t="s">
        <v>235</v>
      </c>
      <c r="I1403" s="193" t="s">
        <v>235</v>
      </c>
      <c r="J1403" s="193" t="s">
        <v>235</v>
      </c>
      <c r="K1403" s="194"/>
      <c r="L1403" s="194"/>
      <c r="M1403" s="194"/>
      <c r="N1403" s="194"/>
      <c r="O1403" s="194"/>
      <c r="P1403" s="195"/>
      <c r="Q1403" s="196"/>
      <c r="R1403" s="137" t="s">
        <v>235</v>
      </c>
      <c r="S1403" s="197" t="str">
        <f t="shared" ref="S1403:S1434" ca="1" si="110">IF(B1403="","",IF(ISERROR(MATCH($E1403,CL,0)),"Unknown",INDIRECT("'C'!$A$"&amp;MATCH($E1403,CL,0)+1)))</f>
        <v/>
      </c>
      <c r="T1403" s="197" t="str">
        <f ca="1">IF(B1403="","",IF(ISERROR(MATCH($J1403,[3]SorP!$B$1:$B$6226,0)),"",INDIRECT("'SorP'!$A$"&amp;MATCH($S1403&amp;$J1403,[3]SorP!C:C,0))))</f>
        <v/>
      </c>
      <c r="U1403" s="139"/>
      <c r="V1403" s="140" t="e">
        <f>IF(C1403="",NA(),IF(OR(C1403="Smelter not listed",C1403="Smelter not yet identified"),MATCH($B1403&amp;$D1403,'[3]Smelter Look-up'!$J:$J,0),MATCH($B1403&amp;$C1403,'[3]Smelter Look-up'!$J:$J,0)))</f>
        <v>#N/A</v>
      </c>
      <c r="X1403" s="67">
        <f t="shared" si="106"/>
        <v>0</v>
      </c>
      <c r="AB1403" s="68" t="str">
        <f t="shared" si="107"/>
        <v/>
      </c>
    </row>
    <row r="1404" spans="1:28" s="67" customFormat="1" ht="20.25">
      <c r="A1404" s="197"/>
      <c r="B1404" s="137" t="s">
        <v>235</v>
      </c>
      <c r="C1404" s="191" t="s">
        <v>235</v>
      </c>
      <c r="D1404" s="138"/>
      <c r="E1404" s="137" t="s">
        <v>235</v>
      </c>
      <c r="F1404" s="137" t="s">
        <v>235</v>
      </c>
      <c r="G1404" s="137" t="s">
        <v>235</v>
      </c>
      <c r="H1404" s="192" t="s">
        <v>235</v>
      </c>
      <c r="I1404" s="193" t="s">
        <v>235</v>
      </c>
      <c r="J1404" s="193" t="s">
        <v>235</v>
      </c>
      <c r="K1404" s="194"/>
      <c r="L1404" s="194"/>
      <c r="M1404" s="194"/>
      <c r="N1404" s="194"/>
      <c r="O1404" s="194"/>
      <c r="P1404" s="195"/>
      <c r="Q1404" s="196"/>
      <c r="R1404" s="137" t="s">
        <v>235</v>
      </c>
      <c r="S1404" s="197" t="str">
        <f t="shared" ca="1" si="110"/>
        <v/>
      </c>
      <c r="T1404" s="197" t="str">
        <f ca="1">IF(B1404="","",IF(ISERROR(MATCH($J1404,[3]SorP!$B$1:$B$6226,0)),"",INDIRECT("'SorP'!$A$"&amp;MATCH($S1404&amp;$J1404,[3]SorP!C:C,0))))</f>
        <v/>
      </c>
      <c r="U1404" s="139"/>
      <c r="V1404" s="140" t="e">
        <f>IF(C1404="",NA(),IF(OR(C1404="Smelter not listed",C1404="Smelter not yet identified"),MATCH($B1404&amp;$D1404,'[3]Smelter Look-up'!$J:$J,0),MATCH($B1404&amp;$C1404,'[3]Smelter Look-up'!$J:$J,0)))</f>
        <v>#N/A</v>
      </c>
      <c r="X1404" s="67">
        <f t="shared" si="106"/>
        <v>0</v>
      </c>
      <c r="AB1404" s="68" t="str">
        <f t="shared" si="107"/>
        <v/>
      </c>
    </row>
    <row r="1405" spans="1:28" s="67" customFormat="1" ht="20.25">
      <c r="A1405" s="197"/>
      <c r="B1405" s="137" t="s">
        <v>235</v>
      </c>
      <c r="C1405" s="191" t="s">
        <v>235</v>
      </c>
      <c r="D1405" s="138"/>
      <c r="E1405" s="137" t="s">
        <v>235</v>
      </c>
      <c r="F1405" s="137" t="s">
        <v>235</v>
      </c>
      <c r="G1405" s="137" t="s">
        <v>235</v>
      </c>
      <c r="H1405" s="192" t="s">
        <v>235</v>
      </c>
      <c r="I1405" s="193" t="s">
        <v>235</v>
      </c>
      <c r="J1405" s="193" t="s">
        <v>235</v>
      </c>
      <c r="K1405" s="194"/>
      <c r="L1405" s="194"/>
      <c r="M1405" s="194"/>
      <c r="N1405" s="194"/>
      <c r="O1405" s="194"/>
      <c r="P1405" s="195"/>
      <c r="Q1405" s="196"/>
      <c r="R1405" s="137" t="s">
        <v>235</v>
      </c>
      <c r="S1405" s="197" t="str">
        <f t="shared" ca="1" si="110"/>
        <v/>
      </c>
      <c r="T1405" s="197" t="str">
        <f ca="1">IF(B1405="","",IF(ISERROR(MATCH($J1405,[3]SorP!$B$1:$B$6226,0)),"",INDIRECT("'SorP'!$A$"&amp;MATCH($S1405&amp;$J1405,[3]SorP!C:C,0))))</f>
        <v/>
      </c>
      <c r="U1405" s="139"/>
      <c r="V1405" s="140" t="e">
        <f>IF(C1405="",NA(),IF(OR(C1405="Smelter not listed",C1405="Smelter not yet identified"),MATCH($B1405&amp;$D1405,'[3]Smelter Look-up'!$J:$J,0),MATCH($B1405&amp;$C1405,'[3]Smelter Look-up'!$J:$J,0)))</f>
        <v>#N/A</v>
      </c>
      <c r="X1405" s="67">
        <f t="shared" si="106"/>
        <v>0</v>
      </c>
      <c r="AB1405" s="68" t="str">
        <f t="shared" si="107"/>
        <v/>
      </c>
    </row>
    <row r="1406" spans="1:28" s="67" customFormat="1" ht="20.25">
      <c r="A1406" s="197"/>
      <c r="B1406" s="137" t="s">
        <v>235</v>
      </c>
      <c r="C1406" s="191" t="s">
        <v>235</v>
      </c>
      <c r="D1406" s="138"/>
      <c r="E1406" s="137" t="s">
        <v>235</v>
      </c>
      <c r="F1406" s="137" t="s">
        <v>235</v>
      </c>
      <c r="G1406" s="137" t="s">
        <v>235</v>
      </c>
      <c r="H1406" s="192" t="s">
        <v>235</v>
      </c>
      <c r="I1406" s="193" t="s">
        <v>235</v>
      </c>
      <c r="J1406" s="193" t="s">
        <v>235</v>
      </c>
      <c r="K1406" s="194"/>
      <c r="L1406" s="194"/>
      <c r="M1406" s="194"/>
      <c r="N1406" s="194"/>
      <c r="O1406" s="194"/>
      <c r="P1406" s="195"/>
      <c r="Q1406" s="196"/>
      <c r="R1406" s="137" t="s">
        <v>235</v>
      </c>
      <c r="S1406" s="197" t="str">
        <f t="shared" ca="1" si="110"/>
        <v/>
      </c>
      <c r="T1406" s="197" t="str">
        <f ca="1">IF(B1406="","",IF(ISERROR(MATCH($J1406,[3]SorP!$B$1:$B$6226,0)),"",INDIRECT("'SorP'!$A$"&amp;MATCH($S1406&amp;$J1406,[3]SorP!C:C,0))))</f>
        <v/>
      </c>
      <c r="U1406" s="139"/>
      <c r="V1406" s="140" t="e">
        <f>IF(C1406="",NA(),IF(OR(C1406="Smelter not listed",C1406="Smelter not yet identified"),MATCH($B1406&amp;$D1406,'[3]Smelter Look-up'!$J:$J,0),MATCH($B1406&amp;$C1406,'[3]Smelter Look-up'!$J:$J,0)))</f>
        <v>#N/A</v>
      </c>
      <c r="X1406" s="67">
        <f t="shared" si="106"/>
        <v>0</v>
      </c>
      <c r="AB1406" s="68" t="str">
        <f t="shared" si="107"/>
        <v/>
      </c>
    </row>
    <row r="1407" spans="1:28" s="67" customFormat="1" ht="20.25">
      <c r="A1407" s="197"/>
      <c r="B1407" s="137" t="s">
        <v>235</v>
      </c>
      <c r="C1407" s="191" t="s">
        <v>235</v>
      </c>
      <c r="D1407" s="138"/>
      <c r="E1407" s="137" t="s">
        <v>235</v>
      </c>
      <c r="F1407" s="137" t="s">
        <v>235</v>
      </c>
      <c r="G1407" s="137" t="s">
        <v>235</v>
      </c>
      <c r="H1407" s="192" t="s">
        <v>235</v>
      </c>
      <c r="I1407" s="193" t="s">
        <v>235</v>
      </c>
      <c r="J1407" s="193" t="s">
        <v>235</v>
      </c>
      <c r="K1407" s="194"/>
      <c r="L1407" s="194"/>
      <c r="M1407" s="194"/>
      <c r="N1407" s="194"/>
      <c r="O1407" s="194"/>
      <c r="P1407" s="195"/>
      <c r="Q1407" s="196"/>
      <c r="R1407" s="137" t="s">
        <v>235</v>
      </c>
      <c r="S1407" s="197" t="str">
        <f t="shared" ca="1" si="110"/>
        <v/>
      </c>
      <c r="T1407" s="197" t="str">
        <f ca="1">IF(B1407="","",IF(ISERROR(MATCH($J1407,[3]SorP!$B$1:$B$6226,0)),"",INDIRECT("'SorP'!$A$"&amp;MATCH($S1407&amp;$J1407,[3]SorP!C:C,0))))</f>
        <v/>
      </c>
      <c r="U1407" s="139"/>
      <c r="V1407" s="140" t="e">
        <f>IF(C1407="",NA(),IF(OR(C1407="Smelter not listed",C1407="Smelter not yet identified"),MATCH($B1407&amp;$D1407,'[3]Smelter Look-up'!$J:$J,0),MATCH($B1407&amp;$C1407,'[3]Smelter Look-up'!$J:$J,0)))</f>
        <v>#N/A</v>
      </c>
      <c r="X1407" s="67">
        <f t="shared" si="106"/>
        <v>0</v>
      </c>
      <c r="AB1407" s="68" t="str">
        <f t="shared" si="107"/>
        <v/>
      </c>
    </row>
    <row r="1408" spans="1:28" s="67" customFormat="1" ht="20.25">
      <c r="A1408" s="197"/>
      <c r="B1408" s="137" t="s">
        <v>235</v>
      </c>
      <c r="C1408" s="191" t="s">
        <v>235</v>
      </c>
      <c r="D1408" s="138"/>
      <c r="E1408" s="137" t="s">
        <v>235</v>
      </c>
      <c r="F1408" s="137" t="s">
        <v>235</v>
      </c>
      <c r="G1408" s="137" t="s">
        <v>235</v>
      </c>
      <c r="H1408" s="192" t="s">
        <v>235</v>
      </c>
      <c r="I1408" s="193" t="s">
        <v>235</v>
      </c>
      <c r="J1408" s="193" t="s">
        <v>235</v>
      </c>
      <c r="K1408" s="194"/>
      <c r="L1408" s="194"/>
      <c r="M1408" s="194"/>
      <c r="N1408" s="194"/>
      <c r="O1408" s="194"/>
      <c r="P1408" s="195"/>
      <c r="Q1408" s="196"/>
      <c r="R1408" s="137" t="s">
        <v>235</v>
      </c>
      <c r="S1408" s="197" t="str">
        <f t="shared" ca="1" si="110"/>
        <v/>
      </c>
      <c r="T1408" s="197" t="str">
        <f ca="1">IF(B1408="","",IF(ISERROR(MATCH($J1408,[3]SorP!$B$1:$B$6226,0)),"",INDIRECT("'SorP'!$A$"&amp;MATCH($S1408&amp;$J1408,[3]SorP!C:C,0))))</f>
        <v/>
      </c>
      <c r="U1408" s="139"/>
      <c r="V1408" s="140" t="e">
        <f>IF(C1408="",NA(),IF(OR(C1408="Smelter not listed",C1408="Smelter not yet identified"),MATCH($B1408&amp;$D1408,'[3]Smelter Look-up'!$J:$J,0),MATCH($B1408&amp;$C1408,'[3]Smelter Look-up'!$J:$J,0)))</f>
        <v>#N/A</v>
      </c>
      <c r="X1408" s="67">
        <f t="shared" si="106"/>
        <v>0</v>
      </c>
      <c r="AB1408" s="68" t="str">
        <f t="shared" si="107"/>
        <v/>
      </c>
    </row>
    <row r="1409" spans="1:28" s="67" customFormat="1" ht="20.25">
      <c r="A1409" s="197"/>
      <c r="B1409" s="137" t="s">
        <v>235</v>
      </c>
      <c r="C1409" s="191" t="s">
        <v>235</v>
      </c>
      <c r="D1409" s="138"/>
      <c r="E1409" s="137" t="s">
        <v>235</v>
      </c>
      <c r="F1409" s="137" t="s">
        <v>235</v>
      </c>
      <c r="G1409" s="137" t="s">
        <v>235</v>
      </c>
      <c r="H1409" s="192" t="s">
        <v>235</v>
      </c>
      <c r="I1409" s="193" t="s">
        <v>235</v>
      </c>
      <c r="J1409" s="193" t="s">
        <v>235</v>
      </c>
      <c r="K1409" s="194"/>
      <c r="L1409" s="194"/>
      <c r="M1409" s="194"/>
      <c r="N1409" s="194"/>
      <c r="O1409" s="194"/>
      <c r="P1409" s="195"/>
      <c r="Q1409" s="196"/>
      <c r="R1409" s="137" t="s">
        <v>235</v>
      </c>
      <c r="S1409" s="197" t="str">
        <f t="shared" ca="1" si="110"/>
        <v/>
      </c>
      <c r="T1409" s="197" t="str">
        <f ca="1">IF(B1409="","",IF(ISERROR(MATCH($J1409,[3]SorP!$B$1:$B$6226,0)),"",INDIRECT("'SorP'!$A$"&amp;MATCH($S1409&amp;$J1409,[3]SorP!C:C,0))))</f>
        <v/>
      </c>
      <c r="U1409" s="139"/>
      <c r="V1409" s="140" t="e">
        <f>IF(C1409="",NA(),IF(OR(C1409="Smelter not listed",C1409="Smelter not yet identified"),MATCH($B1409&amp;$D1409,'[3]Smelter Look-up'!$J:$J,0),MATCH($B1409&amp;$C1409,'[3]Smelter Look-up'!$J:$J,0)))</f>
        <v>#N/A</v>
      </c>
      <c r="X1409" s="67">
        <f t="shared" si="106"/>
        <v>0</v>
      </c>
      <c r="AB1409" s="68" t="str">
        <f t="shared" si="107"/>
        <v/>
      </c>
    </row>
    <row r="1410" spans="1:28" s="67" customFormat="1" ht="20.25">
      <c r="A1410" s="197"/>
      <c r="B1410" s="137" t="s">
        <v>235</v>
      </c>
      <c r="C1410" s="191" t="s">
        <v>235</v>
      </c>
      <c r="D1410" s="138"/>
      <c r="E1410" s="137" t="s">
        <v>235</v>
      </c>
      <c r="F1410" s="137" t="s">
        <v>235</v>
      </c>
      <c r="G1410" s="137" t="s">
        <v>235</v>
      </c>
      <c r="H1410" s="192" t="s">
        <v>235</v>
      </c>
      <c r="I1410" s="193" t="s">
        <v>235</v>
      </c>
      <c r="J1410" s="193" t="s">
        <v>235</v>
      </c>
      <c r="K1410" s="194"/>
      <c r="L1410" s="194"/>
      <c r="M1410" s="194"/>
      <c r="N1410" s="194"/>
      <c r="O1410" s="194"/>
      <c r="P1410" s="195"/>
      <c r="Q1410" s="196"/>
      <c r="R1410" s="137" t="s">
        <v>235</v>
      </c>
      <c r="S1410" s="197" t="str">
        <f t="shared" ca="1" si="110"/>
        <v/>
      </c>
      <c r="T1410" s="197" t="str">
        <f ca="1">IF(B1410="","",IF(ISERROR(MATCH($J1410,[3]SorP!$B$1:$B$6226,0)),"",INDIRECT("'SorP'!$A$"&amp;MATCH($S1410&amp;$J1410,[3]SorP!C:C,0))))</f>
        <v/>
      </c>
      <c r="U1410" s="139"/>
      <c r="V1410" s="140" t="e">
        <f>IF(C1410="",NA(),IF(OR(C1410="Smelter not listed",C1410="Smelter not yet identified"),MATCH($B1410&amp;$D1410,'[3]Smelter Look-up'!$J:$J,0),MATCH($B1410&amp;$C1410,'[3]Smelter Look-up'!$J:$J,0)))</f>
        <v>#N/A</v>
      </c>
      <c r="X1410" s="67">
        <f t="shared" si="106"/>
        <v>0</v>
      </c>
      <c r="AB1410" s="68" t="str">
        <f t="shared" si="107"/>
        <v/>
      </c>
    </row>
    <row r="1411" spans="1:28" s="67" customFormat="1" ht="20.25">
      <c r="A1411" s="197"/>
      <c r="B1411" s="137" t="s">
        <v>235</v>
      </c>
      <c r="C1411" s="191" t="s">
        <v>235</v>
      </c>
      <c r="D1411" s="138"/>
      <c r="E1411" s="137" t="s">
        <v>235</v>
      </c>
      <c r="F1411" s="137" t="s">
        <v>235</v>
      </c>
      <c r="G1411" s="137" t="s">
        <v>235</v>
      </c>
      <c r="H1411" s="192" t="s">
        <v>235</v>
      </c>
      <c r="I1411" s="193" t="s">
        <v>235</v>
      </c>
      <c r="J1411" s="193" t="s">
        <v>235</v>
      </c>
      <c r="K1411" s="194"/>
      <c r="L1411" s="194"/>
      <c r="M1411" s="194"/>
      <c r="N1411" s="194"/>
      <c r="O1411" s="194"/>
      <c r="P1411" s="195"/>
      <c r="Q1411" s="196"/>
      <c r="R1411" s="137" t="s">
        <v>235</v>
      </c>
      <c r="S1411" s="197" t="str">
        <f t="shared" ca="1" si="110"/>
        <v/>
      </c>
      <c r="T1411" s="197" t="str">
        <f ca="1">IF(B1411="","",IF(ISERROR(MATCH($J1411,[3]SorP!$B$1:$B$6226,0)),"",INDIRECT("'SorP'!$A$"&amp;MATCH($S1411&amp;$J1411,[3]SorP!C:C,0))))</f>
        <v/>
      </c>
      <c r="U1411" s="139"/>
      <c r="V1411" s="140" t="e">
        <f>IF(C1411="",NA(),IF(OR(C1411="Smelter not listed",C1411="Smelter not yet identified"),MATCH($B1411&amp;$D1411,'[3]Smelter Look-up'!$J:$J,0),MATCH($B1411&amp;$C1411,'[3]Smelter Look-up'!$J:$J,0)))</f>
        <v>#N/A</v>
      </c>
      <c r="X1411" s="67">
        <f t="shared" si="106"/>
        <v>0</v>
      </c>
      <c r="AB1411" s="68" t="str">
        <f t="shared" si="107"/>
        <v/>
      </c>
    </row>
    <row r="1412" spans="1:28" s="67" customFormat="1" ht="20.25">
      <c r="A1412" s="197"/>
      <c r="B1412" s="137" t="s">
        <v>235</v>
      </c>
      <c r="C1412" s="191" t="s">
        <v>235</v>
      </c>
      <c r="D1412" s="138"/>
      <c r="E1412" s="137" t="s">
        <v>235</v>
      </c>
      <c r="F1412" s="137" t="s">
        <v>235</v>
      </c>
      <c r="G1412" s="137" t="s">
        <v>235</v>
      </c>
      <c r="H1412" s="192" t="s">
        <v>235</v>
      </c>
      <c r="I1412" s="193" t="s">
        <v>235</v>
      </c>
      <c r="J1412" s="193" t="s">
        <v>235</v>
      </c>
      <c r="K1412" s="194"/>
      <c r="L1412" s="194"/>
      <c r="M1412" s="194"/>
      <c r="N1412" s="194"/>
      <c r="O1412" s="194"/>
      <c r="P1412" s="195"/>
      <c r="Q1412" s="196"/>
      <c r="R1412" s="137" t="s">
        <v>235</v>
      </c>
      <c r="S1412" s="197" t="str">
        <f t="shared" ca="1" si="110"/>
        <v/>
      </c>
      <c r="T1412" s="197" t="str">
        <f ca="1">IF(B1412="","",IF(ISERROR(MATCH($J1412,[3]SorP!$B$1:$B$6226,0)),"",INDIRECT("'SorP'!$A$"&amp;MATCH($S1412&amp;$J1412,[3]SorP!C:C,0))))</f>
        <v/>
      </c>
      <c r="U1412" s="139"/>
      <c r="V1412" s="140" t="e">
        <f>IF(C1412="",NA(),IF(OR(C1412="Smelter not listed",C1412="Smelter not yet identified"),MATCH($B1412&amp;$D1412,'[3]Smelter Look-up'!$J:$J,0),MATCH($B1412&amp;$C1412,'[3]Smelter Look-up'!$J:$J,0)))</f>
        <v>#N/A</v>
      </c>
      <c r="X1412" s="67">
        <f t="shared" si="106"/>
        <v>0</v>
      </c>
      <c r="AB1412" s="68" t="str">
        <f t="shared" si="107"/>
        <v/>
      </c>
    </row>
    <row r="1413" spans="1:28" s="67" customFormat="1" ht="20.25">
      <c r="A1413" s="197"/>
      <c r="B1413" s="137" t="s">
        <v>235</v>
      </c>
      <c r="C1413" s="191" t="s">
        <v>235</v>
      </c>
      <c r="D1413" s="138"/>
      <c r="E1413" s="137" t="s">
        <v>235</v>
      </c>
      <c r="F1413" s="137" t="s">
        <v>235</v>
      </c>
      <c r="G1413" s="137" t="s">
        <v>235</v>
      </c>
      <c r="H1413" s="192" t="s">
        <v>235</v>
      </c>
      <c r="I1413" s="193" t="s">
        <v>235</v>
      </c>
      <c r="J1413" s="193" t="s">
        <v>235</v>
      </c>
      <c r="K1413" s="194"/>
      <c r="L1413" s="194"/>
      <c r="M1413" s="194"/>
      <c r="N1413" s="194"/>
      <c r="O1413" s="194"/>
      <c r="P1413" s="195"/>
      <c r="Q1413" s="196"/>
      <c r="R1413" s="137" t="s">
        <v>235</v>
      </c>
      <c r="S1413" s="197" t="str">
        <f t="shared" ca="1" si="110"/>
        <v/>
      </c>
      <c r="T1413" s="197" t="str">
        <f ca="1">IF(B1413="","",IF(ISERROR(MATCH($J1413,[3]SorP!$B$1:$B$6226,0)),"",INDIRECT("'SorP'!$A$"&amp;MATCH($S1413&amp;$J1413,[3]SorP!C:C,0))))</f>
        <v/>
      </c>
      <c r="U1413" s="139"/>
      <c r="V1413" s="140" t="e">
        <f>IF(C1413="",NA(),IF(OR(C1413="Smelter not listed",C1413="Smelter not yet identified"),MATCH($B1413&amp;$D1413,'[3]Smelter Look-up'!$J:$J,0),MATCH($B1413&amp;$C1413,'[3]Smelter Look-up'!$J:$J,0)))</f>
        <v>#N/A</v>
      </c>
      <c r="X1413" s="67">
        <f t="shared" si="106"/>
        <v>0</v>
      </c>
      <c r="AB1413" s="68" t="str">
        <f t="shared" si="107"/>
        <v/>
      </c>
    </row>
    <row r="1414" spans="1:28" s="67" customFormat="1" ht="20.25">
      <c r="A1414" s="197"/>
      <c r="B1414" s="137" t="s">
        <v>235</v>
      </c>
      <c r="C1414" s="191" t="s">
        <v>235</v>
      </c>
      <c r="D1414" s="138"/>
      <c r="E1414" s="137" t="s">
        <v>235</v>
      </c>
      <c r="F1414" s="137" t="s">
        <v>235</v>
      </c>
      <c r="G1414" s="137" t="s">
        <v>235</v>
      </c>
      <c r="H1414" s="192" t="s">
        <v>235</v>
      </c>
      <c r="I1414" s="193" t="s">
        <v>235</v>
      </c>
      <c r="J1414" s="193" t="s">
        <v>235</v>
      </c>
      <c r="K1414" s="194"/>
      <c r="L1414" s="194"/>
      <c r="M1414" s="194"/>
      <c r="N1414" s="194"/>
      <c r="O1414" s="194"/>
      <c r="P1414" s="195"/>
      <c r="Q1414" s="196"/>
      <c r="R1414" s="137" t="s">
        <v>235</v>
      </c>
      <c r="S1414" s="197" t="str">
        <f t="shared" ca="1" si="110"/>
        <v/>
      </c>
      <c r="T1414" s="197" t="str">
        <f ca="1">IF(B1414="","",IF(ISERROR(MATCH($J1414,[3]SorP!$B$1:$B$6226,0)),"",INDIRECT("'SorP'!$A$"&amp;MATCH($S1414&amp;$J1414,[3]SorP!C:C,0))))</f>
        <v/>
      </c>
      <c r="U1414" s="139"/>
      <c r="V1414" s="140" t="e">
        <f>IF(C1414="",NA(),IF(OR(C1414="Smelter not listed",C1414="Smelter not yet identified"),MATCH($B1414&amp;$D1414,'[3]Smelter Look-up'!$J:$J,0),MATCH($B1414&amp;$C1414,'[3]Smelter Look-up'!$J:$J,0)))</f>
        <v>#N/A</v>
      </c>
      <c r="X1414" s="67">
        <f t="shared" si="106"/>
        <v>0</v>
      </c>
      <c r="AB1414" s="68" t="str">
        <f t="shared" si="107"/>
        <v/>
      </c>
    </row>
    <row r="1415" spans="1:28" s="67" customFormat="1" ht="20.25">
      <c r="A1415" s="197"/>
      <c r="B1415" s="137" t="s">
        <v>235</v>
      </c>
      <c r="C1415" s="191" t="s">
        <v>235</v>
      </c>
      <c r="D1415" s="138"/>
      <c r="E1415" s="137" t="s">
        <v>235</v>
      </c>
      <c r="F1415" s="137" t="s">
        <v>235</v>
      </c>
      <c r="G1415" s="137" t="s">
        <v>235</v>
      </c>
      <c r="H1415" s="192" t="s">
        <v>235</v>
      </c>
      <c r="I1415" s="193" t="s">
        <v>235</v>
      </c>
      <c r="J1415" s="193" t="s">
        <v>235</v>
      </c>
      <c r="K1415" s="194"/>
      <c r="L1415" s="194"/>
      <c r="M1415" s="194"/>
      <c r="N1415" s="194"/>
      <c r="O1415" s="194"/>
      <c r="P1415" s="195"/>
      <c r="Q1415" s="196"/>
      <c r="R1415" s="137" t="s">
        <v>235</v>
      </c>
      <c r="S1415" s="197" t="str">
        <f t="shared" ca="1" si="110"/>
        <v/>
      </c>
      <c r="T1415" s="197" t="str">
        <f ca="1">IF(B1415="","",IF(ISERROR(MATCH($J1415,[3]SorP!$B$1:$B$6226,0)),"",INDIRECT("'SorP'!$A$"&amp;MATCH($S1415&amp;$J1415,[3]SorP!C:C,0))))</f>
        <v/>
      </c>
      <c r="U1415" s="139"/>
      <c r="V1415" s="140" t="e">
        <f>IF(C1415="",NA(),IF(OR(C1415="Smelter not listed",C1415="Smelter not yet identified"),MATCH($B1415&amp;$D1415,'[3]Smelter Look-up'!$J:$J,0),MATCH($B1415&amp;$C1415,'[3]Smelter Look-up'!$J:$J,0)))</f>
        <v>#N/A</v>
      </c>
      <c r="X1415" s="67">
        <f t="shared" si="106"/>
        <v>0</v>
      </c>
      <c r="AB1415" s="68" t="str">
        <f t="shared" si="107"/>
        <v/>
      </c>
    </row>
    <row r="1416" spans="1:28" s="67" customFormat="1" ht="20.25">
      <c r="A1416" s="197"/>
      <c r="B1416" s="137" t="s">
        <v>235</v>
      </c>
      <c r="C1416" s="191" t="s">
        <v>235</v>
      </c>
      <c r="D1416" s="138"/>
      <c r="E1416" s="137" t="s">
        <v>235</v>
      </c>
      <c r="F1416" s="137" t="s">
        <v>235</v>
      </c>
      <c r="G1416" s="137" t="s">
        <v>235</v>
      </c>
      <c r="H1416" s="192" t="s">
        <v>235</v>
      </c>
      <c r="I1416" s="193" t="s">
        <v>235</v>
      </c>
      <c r="J1416" s="193" t="s">
        <v>235</v>
      </c>
      <c r="K1416" s="194"/>
      <c r="L1416" s="194"/>
      <c r="M1416" s="194"/>
      <c r="N1416" s="194"/>
      <c r="O1416" s="194"/>
      <c r="P1416" s="195"/>
      <c r="Q1416" s="196"/>
      <c r="R1416" s="137" t="s">
        <v>235</v>
      </c>
      <c r="S1416" s="197" t="str">
        <f t="shared" ca="1" si="110"/>
        <v/>
      </c>
      <c r="T1416" s="197" t="str">
        <f ca="1">IF(B1416="","",IF(ISERROR(MATCH($J1416,[3]SorP!$B$1:$B$6226,0)),"",INDIRECT("'SorP'!$A$"&amp;MATCH($S1416&amp;$J1416,[3]SorP!C:C,0))))</f>
        <v/>
      </c>
      <c r="U1416" s="139"/>
      <c r="V1416" s="140" t="e">
        <f>IF(C1416="",NA(),IF(OR(C1416="Smelter not listed",C1416="Smelter not yet identified"),MATCH($B1416&amp;$D1416,'[3]Smelter Look-up'!$J:$J,0),MATCH($B1416&amp;$C1416,'[3]Smelter Look-up'!$J:$J,0)))</f>
        <v>#N/A</v>
      </c>
      <c r="X1416" s="67">
        <f t="shared" si="106"/>
        <v>0</v>
      </c>
      <c r="AB1416" s="68" t="str">
        <f t="shared" si="107"/>
        <v/>
      </c>
    </row>
    <row r="1417" spans="1:28" s="67" customFormat="1" ht="20.25">
      <c r="A1417" s="197"/>
      <c r="B1417" s="137" t="s">
        <v>235</v>
      </c>
      <c r="C1417" s="191" t="s">
        <v>235</v>
      </c>
      <c r="D1417" s="138"/>
      <c r="E1417" s="137" t="s">
        <v>235</v>
      </c>
      <c r="F1417" s="137" t="s">
        <v>235</v>
      </c>
      <c r="G1417" s="137" t="s">
        <v>235</v>
      </c>
      <c r="H1417" s="192" t="s">
        <v>235</v>
      </c>
      <c r="I1417" s="193" t="s">
        <v>235</v>
      </c>
      <c r="J1417" s="193" t="s">
        <v>235</v>
      </c>
      <c r="K1417" s="194"/>
      <c r="L1417" s="194"/>
      <c r="M1417" s="194"/>
      <c r="N1417" s="194"/>
      <c r="O1417" s="194"/>
      <c r="P1417" s="195"/>
      <c r="Q1417" s="196"/>
      <c r="R1417" s="137" t="s">
        <v>235</v>
      </c>
      <c r="S1417" s="197" t="str">
        <f t="shared" ca="1" si="110"/>
        <v/>
      </c>
      <c r="T1417" s="197" t="str">
        <f ca="1">IF(B1417="","",IF(ISERROR(MATCH($J1417,[3]SorP!$B$1:$B$6226,0)),"",INDIRECT("'SorP'!$A$"&amp;MATCH($S1417&amp;$J1417,[3]SorP!C:C,0))))</f>
        <v/>
      </c>
      <c r="U1417" s="139"/>
      <c r="V1417" s="140" t="e">
        <f>IF(C1417="",NA(),IF(OR(C1417="Smelter not listed",C1417="Smelter not yet identified"),MATCH($B1417&amp;$D1417,'[3]Smelter Look-up'!$J:$J,0),MATCH($B1417&amp;$C1417,'[3]Smelter Look-up'!$J:$J,0)))</f>
        <v>#N/A</v>
      </c>
      <c r="X1417" s="67">
        <f t="shared" ref="X1417:X1480" si="111">IF(AND(C1417="Smelter not listed",OR(LEN(D1417)=0,LEN(E1417)=0)),1,0)</f>
        <v>0</v>
      </c>
      <c r="AB1417" s="68" t="str">
        <f t="shared" ref="AB1417:AB1480" si="112">B1417&amp;C1417</f>
        <v/>
      </c>
    </row>
    <row r="1418" spans="1:28" s="67" customFormat="1" ht="20.25">
      <c r="A1418" s="197"/>
      <c r="B1418" s="137" t="s">
        <v>235</v>
      </c>
      <c r="C1418" s="191" t="s">
        <v>235</v>
      </c>
      <c r="D1418" s="138"/>
      <c r="E1418" s="137" t="s">
        <v>235</v>
      </c>
      <c r="F1418" s="137" t="s">
        <v>235</v>
      </c>
      <c r="G1418" s="137" t="s">
        <v>235</v>
      </c>
      <c r="H1418" s="192" t="s">
        <v>235</v>
      </c>
      <c r="I1418" s="193" t="s">
        <v>235</v>
      </c>
      <c r="J1418" s="193" t="s">
        <v>235</v>
      </c>
      <c r="K1418" s="194"/>
      <c r="L1418" s="194"/>
      <c r="M1418" s="194"/>
      <c r="N1418" s="194"/>
      <c r="O1418" s="194"/>
      <c r="P1418" s="195"/>
      <c r="Q1418" s="196"/>
      <c r="R1418" s="137" t="s">
        <v>235</v>
      </c>
      <c r="S1418" s="197" t="str">
        <f t="shared" ca="1" si="110"/>
        <v/>
      </c>
      <c r="T1418" s="197" t="str">
        <f ca="1">IF(B1418="","",IF(ISERROR(MATCH($J1418,[3]SorP!$B$1:$B$6226,0)),"",INDIRECT("'SorP'!$A$"&amp;MATCH($S1418&amp;$J1418,[3]SorP!C:C,0))))</f>
        <v/>
      </c>
      <c r="U1418" s="139"/>
      <c r="V1418" s="140" t="e">
        <f>IF(C1418="",NA(),IF(OR(C1418="Smelter not listed",C1418="Smelter not yet identified"),MATCH($B1418&amp;$D1418,'[3]Smelter Look-up'!$J:$J,0),MATCH($B1418&amp;$C1418,'[3]Smelter Look-up'!$J:$J,0)))</f>
        <v>#N/A</v>
      </c>
      <c r="X1418" s="67">
        <f t="shared" si="111"/>
        <v>0</v>
      </c>
      <c r="AB1418" s="68" t="str">
        <f t="shared" si="112"/>
        <v/>
      </c>
    </row>
    <row r="1419" spans="1:28" s="67" customFormat="1" ht="20.25">
      <c r="A1419" s="197"/>
      <c r="B1419" s="137" t="s">
        <v>235</v>
      </c>
      <c r="C1419" s="191" t="s">
        <v>235</v>
      </c>
      <c r="D1419" s="138"/>
      <c r="E1419" s="137" t="s">
        <v>235</v>
      </c>
      <c r="F1419" s="137" t="s">
        <v>235</v>
      </c>
      <c r="G1419" s="137" t="s">
        <v>235</v>
      </c>
      <c r="H1419" s="192" t="s">
        <v>235</v>
      </c>
      <c r="I1419" s="193" t="s">
        <v>235</v>
      </c>
      <c r="J1419" s="193" t="s">
        <v>235</v>
      </c>
      <c r="K1419" s="194"/>
      <c r="L1419" s="194"/>
      <c r="M1419" s="194"/>
      <c r="N1419" s="194"/>
      <c r="O1419" s="194"/>
      <c r="P1419" s="195"/>
      <c r="Q1419" s="196"/>
      <c r="R1419" s="137" t="s">
        <v>235</v>
      </c>
      <c r="S1419" s="197" t="str">
        <f t="shared" ca="1" si="110"/>
        <v/>
      </c>
      <c r="T1419" s="197" t="str">
        <f ca="1">IF(B1419="","",IF(ISERROR(MATCH($J1419,[3]SorP!$B$1:$B$6226,0)),"",INDIRECT("'SorP'!$A$"&amp;MATCH($S1419&amp;$J1419,[3]SorP!C:C,0))))</f>
        <v/>
      </c>
      <c r="U1419" s="139"/>
      <c r="V1419" s="140" t="e">
        <f>IF(C1419="",NA(),IF(OR(C1419="Smelter not listed",C1419="Smelter not yet identified"),MATCH($B1419&amp;$D1419,'[3]Smelter Look-up'!$J:$J,0),MATCH($B1419&amp;$C1419,'[3]Smelter Look-up'!$J:$J,0)))</f>
        <v>#N/A</v>
      </c>
      <c r="X1419" s="67">
        <f t="shared" si="111"/>
        <v>0</v>
      </c>
      <c r="AB1419" s="68" t="str">
        <f t="shared" si="112"/>
        <v/>
      </c>
    </row>
    <row r="1420" spans="1:28" s="67" customFormat="1" ht="20.25">
      <c r="A1420" s="197"/>
      <c r="B1420" s="137" t="s">
        <v>235</v>
      </c>
      <c r="C1420" s="191" t="s">
        <v>235</v>
      </c>
      <c r="D1420" s="138"/>
      <c r="E1420" s="137" t="s">
        <v>235</v>
      </c>
      <c r="F1420" s="137" t="s">
        <v>235</v>
      </c>
      <c r="G1420" s="137" t="s">
        <v>235</v>
      </c>
      <c r="H1420" s="192" t="s">
        <v>235</v>
      </c>
      <c r="I1420" s="193" t="s">
        <v>235</v>
      </c>
      <c r="J1420" s="193" t="s">
        <v>235</v>
      </c>
      <c r="K1420" s="194"/>
      <c r="L1420" s="194"/>
      <c r="M1420" s="194"/>
      <c r="N1420" s="194"/>
      <c r="O1420" s="194"/>
      <c r="P1420" s="195"/>
      <c r="Q1420" s="196"/>
      <c r="R1420" s="137" t="s">
        <v>235</v>
      </c>
      <c r="S1420" s="197" t="str">
        <f t="shared" ca="1" si="110"/>
        <v/>
      </c>
      <c r="T1420" s="197" t="str">
        <f ca="1">IF(B1420="","",IF(ISERROR(MATCH($J1420,[3]SorP!$B$1:$B$6226,0)),"",INDIRECT("'SorP'!$A$"&amp;MATCH($S1420&amp;$J1420,[3]SorP!C:C,0))))</f>
        <v/>
      </c>
      <c r="U1420" s="139"/>
      <c r="V1420" s="140" t="e">
        <f>IF(C1420="",NA(),IF(OR(C1420="Smelter not listed",C1420="Smelter not yet identified"),MATCH($B1420&amp;$D1420,'[3]Smelter Look-up'!$J:$J,0),MATCH($B1420&amp;$C1420,'[3]Smelter Look-up'!$J:$J,0)))</f>
        <v>#N/A</v>
      </c>
      <c r="X1420" s="67">
        <f t="shared" si="111"/>
        <v>0</v>
      </c>
      <c r="AB1420" s="68" t="str">
        <f t="shared" si="112"/>
        <v/>
      </c>
    </row>
    <row r="1421" spans="1:28" s="67" customFormat="1" ht="20.25">
      <c r="A1421" s="197"/>
      <c r="B1421" s="137" t="s">
        <v>235</v>
      </c>
      <c r="C1421" s="191" t="s">
        <v>235</v>
      </c>
      <c r="D1421" s="138"/>
      <c r="E1421" s="137" t="s">
        <v>235</v>
      </c>
      <c r="F1421" s="137" t="s">
        <v>235</v>
      </c>
      <c r="G1421" s="137" t="s">
        <v>235</v>
      </c>
      <c r="H1421" s="192" t="s">
        <v>235</v>
      </c>
      <c r="I1421" s="193" t="s">
        <v>235</v>
      </c>
      <c r="J1421" s="193" t="s">
        <v>235</v>
      </c>
      <c r="K1421" s="194"/>
      <c r="L1421" s="194"/>
      <c r="M1421" s="194"/>
      <c r="N1421" s="194"/>
      <c r="O1421" s="194"/>
      <c r="P1421" s="195"/>
      <c r="Q1421" s="196"/>
      <c r="R1421" s="137" t="s">
        <v>235</v>
      </c>
      <c r="S1421" s="197" t="str">
        <f t="shared" ca="1" si="110"/>
        <v/>
      </c>
      <c r="T1421" s="197" t="str">
        <f ca="1">IF(B1421="","",IF(ISERROR(MATCH($J1421,[3]SorP!$B$1:$B$6226,0)),"",INDIRECT("'SorP'!$A$"&amp;MATCH($S1421&amp;$J1421,[3]SorP!C:C,0))))</f>
        <v/>
      </c>
      <c r="U1421" s="139"/>
      <c r="V1421" s="140" t="e">
        <f>IF(C1421="",NA(),IF(OR(C1421="Smelter not listed",C1421="Smelter not yet identified"),MATCH($B1421&amp;$D1421,'[3]Smelter Look-up'!$J:$J,0),MATCH($B1421&amp;$C1421,'[3]Smelter Look-up'!$J:$J,0)))</f>
        <v>#N/A</v>
      </c>
      <c r="X1421" s="67">
        <f t="shared" si="111"/>
        <v>0</v>
      </c>
      <c r="AB1421" s="68" t="str">
        <f t="shared" si="112"/>
        <v/>
      </c>
    </row>
    <row r="1422" spans="1:28" s="67" customFormat="1" ht="20.25">
      <c r="A1422" s="197"/>
      <c r="B1422" s="137" t="s">
        <v>235</v>
      </c>
      <c r="C1422" s="191" t="s">
        <v>235</v>
      </c>
      <c r="D1422" s="138"/>
      <c r="E1422" s="137" t="s">
        <v>235</v>
      </c>
      <c r="F1422" s="137" t="s">
        <v>235</v>
      </c>
      <c r="G1422" s="137" t="s">
        <v>235</v>
      </c>
      <c r="H1422" s="192" t="s">
        <v>235</v>
      </c>
      <c r="I1422" s="193" t="s">
        <v>235</v>
      </c>
      <c r="J1422" s="193" t="s">
        <v>235</v>
      </c>
      <c r="K1422" s="194"/>
      <c r="L1422" s="194"/>
      <c r="M1422" s="194"/>
      <c r="N1422" s="194"/>
      <c r="O1422" s="194"/>
      <c r="P1422" s="195"/>
      <c r="Q1422" s="196"/>
      <c r="R1422" s="137" t="s">
        <v>235</v>
      </c>
      <c r="S1422" s="197" t="str">
        <f t="shared" ca="1" si="110"/>
        <v/>
      </c>
      <c r="T1422" s="197" t="str">
        <f ca="1">IF(B1422="","",IF(ISERROR(MATCH($J1422,[3]SorP!$B$1:$B$6226,0)),"",INDIRECT("'SorP'!$A$"&amp;MATCH($S1422&amp;$J1422,[3]SorP!C:C,0))))</f>
        <v/>
      </c>
      <c r="U1422" s="139"/>
      <c r="V1422" s="140" t="e">
        <f>IF(C1422="",NA(),IF(OR(C1422="Smelter not listed",C1422="Smelter not yet identified"),MATCH($B1422&amp;$D1422,'[3]Smelter Look-up'!$J:$J,0),MATCH($B1422&amp;$C1422,'[3]Smelter Look-up'!$J:$J,0)))</f>
        <v>#N/A</v>
      </c>
      <c r="X1422" s="67">
        <f t="shared" si="111"/>
        <v>0</v>
      </c>
      <c r="AB1422" s="68" t="str">
        <f t="shared" si="112"/>
        <v/>
      </c>
    </row>
    <row r="1423" spans="1:28" s="67" customFormat="1" ht="20.25">
      <c r="A1423" s="197"/>
      <c r="B1423" s="137" t="s">
        <v>235</v>
      </c>
      <c r="C1423" s="191" t="s">
        <v>235</v>
      </c>
      <c r="D1423" s="138"/>
      <c r="E1423" s="137" t="s">
        <v>235</v>
      </c>
      <c r="F1423" s="137" t="s">
        <v>235</v>
      </c>
      <c r="G1423" s="137" t="s">
        <v>235</v>
      </c>
      <c r="H1423" s="192" t="s">
        <v>235</v>
      </c>
      <c r="I1423" s="193" t="s">
        <v>235</v>
      </c>
      <c r="J1423" s="193" t="s">
        <v>235</v>
      </c>
      <c r="K1423" s="194"/>
      <c r="L1423" s="194"/>
      <c r="M1423" s="194"/>
      <c r="N1423" s="194"/>
      <c r="O1423" s="194"/>
      <c r="P1423" s="195"/>
      <c r="Q1423" s="196"/>
      <c r="R1423" s="137" t="s">
        <v>235</v>
      </c>
      <c r="S1423" s="197" t="str">
        <f t="shared" ca="1" si="110"/>
        <v/>
      </c>
      <c r="T1423" s="197" t="str">
        <f ca="1">IF(B1423="","",IF(ISERROR(MATCH($J1423,[3]SorP!$B$1:$B$6226,0)),"",INDIRECT("'SorP'!$A$"&amp;MATCH($S1423&amp;$J1423,[3]SorP!C:C,0))))</f>
        <v/>
      </c>
      <c r="U1423" s="139"/>
      <c r="V1423" s="140" t="e">
        <f>IF(C1423="",NA(),IF(OR(C1423="Smelter not listed",C1423="Smelter not yet identified"),MATCH($B1423&amp;$D1423,'[3]Smelter Look-up'!$J:$J,0),MATCH($B1423&amp;$C1423,'[3]Smelter Look-up'!$J:$J,0)))</f>
        <v>#N/A</v>
      </c>
      <c r="X1423" s="67">
        <f t="shared" si="111"/>
        <v>0</v>
      </c>
      <c r="AB1423" s="68" t="str">
        <f t="shared" si="112"/>
        <v/>
      </c>
    </row>
    <row r="1424" spans="1:28" s="67" customFormat="1" ht="20.25">
      <c r="A1424" s="197"/>
      <c r="B1424" s="137" t="s">
        <v>235</v>
      </c>
      <c r="C1424" s="191" t="s">
        <v>235</v>
      </c>
      <c r="D1424" s="138"/>
      <c r="E1424" s="137" t="s">
        <v>235</v>
      </c>
      <c r="F1424" s="137" t="s">
        <v>235</v>
      </c>
      <c r="G1424" s="137" t="s">
        <v>235</v>
      </c>
      <c r="H1424" s="192" t="s">
        <v>235</v>
      </c>
      <c r="I1424" s="193" t="s">
        <v>235</v>
      </c>
      <c r="J1424" s="193" t="s">
        <v>235</v>
      </c>
      <c r="K1424" s="194"/>
      <c r="L1424" s="194"/>
      <c r="M1424" s="194"/>
      <c r="N1424" s="194"/>
      <c r="O1424" s="194"/>
      <c r="P1424" s="195"/>
      <c r="Q1424" s="196"/>
      <c r="R1424" s="137" t="s">
        <v>235</v>
      </c>
      <c r="S1424" s="197" t="str">
        <f t="shared" ca="1" si="110"/>
        <v/>
      </c>
      <c r="T1424" s="197" t="str">
        <f ca="1">IF(B1424="","",IF(ISERROR(MATCH($J1424,[3]SorP!$B$1:$B$6226,0)),"",INDIRECT("'SorP'!$A$"&amp;MATCH($S1424&amp;$J1424,[3]SorP!C:C,0))))</f>
        <v/>
      </c>
      <c r="U1424" s="139"/>
      <c r="V1424" s="140" t="e">
        <f>IF(C1424="",NA(),IF(OR(C1424="Smelter not listed",C1424="Smelter not yet identified"),MATCH($B1424&amp;$D1424,'[3]Smelter Look-up'!$J:$J,0),MATCH($B1424&amp;$C1424,'[3]Smelter Look-up'!$J:$J,0)))</f>
        <v>#N/A</v>
      </c>
      <c r="X1424" s="67">
        <f t="shared" si="111"/>
        <v>0</v>
      </c>
      <c r="AB1424" s="68" t="str">
        <f t="shared" si="112"/>
        <v/>
      </c>
    </row>
    <row r="1425" spans="1:28" s="67" customFormat="1" ht="20.25">
      <c r="A1425" s="197"/>
      <c r="B1425" s="137" t="s">
        <v>235</v>
      </c>
      <c r="C1425" s="191" t="s">
        <v>235</v>
      </c>
      <c r="D1425" s="138"/>
      <c r="E1425" s="137" t="s">
        <v>235</v>
      </c>
      <c r="F1425" s="137" t="s">
        <v>235</v>
      </c>
      <c r="G1425" s="137" t="s">
        <v>235</v>
      </c>
      <c r="H1425" s="192" t="s">
        <v>235</v>
      </c>
      <c r="I1425" s="193" t="s">
        <v>235</v>
      </c>
      <c r="J1425" s="193" t="s">
        <v>235</v>
      </c>
      <c r="K1425" s="194"/>
      <c r="L1425" s="194"/>
      <c r="M1425" s="194"/>
      <c r="N1425" s="194"/>
      <c r="O1425" s="194"/>
      <c r="P1425" s="195"/>
      <c r="Q1425" s="196"/>
      <c r="R1425" s="137" t="s">
        <v>235</v>
      </c>
      <c r="S1425" s="197" t="str">
        <f t="shared" ca="1" si="110"/>
        <v/>
      </c>
      <c r="T1425" s="197" t="str">
        <f ca="1">IF(B1425="","",IF(ISERROR(MATCH($J1425,[3]SorP!$B$1:$B$6226,0)),"",INDIRECT("'SorP'!$A$"&amp;MATCH($S1425&amp;$J1425,[3]SorP!C:C,0))))</f>
        <v/>
      </c>
      <c r="U1425" s="139"/>
      <c r="V1425" s="140" t="e">
        <f>IF(C1425="",NA(),IF(OR(C1425="Smelter not listed",C1425="Smelter not yet identified"),MATCH($B1425&amp;$D1425,'[3]Smelter Look-up'!$J:$J,0),MATCH($B1425&amp;$C1425,'[3]Smelter Look-up'!$J:$J,0)))</f>
        <v>#N/A</v>
      </c>
      <c r="X1425" s="67">
        <f t="shared" si="111"/>
        <v>0</v>
      </c>
      <c r="AB1425" s="68" t="str">
        <f t="shared" si="112"/>
        <v/>
      </c>
    </row>
    <row r="1426" spans="1:28" s="67" customFormat="1" ht="20.25">
      <c r="A1426" s="197"/>
      <c r="B1426" s="137" t="s">
        <v>235</v>
      </c>
      <c r="C1426" s="191" t="s">
        <v>235</v>
      </c>
      <c r="D1426" s="138"/>
      <c r="E1426" s="137" t="s">
        <v>235</v>
      </c>
      <c r="F1426" s="137" t="s">
        <v>235</v>
      </c>
      <c r="G1426" s="137" t="s">
        <v>235</v>
      </c>
      <c r="H1426" s="192" t="s">
        <v>235</v>
      </c>
      <c r="I1426" s="193" t="s">
        <v>235</v>
      </c>
      <c r="J1426" s="193" t="s">
        <v>235</v>
      </c>
      <c r="K1426" s="194"/>
      <c r="L1426" s="194"/>
      <c r="M1426" s="194"/>
      <c r="N1426" s="194"/>
      <c r="O1426" s="194"/>
      <c r="P1426" s="195"/>
      <c r="Q1426" s="196"/>
      <c r="R1426" s="137" t="s">
        <v>235</v>
      </c>
      <c r="S1426" s="197" t="str">
        <f t="shared" ca="1" si="110"/>
        <v/>
      </c>
      <c r="T1426" s="197" t="str">
        <f ca="1">IF(B1426="","",IF(ISERROR(MATCH($J1426,[3]SorP!$B$1:$B$6226,0)),"",INDIRECT("'SorP'!$A$"&amp;MATCH($S1426&amp;$J1426,[3]SorP!C:C,0))))</f>
        <v/>
      </c>
      <c r="U1426" s="139"/>
      <c r="V1426" s="140" t="e">
        <f>IF(C1426="",NA(),IF(OR(C1426="Smelter not listed",C1426="Smelter not yet identified"),MATCH($B1426&amp;$D1426,'[3]Smelter Look-up'!$J:$J,0),MATCH($B1426&amp;$C1426,'[3]Smelter Look-up'!$J:$J,0)))</f>
        <v>#N/A</v>
      </c>
      <c r="X1426" s="67">
        <f t="shared" si="111"/>
        <v>0</v>
      </c>
      <c r="AB1426" s="68" t="str">
        <f t="shared" si="112"/>
        <v/>
      </c>
    </row>
    <row r="1427" spans="1:28" s="67" customFormat="1" ht="20.25">
      <c r="A1427" s="197"/>
      <c r="B1427" s="137" t="s">
        <v>235</v>
      </c>
      <c r="C1427" s="191" t="s">
        <v>235</v>
      </c>
      <c r="D1427" s="138"/>
      <c r="E1427" s="137" t="s">
        <v>235</v>
      </c>
      <c r="F1427" s="137" t="s">
        <v>235</v>
      </c>
      <c r="G1427" s="137" t="s">
        <v>235</v>
      </c>
      <c r="H1427" s="192" t="s">
        <v>235</v>
      </c>
      <c r="I1427" s="193" t="s">
        <v>235</v>
      </c>
      <c r="J1427" s="193" t="s">
        <v>235</v>
      </c>
      <c r="K1427" s="194"/>
      <c r="L1427" s="194"/>
      <c r="M1427" s="194"/>
      <c r="N1427" s="194"/>
      <c r="O1427" s="194"/>
      <c r="P1427" s="195"/>
      <c r="Q1427" s="196"/>
      <c r="R1427" s="137" t="s">
        <v>235</v>
      </c>
      <c r="S1427" s="197" t="str">
        <f t="shared" ca="1" si="110"/>
        <v/>
      </c>
      <c r="T1427" s="197" t="str">
        <f ca="1">IF(B1427="","",IF(ISERROR(MATCH($J1427,[3]SorP!$B$1:$B$6226,0)),"",INDIRECT("'SorP'!$A$"&amp;MATCH($S1427&amp;$J1427,[3]SorP!C:C,0))))</f>
        <v/>
      </c>
      <c r="U1427" s="139"/>
      <c r="V1427" s="140" t="e">
        <f>IF(C1427="",NA(),IF(OR(C1427="Smelter not listed",C1427="Smelter not yet identified"),MATCH($B1427&amp;$D1427,'[3]Smelter Look-up'!$J:$J,0),MATCH($B1427&amp;$C1427,'[3]Smelter Look-up'!$J:$J,0)))</f>
        <v>#N/A</v>
      </c>
      <c r="X1427" s="67">
        <f t="shared" si="111"/>
        <v>0</v>
      </c>
      <c r="AB1427" s="68" t="str">
        <f t="shared" si="112"/>
        <v/>
      </c>
    </row>
    <row r="1428" spans="1:28" s="67" customFormat="1" ht="20.25">
      <c r="A1428" s="197"/>
      <c r="B1428" s="137" t="s">
        <v>235</v>
      </c>
      <c r="C1428" s="191" t="s">
        <v>235</v>
      </c>
      <c r="D1428" s="138"/>
      <c r="E1428" s="137" t="s">
        <v>235</v>
      </c>
      <c r="F1428" s="137" t="s">
        <v>235</v>
      </c>
      <c r="G1428" s="137" t="s">
        <v>235</v>
      </c>
      <c r="H1428" s="192" t="s">
        <v>235</v>
      </c>
      <c r="I1428" s="193" t="s">
        <v>235</v>
      </c>
      <c r="J1428" s="193" t="s">
        <v>235</v>
      </c>
      <c r="K1428" s="194"/>
      <c r="L1428" s="194"/>
      <c r="M1428" s="194"/>
      <c r="N1428" s="194"/>
      <c r="O1428" s="194"/>
      <c r="P1428" s="195"/>
      <c r="Q1428" s="196"/>
      <c r="R1428" s="137" t="s">
        <v>235</v>
      </c>
      <c r="S1428" s="197" t="str">
        <f t="shared" ca="1" si="110"/>
        <v/>
      </c>
      <c r="T1428" s="197" t="str">
        <f ca="1">IF(B1428="","",IF(ISERROR(MATCH($J1428,[3]SorP!$B$1:$B$6226,0)),"",INDIRECT("'SorP'!$A$"&amp;MATCH($S1428&amp;$J1428,[3]SorP!C:C,0))))</f>
        <v/>
      </c>
      <c r="U1428" s="139"/>
      <c r="V1428" s="140" t="e">
        <f>IF(C1428="",NA(),IF(OR(C1428="Smelter not listed",C1428="Smelter not yet identified"),MATCH($B1428&amp;$D1428,'[3]Smelter Look-up'!$J:$J,0),MATCH($B1428&amp;$C1428,'[3]Smelter Look-up'!$J:$J,0)))</f>
        <v>#N/A</v>
      </c>
      <c r="X1428" s="67">
        <f t="shared" si="111"/>
        <v>0</v>
      </c>
      <c r="AB1428" s="68" t="str">
        <f t="shared" si="112"/>
        <v/>
      </c>
    </row>
    <row r="1429" spans="1:28" s="67" customFormat="1" ht="20.25">
      <c r="A1429" s="197"/>
      <c r="B1429" s="137" t="s">
        <v>235</v>
      </c>
      <c r="C1429" s="191" t="s">
        <v>235</v>
      </c>
      <c r="D1429" s="138"/>
      <c r="E1429" s="137" t="s">
        <v>235</v>
      </c>
      <c r="F1429" s="137" t="s">
        <v>235</v>
      </c>
      <c r="G1429" s="137" t="s">
        <v>235</v>
      </c>
      <c r="H1429" s="192" t="s">
        <v>235</v>
      </c>
      <c r="I1429" s="193" t="s">
        <v>235</v>
      </c>
      <c r="J1429" s="193" t="s">
        <v>235</v>
      </c>
      <c r="K1429" s="194"/>
      <c r="L1429" s="194"/>
      <c r="M1429" s="194"/>
      <c r="N1429" s="194"/>
      <c r="O1429" s="194"/>
      <c r="P1429" s="195"/>
      <c r="Q1429" s="196"/>
      <c r="R1429" s="137" t="s">
        <v>235</v>
      </c>
      <c r="S1429" s="197" t="str">
        <f t="shared" ca="1" si="110"/>
        <v/>
      </c>
      <c r="T1429" s="197" t="str">
        <f ca="1">IF(B1429="","",IF(ISERROR(MATCH($J1429,[3]SorP!$B$1:$B$6226,0)),"",INDIRECT("'SorP'!$A$"&amp;MATCH($S1429&amp;$J1429,[3]SorP!C:C,0))))</f>
        <v/>
      </c>
      <c r="U1429" s="139"/>
      <c r="V1429" s="140" t="e">
        <f>IF(C1429="",NA(),IF(OR(C1429="Smelter not listed",C1429="Smelter not yet identified"),MATCH($B1429&amp;$D1429,'[3]Smelter Look-up'!$J:$J,0),MATCH($B1429&amp;$C1429,'[3]Smelter Look-up'!$J:$J,0)))</f>
        <v>#N/A</v>
      </c>
      <c r="X1429" s="67">
        <f t="shared" si="111"/>
        <v>0</v>
      </c>
      <c r="AB1429" s="68" t="str">
        <f t="shared" si="112"/>
        <v/>
      </c>
    </row>
    <row r="1430" spans="1:28" s="67" customFormat="1" ht="20.25">
      <c r="A1430" s="197"/>
      <c r="B1430" s="137" t="s">
        <v>235</v>
      </c>
      <c r="C1430" s="191" t="s">
        <v>235</v>
      </c>
      <c r="D1430" s="138"/>
      <c r="E1430" s="137" t="s">
        <v>235</v>
      </c>
      <c r="F1430" s="137" t="s">
        <v>235</v>
      </c>
      <c r="G1430" s="137" t="s">
        <v>235</v>
      </c>
      <c r="H1430" s="192" t="s">
        <v>235</v>
      </c>
      <c r="I1430" s="193" t="s">
        <v>235</v>
      </c>
      <c r="J1430" s="193" t="s">
        <v>235</v>
      </c>
      <c r="K1430" s="194"/>
      <c r="L1430" s="194"/>
      <c r="M1430" s="194"/>
      <c r="N1430" s="194"/>
      <c r="O1430" s="194"/>
      <c r="P1430" s="195"/>
      <c r="Q1430" s="196"/>
      <c r="R1430" s="137" t="s">
        <v>235</v>
      </c>
      <c r="S1430" s="197" t="str">
        <f t="shared" ca="1" si="110"/>
        <v/>
      </c>
      <c r="T1430" s="197" t="str">
        <f ca="1">IF(B1430="","",IF(ISERROR(MATCH($J1430,[3]SorP!$B$1:$B$6226,0)),"",INDIRECT("'SorP'!$A$"&amp;MATCH($S1430&amp;$J1430,[3]SorP!C:C,0))))</f>
        <v/>
      </c>
      <c r="U1430" s="139"/>
      <c r="V1430" s="140" t="e">
        <f>IF(C1430="",NA(),IF(OR(C1430="Smelter not listed",C1430="Smelter not yet identified"),MATCH($B1430&amp;$D1430,'[3]Smelter Look-up'!$J:$J,0),MATCH($B1430&amp;$C1430,'[3]Smelter Look-up'!$J:$J,0)))</f>
        <v>#N/A</v>
      </c>
      <c r="X1430" s="67">
        <f t="shared" si="111"/>
        <v>0</v>
      </c>
      <c r="AB1430" s="68" t="str">
        <f t="shared" si="112"/>
        <v/>
      </c>
    </row>
    <row r="1431" spans="1:28" s="67" customFormat="1" ht="20.25">
      <c r="A1431" s="197"/>
      <c r="B1431" s="137" t="s">
        <v>235</v>
      </c>
      <c r="C1431" s="191" t="s">
        <v>235</v>
      </c>
      <c r="D1431" s="138"/>
      <c r="E1431" s="137" t="s">
        <v>235</v>
      </c>
      <c r="F1431" s="137" t="s">
        <v>235</v>
      </c>
      <c r="G1431" s="137" t="s">
        <v>235</v>
      </c>
      <c r="H1431" s="192" t="s">
        <v>235</v>
      </c>
      <c r="I1431" s="193" t="s">
        <v>235</v>
      </c>
      <c r="J1431" s="193" t="s">
        <v>235</v>
      </c>
      <c r="K1431" s="194"/>
      <c r="L1431" s="194"/>
      <c r="M1431" s="194"/>
      <c r="N1431" s="194"/>
      <c r="O1431" s="194"/>
      <c r="P1431" s="195"/>
      <c r="Q1431" s="196"/>
      <c r="R1431" s="137" t="s">
        <v>235</v>
      </c>
      <c r="S1431" s="197" t="str">
        <f t="shared" ca="1" si="110"/>
        <v/>
      </c>
      <c r="T1431" s="197" t="str">
        <f ca="1">IF(B1431="","",IF(ISERROR(MATCH($J1431,[3]SorP!$B$1:$B$6226,0)),"",INDIRECT("'SorP'!$A$"&amp;MATCH($S1431&amp;$J1431,[3]SorP!C:C,0))))</f>
        <v/>
      </c>
      <c r="U1431" s="139"/>
      <c r="V1431" s="140" t="e">
        <f>IF(C1431="",NA(),IF(OR(C1431="Smelter not listed",C1431="Smelter not yet identified"),MATCH($B1431&amp;$D1431,'[3]Smelter Look-up'!$J:$J,0),MATCH($B1431&amp;$C1431,'[3]Smelter Look-up'!$J:$J,0)))</f>
        <v>#N/A</v>
      </c>
      <c r="X1431" s="67">
        <f t="shared" si="111"/>
        <v>0</v>
      </c>
      <c r="AB1431" s="68" t="str">
        <f t="shared" si="112"/>
        <v/>
      </c>
    </row>
    <row r="1432" spans="1:28" s="67" customFormat="1" ht="20.25">
      <c r="A1432" s="197"/>
      <c r="B1432" s="137" t="s">
        <v>235</v>
      </c>
      <c r="C1432" s="191" t="s">
        <v>235</v>
      </c>
      <c r="D1432" s="138"/>
      <c r="E1432" s="137" t="s">
        <v>235</v>
      </c>
      <c r="F1432" s="137" t="s">
        <v>235</v>
      </c>
      <c r="G1432" s="137" t="s">
        <v>235</v>
      </c>
      <c r="H1432" s="192" t="s">
        <v>235</v>
      </c>
      <c r="I1432" s="193" t="s">
        <v>235</v>
      </c>
      <c r="J1432" s="193" t="s">
        <v>235</v>
      </c>
      <c r="K1432" s="194"/>
      <c r="L1432" s="194"/>
      <c r="M1432" s="194"/>
      <c r="N1432" s="194"/>
      <c r="O1432" s="194"/>
      <c r="P1432" s="195"/>
      <c r="Q1432" s="196"/>
      <c r="R1432" s="137" t="s">
        <v>235</v>
      </c>
      <c r="S1432" s="197" t="str">
        <f t="shared" ca="1" si="110"/>
        <v/>
      </c>
      <c r="T1432" s="197" t="str">
        <f ca="1">IF(B1432="","",IF(ISERROR(MATCH($J1432,[3]SorP!$B$1:$B$6226,0)),"",INDIRECT("'SorP'!$A$"&amp;MATCH($S1432&amp;$J1432,[3]SorP!C:C,0))))</f>
        <v/>
      </c>
      <c r="U1432" s="139"/>
      <c r="V1432" s="140" t="e">
        <f>IF(C1432="",NA(),IF(OR(C1432="Smelter not listed",C1432="Smelter not yet identified"),MATCH($B1432&amp;$D1432,'[3]Smelter Look-up'!$J:$J,0),MATCH($B1432&amp;$C1432,'[3]Smelter Look-up'!$J:$J,0)))</f>
        <v>#N/A</v>
      </c>
      <c r="X1432" s="67">
        <f t="shared" si="111"/>
        <v>0</v>
      </c>
      <c r="AB1432" s="68" t="str">
        <f t="shared" si="112"/>
        <v/>
      </c>
    </row>
    <row r="1433" spans="1:28" s="67" customFormat="1" ht="20.25">
      <c r="A1433" s="197"/>
      <c r="B1433" s="137" t="s">
        <v>235</v>
      </c>
      <c r="C1433" s="191" t="s">
        <v>235</v>
      </c>
      <c r="D1433" s="138"/>
      <c r="E1433" s="137" t="s">
        <v>235</v>
      </c>
      <c r="F1433" s="137" t="s">
        <v>235</v>
      </c>
      <c r="G1433" s="137" t="s">
        <v>235</v>
      </c>
      <c r="H1433" s="192" t="s">
        <v>235</v>
      </c>
      <c r="I1433" s="193" t="s">
        <v>235</v>
      </c>
      <c r="J1433" s="193" t="s">
        <v>235</v>
      </c>
      <c r="K1433" s="194"/>
      <c r="L1433" s="194"/>
      <c r="M1433" s="194"/>
      <c r="N1433" s="194"/>
      <c r="O1433" s="194"/>
      <c r="P1433" s="195"/>
      <c r="Q1433" s="196"/>
      <c r="R1433" s="137" t="s">
        <v>235</v>
      </c>
      <c r="S1433" s="197" t="str">
        <f t="shared" ca="1" si="110"/>
        <v/>
      </c>
      <c r="T1433" s="197" t="str">
        <f ca="1">IF(B1433="","",IF(ISERROR(MATCH($J1433,[3]SorP!$B$1:$B$6226,0)),"",INDIRECT("'SorP'!$A$"&amp;MATCH($S1433&amp;$J1433,[3]SorP!C:C,0))))</f>
        <v/>
      </c>
      <c r="U1433" s="139"/>
      <c r="V1433" s="140" t="e">
        <f>IF(C1433="",NA(),IF(OR(C1433="Smelter not listed",C1433="Smelter not yet identified"),MATCH($B1433&amp;$D1433,'[3]Smelter Look-up'!$J:$J,0),MATCH($B1433&amp;$C1433,'[3]Smelter Look-up'!$J:$J,0)))</f>
        <v>#N/A</v>
      </c>
      <c r="X1433" s="67">
        <f t="shared" si="111"/>
        <v>0</v>
      </c>
      <c r="AB1433" s="68" t="str">
        <f t="shared" si="112"/>
        <v/>
      </c>
    </row>
    <row r="1434" spans="1:28" s="67" customFormat="1" ht="20.25">
      <c r="A1434" s="197"/>
      <c r="B1434" s="137" t="s">
        <v>235</v>
      </c>
      <c r="C1434" s="191" t="s">
        <v>235</v>
      </c>
      <c r="D1434" s="138"/>
      <c r="E1434" s="137" t="s">
        <v>235</v>
      </c>
      <c r="F1434" s="137" t="s">
        <v>235</v>
      </c>
      <c r="G1434" s="137" t="s">
        <v>235</v>
      </c>
      <c r="H1434" s="192" t="s">
        <v>235</v>
      </c>
      <c r="I1434" s="193" t="s">
        <v>235</v>
      </c>
      <c r="J1434" s="193" t="s">
        <v>235</v>
      </c>
      <c r="K1434" s="194"/>
      <c r="L1434" s="194"/>
      <c r="M1434" s="194"/>
      <c r="N1434" s="194"/>
      <c r="O1434" s="194"/>
      <c r="P1434" s="195"/>
      <c r="Q1434" s="196"/>
      <c r="R1434" s="137" t="s">
        <v>235</v>
      </c>
      <c r="S1434" s="197" t="str">
        <f t="shared" ca="1" si="110"/>
        <v/>
      </c>
      <c r="T1434" s="197" t="str">
        <f ca="1">IF(B1434="","",IF(ISERROR(MATCH($J1434,[3]SorP!$B$1:$B$6226,0)),"",INDIRECT("'SorP'!$A$"&amp;MATCH($S1434&amp;$J1434,[3]SorP!C:C,0))))</f>
        <v/>
      </c>
      <c r="U1434" s="139"/>
      <c r="V1434" s="140" t="e">
        <f>IF(C1434="",NA(),IF(OR(C1434="Smelter not listed",C1434="Smelter not yet identified"),MATCH($B1434&amp;$D1434,'[3]Smelter Look-up'!$J:$J,0),MATCH($B1434&amp;$C1434,'[3]Smelter Look-up'!$J:$J,0)))</f>
        <v>#N/A</v>
      </c>
      <c r="X1434" s="67">
        <f t="shared" si="111"/>
        <v>0</v>
      </c>
      <c r="AB1434" s="68" t="str">
        <f t="shared" si="112"/>
        <v/>
      </c>
    </row>
    <row r="1435" spans="1:28" s="67" customFormat="1" ht="20.25">
      <c r="A1435" s="197"/>
      <c r="B1435" s="137" t="s">
        <v>235</v>
      </c>
      <c r="C1435" s="191" t="s">
        <v>235</v>
      </c>
      <c r="D1435" s="138"/>
      <c r="E1435" s="137" t="s">
        <v>235</v>
      </c>
      <c r="F1435" s="137" t="s">
        <v>235</v>
      </c>
      <c r="G1435" s="137" t="s">
        <v>235</v>
      </c>
      <c r="H1435" s="192" t="s">
        <v>235</v>
      </c>
      <c r="I1435" s="193" t="s">
        <v>235</v>
      </c>
      <c r="J1435" s="193" t="s">
        <v>235</v>
      </c>
      <c r="K1435" s="194"/>
      <c r="L1435" s="194"/>
      <c r="M1435" s="194"/>
      <c r="N1435" s="194"/>
      <c r="O1435" s="194"/>
      <c r="P1435" s="195"/>
      <c r="Q1435" s="196"/>
      <c r="R1435" s="137" t="s">
        <v>235</v>
      </c>
      <c r="S1435" s="197" t="str">
        <f t="shared" ref="S1435:S1465" ca="1" si="113">IF(B1435="","",IF(ISERROR(MATCH($E1435,CL,0)),"Unknown",INDIRECT("'C'!$A$"&amp;MATCH($E1435,CL,0)+1)))</f>
        <v/>
      </c>
      <c r="T1435" s="197" t="str">
        <f ca="1">IF(B1435="","",IF(ISERROR(MATCH($J1435,[3]SorP!$B$1:$B$6226,0)),"",INDIRECT("'SorP'!$A$"&amp;MATCH($S1435&amp;$J1435,[3]SorP!C:C,0))))</f>
        <v/>
      </c>
      <c r="U1435" s="139"/>
      <c r="V1435" s="140" t="e">
        <f>IF(C1435="",NA(),IF(OR(C1435="Smelter not listed",C1435="Smelter not yet identified"),MATCH($B1435&amp;$D1435,'[3]Smelter Look-up'!$J:$J,0),MATCH($B1435&amp;$C1435,'[3]Smelter Look-up'!$J:$J,0)))</f>
        <v>#N/A</v>
      </c>
      <c r="X1435" s="67">
        <f t="shared" si="111"/>
        <v>0</v>
      </c>
      <c r="AB1435" s="68" t="str">
        <f t="shared" si="112"/>
        <v/>
      </c>
    </row>
    <row r="1436" spans="1:28" s="67" customFormat="1" ht="20.25">
      <c r="A1436" s="197"/>
      <c r="B1436" s="137" t="s">
        <v>235</v>
      </c>
      <c r="C1436" s="191" t="s">
        <v>235</v>
      </c>
      <c r="D1436" s="138"/>
      <c r="E1436" s="137" t="s">
        <v>235</v>
      </c>
      <c r="F1436" s="137" t="s">
        <v>235</v>
      </c>
      <c r="G1436" s="137" t="s">
        <v>235</v>
      </c>
      <c r="H1436" s="192" t="s">
        <v>235</v>
      </c>
      <c r="I1436" s="193" t="s">
        <v>235</v>
      </c>
      <c r="J1436" s="193" t="s">
        <v>235</v>
      </c>
      <c r="K1436" s="194"/>
      <c r="L1436" s="194"/>
      <c r="M1436" s="194"/>
      <c r="N1436" s="194"/>
      <c r="O1436" s="194"/>
      <c r="P1436" s="195"/>
      <c r="Q1436" s="196"/>
      <c r="R1436" s="137" t="s">
        <v>235</v>
      </c>
      <c r="S1436" s="197" t="str">
        <f t="shared" ca="1" si="113"/>
        <v/>
      </c>
      <c r="T1436" s="197" t="str">
        <f ca="1">IF(B1436="","",IF(ISERROR(MATCH($J1436,[3]SorP!$B$1:$B$6226,0)),"",INDIRECT("'SorP'!$A$"&amp;MATCH($S1436&amp;$J1436,[3]SorP!C:C,0))))</f>
        <v/>
      </c>
      <c r="U1436" s="139"/>
      <c r="V1436" s="140" t="e">
        <f>IF(C1436="",NA(),IF(OR(C1436="Smelter not listed",C1436="Smelter not yet identified"),MATCH($B1436&amp;$D1436,'[3]Smelter Look-up'!$J:$J,0),MATCH($B1436&amp;$C1436,'[3]Smelter Look-up'!$J:$J,0)))</f>
        <v>#N/A</v>
      </c>
      <c r="X1436" s="67">
        <f t="shared" si="111"/>
        <v>0</v>
      </c>
      <c r="AB1436" s="68" t="str">
        <f t="shared" si="112"/>
        <v/>
      </c>
    </row>
    <row r="1437" spans="1:28" s="67" customFormat="1" ht="20.25">
      <c r="A1437" s="197"/>
      <c r="B1437" s="137" t="s">
        <v>235</v>
      </c>
      <c r="C1437" s="191" t="s">
        <v>235</v>
      </c>
      <c r="D1437" s="138"/>
      <c r="E1437" s="137" t="s">
        <v>235</v>
      </c>
      <c r="F1437" s="137" t="s">
        <v>235</v>
      </c>
      <c r="G1437" s="137" t="s">
        <v>235</v>
      </c>
      <c r="H1437" s="192" t="s">
        <v>235</v>
      </c>
      <c r="I1437" s="193" t="s">
        <v>235</v>
      </c>
      <c r="J1437" s="193" t="s">
        <v>235</v>
      </c>
      <c r="K1437" s="194"/>
      <c r="L1437" s="194"/>
      <c r="M1437" s="194"/>
      <c r="N1437" s="194"/>
      <c r="O1437" s="194"/>
      <c r="P1437" s="195"/>
      <c r="Q1437" s="196"/>
      <c r="R1437" s="137" t="s">
        <v>235</v>
      </c>
      <c r="S1437" s="197" t="str">
        <f t="shared" ca="1" si="113"/>
        <v/>
      </c>
      <c r="T1437" s="197" t="str">
        <f ca="1">IF(B1437="","",IF(ISERROR(MATCH($J1437,[3]SorP!$B$1:$B$6226,0)),"",INDIRECT("'SorP'!$A$"&amp;MATCH($S1437&amp;$J1437,[3]SorP!C:C,0))))</f>
        <v/>
      </c>
      <c r="U1437" s="139"/>
      <c r="V1437" s="140" t="e">
        <f>IF(C1437="",NA(),IF(OR(C1437="Smelter not listed",C1437="Smelter not yet identified"),MATCH($B1437&amp;$D1437,'[3]Smelter Look-up'!$J:$J,0),MATCH($B1437&amp;$C1437,'[3]Smelter Look-up'!$J:$J,0)))</f>
        <v>#N/A</v>
      </c>
      <c r="X1437" s="67">
        <f t="shared" si="111"/>
        <v>0</v>
      </c>
      <c r="AB1437" s="68" t="str">
        <f t="shared" si="112"/>
        <v/>
      </c>
    </row>
    <row r="1438" spans="1:28" s="67" customFormat="1" ht="20.25">
      <c r="A1438" s="197"/>
      <c r="B1438" s="137" t="s">
        <v>235</v>
      </c>
      <c r="C1438" s="191" t="s">
        <v>235</v>
      </c>
      <c r="D1438" s="138"/>
      <c r="E1438" s="137" t="s">
        <v>235</v>
      </c>
      <c r="F1438" s="137" t="s">
        <v>235</v>
      </c>
      <c r="G1438" s="137" t="s">
        <v>235</v>
      </c>
      <c r="H1438" s="192" t="s">
        <v>235</v>
      </c>
      <c r="I1438" s="193" t="s">
        <v>235</v>
      </c>
      <c r="J1438" s="193" t="s">
        <v>235</v>
      </c>
      <c r="K1438" s="194"/>
      <c r="L1438" s="194"/>
      <c r="M1438" s="194"/>
      <c r="N1438" s="194"/>
      <c r="O1438" s="194"/>
      <c r="P1438" s="195"/>
      <c r="Q1438" s="196"/>
      <c r="R1438" s="137" t="s">
        <v>235</v>
      </c>
      <c r="S1438" s="197" t="str">
        <f t="shared" ca="1" si="113"/>
        <v/>
      </c>
      <c r="T1438" s="197" t="str">
        <f ca="1">IF(B1438="","",IF(ISERROR(MATCH($J1438,[3]SorP!$B$1:$B$6226,0)),"",INDIRECT("'SorP'!$A$"&amp;MATCH($S1438&amp;$J1438,[3]SorP!C:C,0))))</f>
        <v/>
      </c>
      <c r="U1438" s="139"/>
      <c r="V1438" s="140" t="e">
        <f>IF(C1438="",NA(),IF(OR(C1438="Smelter not listed",C1438="Smelter not yet identified"),MATCH($B1438&amp;$D1438,'[3]Smelter Look-up'!$J:$J,0),MATCH($B1438&amp;$C1438,'[3]Smelter Look-up'!$J:$J,0)))</f>
        <v>#N/A</v>
      </c>
      <c r="X1438" s="67">
        <f t="shared" si="111"/>
        <v>0</v>
      </c>
      <c r="AB1438" s="68" t="str">
        <f t="shared" si="112"/>
        <v/>
      </c>
    </row>
    <row r="1439" spans="1:28" s="67" customFormat="1" ht="20.25">
      <c r="A1439" s="197"/>
      <c r="B1439" s="137" t="s">
        <v>235</v>
      </c>
      <c r="C1439" s="191" t="s">
        <v>235</v>
      </c>
      <c r="D1439" s="138"/>
      <c r="E1439" s="137" t="s">
        <v>235</v>
      </c>
      <c r="F1439" s="137" t="s">
        <v>235</v>
      </c>
      <c r="G1439" s="137" t="s">
        <v>235</v>
      </c>
      <c r="H1439" s="192" t="s">
        <v>235</v>
      </c>
      <c r="I1439" s="193" t="s">
        <v>235</v>
      </c>
      <c r="J1439" s="193" t="s">
        <v>235</v>
      </c>
      <c r="K1439" s="194"/>
      <c r="L1439" s="194"/>
      <c r="M1439" s="194"/>
      <c r="N1439" s="194"/>
      <c r="O1439" s="194"/>
      <c r="P1439" s="195"/>
      <c r="Q1439" s="196"/>
      <c r="R1439" s="137" t="s">
        <v>235</v>
      </c>
      <c r="S1439" s="197" t="str">
        <f t="shared" ca="1" si="113"/>
        <v/>
      </c>
      <c r="T1439" s="197" t="str">
        <f ca="1">IF(B1439="","",IF(ISERROR(MATCH($J1439,[3]SorP!$B$1:$B$6226,0)),"",INDIRECT("'SorP'!$A$"&amp;MATCH($S1439&amp;$J1439,[3]SorP!C:C,0))))</f>
        <v/>
      </c>
      <c r="U1439" s="139"/>
      <c r="V1439" s="140" t="e">
        <f>IF(C1439="",NA(),IF(OR(C1439="Smelter not listed",C1439="Smelter not yet identified"),MATCH($B1439&amp;$D1439,'[3]Smelter Look-up'!$J:$J,0),MATCH($B1439&amp;$C1439,'[3]Smelter Look-up'!$J:$J,0)))</f>
        <v>#N/A</v>
      </c>
      <c r="X1439" s="67">
        <f t="shared" si="111"/>
        <v>0</v>
      </c>
      <c r="AB1439" s="68" t="str">
        <f t="shared" si="112"/>
        <v/>
      </c>
    </row>
    <row r="1440" spans="1:28" s="67" customFormat="1" ht="20.25">
      <c r="A1440" s="197"/>
      <c r="B1440" s="137" t="s">
        <v>235</v>
      </c>
      <c r="C1440" s="191" t="s">
        <v>235</v>
      </c>
      <c r="D1440" s="138"/>
      <c r="E1440" s="137" t="s">
        <v>235</v>
      </c>
      <c r="F1440" s="137" t="s">
        <v>235</v>
      </c>
      <c r="G1440" s="137" t="s">
        <v>235</v>
      </c>
      <c r="H1440" s="192" t="s">
        <v>235</v>
      </c>
      <c r="I1440" s="193" t="s">
        <v>235</v>
      </c>
      <c r="J1440" s="193" t="s">
        <v>235</v>
      </c>
      <c r="K1440" s="194"/>
      <c r="L1440" s="194"/>
      <c r="M1440" s="194"/>
      <c r="N1440" s="194"/>
      <c r="O1440" s="194"/>
      <c r="P1440" s="195"/>
      <c r="Q1440" s="196"/>
      <c r="R1440" s="137" t="s">
        <v>235</v>
      </c>
      <c r="S1440" s="197" t="str">
        <f t="shared" ca="1" si="113"/>
        <v/>
      </c>
      <c r="T1440" s="197" t="str">
        <f ca="1">IF(B1440="","",IF(ISERROR(MATCH($J1440,[3]SorP!$B$1:$B$6226,0)),"",INDIRECT("'SorP'!$A$"&amp;MATCH($S1440&amp;$J1440,[3]SorP!C:C,0))))</f>
        <v/>
      </c>
      <c r="U1440" s="139"/>
      <c r="V1440" s="140" t="e">
        <f>IF(C1440="",NA(),IF(OR(C1440="Smelter not listed",C1440="Smelter not yet identified"),MATCH($B1440&amp;$D1440,'[3]Smelter Look-up'!$J:$J,0),MATCH($B1440&amp;$C1440,'[3]Smelter Look-up'!$J:$J,0)))</f>
        <v>#N/A</v>
      </c>
      <c r="X1440" s="67">
        <f t="shared" si="111"/>
        <v>0</v>
      </c>
      <c r="AB1440" s="68" t="str">
        <f t="shared" si="112"/>
        <v/>
      </c>
    </row>
    <row r="1441" spans="1:28" s="67" customFormat="1" ht="20.25">
      <c r="A1441" s="197"/>
      <c r="B1441" s="137" t="s">
        <v>235</v>
      </c>
      <c r="C1441" s="191" t="s">
        <v>235</v>
      </c>
      <c r="D1441" s="138"/>
      <c r="E1441" s="137" t="s">
        <v>235</v>
      </c>
      <c r="F1441" s="137" t="s">
        <v>235</v>
      </c>
      <c r="G1441" s="137" t="s">
        <v>235</v>
      </c>
      <c r="H1441" s="192" t="s">
        <v>235</v>
      </c>
      <c r="I1441" s="193" t="s">
        <v>235</v>
      </c>
      <c r="J1441" s="193" t="s">
        <v>235</v>
      </c>
      <c r="K1441" s="194"/>
      <c r="L1441" s="194"/>
      <c r="M1441" s="194"/>
      <c r="N1441" s="194"/>
      <c r="O1441" s="194"/>
      <c r="P1441" s="195"/>
      <c r="Q1441" s="196"/>
      <c r="R1441" s="137" t="s">
        <v>235</v>
      </c>
      <c r="S1441" s="197" t="str">
        <f t="shared" ca="1" si="113"/>
        <v/>
      </c>
      <c r="T1441" s="197" t="str">
        <f ca="1">IF(B1441="","",IF(ISERROR(MATCH($J1441,[3]SorP!$B$1:$B$6226,0)),"",INDIRECT("'SorP'!$A$"&amp;MATCH($S1441&amp;$J1441,[3]SorP!C:C,0))))</f>
        <v/>
      </c>
      <c r="U1441" s="139"/>
      <c r="V1441" s="140" t="e">
        <f>IF(C1441="",NA(),IF(OR(C1441="Smelter not listed",C1441="Smelter not yet identified"),MATCH($B1441&amp;$D1441,'[3]Smelter Look-up'!$J:$J,0),MATCH($B1441&amp;$C1441,'[3]Smelter Look-up'!$J:$J,0)))</f>
        <v>#N/A</v>
      </c>
      <c r="X1441" s="67">
        <f t="shared" si="111"/>
        <v>0</v>
      </c>
      <c r="AB1441" s="68" t="str">
        <f t="shared" si="112"/>
        <v/>
      </c>
    </row>
    <row r="1442" spans="1:28" s="67" customFormat="1" ht="20.25">
      <c r="A1442" s="197"/>
      <c r="B1442" s="137" t="s">
        <v>235</v>
      </c>
      <c r="C1442" s="191" t="s">
        <v>235</v>
      </c>
      <c r="D1442" s="138"/>
      <c r="E1442" s="137" t="s">
        <v>235</v>
      </c>
      <c r="F1442" s="137" t="s">
        <v>235</v>
      </c>
      <c r="G1442" s="137" t="s">
        <v>235</v>
      </c>
      <c r="H1442" s="192" t="s">
        <v>235</v>
      </c>
      <c r="I1442" s="193" t="s">
        <v>235</v>
      </c>
      <c r="J1442" s="193" t="s">
        <v>235</v>
      </c>
      <c r="K1442" s="194"/>
      <c r="L1442" s="194"/>
      <c r="M1442" s="194"/>
      <c r="N1442" s="194"/>
      <c r="O1442" s="194"/>
      <c r="P1442" s="195"/>
      <c r="Q1442" s="196"/>
      <c r="R1442" s="137" t="s">
        <v>235</v>
      </c>
      <c r="S1442" s="197" t="str">
        <f t="shared" ca="1" si="113"/>
        <v/>
      </c>
      <c r="T1442" s="197" t="str">
        <f ca="1">IF(B1442="","",IF(ISERROR(MATCH($J1442,[3]SorP!$B$1:$B$6226,0)),"",INDIRECT("'SorP'!$A$"&amp;MATCH($S1442&amp;$J1442,[3]SorP!C:C,0))))</f>
        <v/>
      </c>
      <c r="U1442" s="139"/>
      <c r="V1442" s="140" t="e">
        <f>IF(C1442="",NA(),IF(OR(C1442="Smelter not listed",C1442="Smelter not yet identified"),MATCH($B1442&amp;$D1442,'[3]Smelter Look-up'!$J:$J,0),MATCH($B1442&amp;$C1442,'[3]Smelter Look-up'!$J:$J,0)))</f>
        <v>#N/A</v>
      </c>
      <c r="X1442" s="67">
        <f t="shared" si="111"/>
        <v>0</v>
      </c>
      <c r="AB1442" s="68" t="str">
        <f t="shared" si="112"/>
        <v/>
      </c>
    </row>
    <row r="1443" spans="1:28" s="67" customFormat="1" ht="20.25">
      <c r="A1443" s="197"/>
      <c r="B1443" s="137" t="s">
        <v>235</v>
      </c>
      <c r="C1443" s="191" t="s">
        <v>235</v>
      </c>
      <c r="D1443" s="138"/>
      <c r="E1443" s="137" t="s">
        <v>235</v>
      </c>
      <c r="F1443" s="137" t="s">
        <v>235</v>
      </c>
      <c r="G1443" s="137" t="s">
        <v>235</v>
      </c>
      <c r="H1443" s="192" t="s">
        <v>235</v>
      </c>
      <c r="I1443" s="193" t="s">
        <v>235</v>
      </c>
      <c r="J1443" s="193" t="s">
        <v>235</v>
      </c>
      <c r="K1443" s="194"/>
      <c r="L1443" s="194"/>
      <c r="M1443" s="194"/>
      <c r="N1443" s="194"/>
      <c r="O1443" s="194"/>
      <c r="P1443" s="195"/>
      <c r="Q1443" s="196"/>
      <c r="R1443" s="137" t="s">
        <v>235</v>
      </c>
      <c r="S1443" s="197" t="str">
        <f t="shared" ca="1" si="113"/>
        <v/>
      </c>
      <c r="T1443" s="197" t="str">
        <f ca="1">IF(B1443="","",IF(ISERROR(MATCH($J1443,[3]SorP!$B$1:$B$6226,0)),"",INDIRECT("'SorP'!$A$"&amp;MATCH($S1443&amp;$J1443,[3]SorP!C:C,0))))</f>
        <v/>
      </c>
      <c r="U1443" s="139"/>
      <c r="V1443" s="140" t="e">
        <f>IF(C1443="",NA(),IF(OR(C1443="Smelter not listed",C1443="Smelter not yet identified"),MATCH($B1443&amp;$D1443,'[3]Smelter Look-up'!$J:$J,0),MATCH($B1443&amp;$C1443,'[3]Smelter Look-up'!$J:$J,0)))</f>
        <v>#N/A</v>
      </c>
      <c r="X1443" s="67">
        <f t="shared" si="111"/>
        <v>0</v>
      </c>
      <c r="AB1443" s="68" t="str">
        <f t="shared" si="112"/>
        <v/>
      </c>
    </row>
    <row r="1444" spans="1:28" s="67" customFormat="1" ht="20.25">
      <c r="A1444" s="197"/>
      <c r="B1444" s="137" t="s">
        <v>235</v>
      </c>
      <c r="C1444" s="191" t="s">
        <v>235</v>
      </c>
      <c r="D1444" s="138"/>
      <c r="E1444" s="137" t="s">
        <v>235</v>
      </c>
      <c r="F1444" s="137" t="s">
        <v>235</v>
      </c>
      <c r="G1444" s="137" t="s">
        <v>235</v>
      </c>
      <c r="H1444" s="192" t="s">
        <v>235</v>
      </c>
      <c r="I1444" s="193" t="s">
        <v>235</v>
      </c>
      <c r="J1444" s="193" t="s">
        <v>235</v>
      </c>
      <c r="K1444" s="194"/>
      <c r="L1444" s="194"/>
      <c r="M1444" s="194"/>
      <c r="N1444" s="194"/>
      <c r="O1444" s="194"/>
      <c r="P1444" s="195"/>
      <c r="Q1444" s="196"/>
      <c r="R1444" s="137" t="s">
        <v>235</v>
      </c>
      <c r="S1444" s="197" t="str">
        <f t="shared" ca="1" si="113"/>
        <v/>
      </c>
      <c r="T1444" s="197" t="str">
        <f ca="1">IF(B1444="","",IF(ISERROR(MATCH($J1444,[3]SorP!$B$1:$B$6226,0)),"",INDIRECT("'SorP'!$A$"&amp;MATCH($S1444&amp;$J1444,[3]SorP!C:C,0))))</f>
        <v/>
      </c>
      <c r="U1444" s="139"/>
      <c r="V1444" s="140" t="e">
        <f>IF(C1444="",NA(),IF(OR(C1444="Smelter not listed",C1444="Smelter not yet identified"),MATCH($B1444&amp;$D1444,'[3]Smelter Look-up'!$J:$J,0),MATCH($B1444&amp;$C1444,'[3]Smelter Look-up'!$J:$J,0)))</f>
        <v>#N/A</v>
      </c>
      <c r="X1444" s="67">
        <f t="shared" si="111"/>
        <v>0</v>
      </c>
      <c r="AB1444" s="68" t="str">
        <f t="shared" si="112"/>
        <v/>
      </c>
    </row>
    <row r="1445" spans="1:28" s="67" customFormat="1" ht="20.25">
      <c r="A1445" s="197"/>
      <c r="B1445" s="137" t="s">
        <v>235</v>
      </c>
      <c r="C1445" s="191" t="s">
        <v>235</v>
      </c>
      <c r="D1445" s="138"/>
      <c r="E1445" s="137" t="s">
        <v>235</v>
      </c>
      <c r="F1445" s="137" t="s">
        <v>235</v>
      </c>
      <c r="G1445" s="137" t="s">
        <v>235</v>
      </c>
      <c r="H1445" s="192" t="s">
        <v>235</v>
      </c>
      <c r="I1445" s="193" t="s">
        <v>235</v>
      </c>
      <c r="J1445" s="193" t="s">
        <v>235</v>
      </c>
      <c r="K1445" s="194"/>
      <c r="L1445" s="194"/>
      <c r="M1445" s="194"/>
      <c r="N1445" s="194"/>
      <c r="O1445" s="194"/>
      <c r="P1445" s="195"/>
      <c r="Q1445" s="196"/>
      <c r="R1445" s="137" t="s">
        <v>235</v>
      </c>
      <c r="S1445" s="197" t="str">
        <f t="shared" ca="1" si="113"/>
        <v/>
      </c>
      <c r="T1445" s="197" t="str">
        <f ca="1">IF(B1445="","",IF(ISERROR(MATCH($J1445,[3]SorP!$B$1:$B$6226,0)),"",INDIRECT("'SorP'!$A$"&amp;MATCH($S1445&amp;$J1445,[3]SorP!C:C,0))))</f>
        <v/>
      </c>
      <c r="U1445" s="139"/>
      <c r="V1445" s="140" t="e">
        <f>IF(C1445="",NA(),IF(OR(C1445="Smelter not listed",C1445="Smelter not yet identified"),MATCH($B1445&amp;$D1445,'[3]Smelter Look-up'!$J:$J,0),MATCH($B1445&amp;$C1445,'[3]Smelter Look-up'!$J:$J,0)))</f>
        <v>#N/A</v>
      </c>
      <c r="X1445" s="67">
        <f t="shared" si="111"/>
        <v>0</v>
      </c>
      <c r="AB1445" s="68" t="str">
        <f t="shared" si="112"/>
        <v/>
      </c>
    </row>
    <row r="1446" spans="1:28" s="67" customFormat="1" ht="20.25">
      <c r="A1446" s="197"/>
      <c r="B1446" s="137" t="s">
        <v>235</v>
      </c>
      <c r="C1446" s="191" t="s">
        <v>235</v>
      </c>
      <c r="D1446" s="138"/>
      <c r="E1446" s="137" t="s">
        <v>235</v>
      </c>
      <c r="F1446" s="137" t="s">
        <v>235</v>
      </c>
      <c r="G1446" s="137" t="s">
        <v>235</v>
      </c>
      <c r="H1446" s="192" t="s">
        <v>235</v>
      </c>
      <c r="I1446" s="193" t="s">
        <v>235</v>
      </c>
      <c r="J1446" s="193" t="s">
        <v>235</v>
      </c>
      <c r="K1446" s="194"/>
      <c r="L1446" s="194"/>
      <c r="M1446" s="194"/>
      <c r="N1446" s="194"/>
      <c r="O1446" s="194"/>
      <c r="P1446" s="195"/>
      <c r="Q1446" s="196"/>
      <c r="R1446" s="137" t="s">
        <v>235</v>
      </c>
      <c r="S1446" s="197" t="str">
        <f t="shared" ca="1" si="113"/>
        <v/>
      </c>
      <c r="T1446" s="197" t="str">
        <f ca="1">IF(B1446="","",IF(ISERROR(MATCH($J1446,[3]SorP!$B$1:$B$6226,0)),"",INDIRECT("'SorP'!$A$"&amp;MATCH($S1446&amp;$J1446,[3]SorP!C:C,0))))</f>
        <v/>
      </c>
      <c r="U1446" s="139"/>
      <c r="V1446" s="140" t="e">
        <f>IF(C1446="",NA(),IF(OR(C1446="Smelter not listed",C1446="Smelter not yet identified"),MATCH($B1446&amp;$D1446,'[3]Smelter Look-up'!$J:$J,0),MATCH($B1446&amp;$C1446,'[3]Smelter Look-up'!$J:$J,0)))</f>
        <v>#N/A</v>
      </c>
      <c r="X1446" s="67">
        <f t="shared" si="111"/>
        <v>0</v>
      </c>
      <c r="AB1446" s="68" t="str">
        <f t="shared" si="112"/>
        <v/>
      </c>
    </row>
    <row r="1447" spans="1:28" s="67" customFormat="1" ht="20.25">
      <c r="A1447" s="197"/>
      <c r="B1447" s="137" t="s">
        <v>235</v>
      </c>
      <c r="C1447" s="191" t="s">
        <v>235</v>
      </c>
      <c r="D1447" s="138"/>
      <c r="E1447" s="137" t="s">
        <v>235</v>
      </c>
      <c r="F1447" s="137" t="s">
        <v>235</v>
      </c>
      <c r="G1447" s="137" t="s">
        <v>235</v>
      </c>
      <c r="H1447" s="192" t="s">
        <v>235</v>
      </c>
      <c r="I1447" s="193" t="s">
        <v>235</v>
      </c>
      <c r="J1447" s="193" t="s">
        <v>235</v>
      </c>
      <c r="K1447" s="194"/>
      <c r="L1447" s="194"/>
      <c r="M1447" s="194"/>
      <c r="N1447" s="194"/>
      <c r="O1447" s="194"/>
      <c r="P1447" s="195"/>
      <c r="Q1447" s="196"/>
      <c r="R1447" s="137" t="s">
        <v>235</v>
      </c>
      <c r="S1447" s="197" t="str">
        <f t="shared" ca="1" si="113"/>
        <v/>
      </c>
      <c r="T1447" s="197" t="str">
        <f ca="1">IF(B1447="","",IF(ISERROR(MATCH($J1447,[3]SorP!$B$1:$B$6226,0)),"",INDIRECT("'SorP'!$A$"&amp;MATCH($S1447&amp;$J1447,[3]SorP!C:C,0))))</f>
        <v/>
      </c>
      <c r="U1447" s="139"/>
      <c r="V1447" s="140" t="e">
        <f>IF(C1447="",NA(),IF(OR(C1447="Smelter not listed",C1447="Smelter not yet identified"),MATCH($B1447&amp;$D1447,'[3]Smelter Look-up'!$J:$J,0),MATCH($B1447&amp;$C1447,'[3]Smelter Look-up'!$J:$J,0)))</f>
        <v>#N/A</v>
      </c>
      <c r="X1447" s="67">
        <f t="shared" si="111"/>
        <v>0</v>
      </c>
      <c r="AB1447" s="68" t="str">
        <f t="shared" si="112"/>
        <v/>
      </c>
    </row>
    <row r="1448" spans="1:28" s="67" customFormat="1" ht="20.25">
      <c r="A1448" s="197"/>
      <c r="B1448" s="137" t="s">
        <v>235</v>
      </c>
      <c r="C1448" s="191" t="s">
        <v>235</v>
      </c>
      <c r="D1448" s="138"/>
      <c r="E1448" s="137" t="s">
        <v>235</v>
      </c>
      <c r="F1448" s="137" t="s">
        <v>235</v>
      </c>
      <c r="G1448" s="137" t="s">
        <v>235</v>
      </c>
      <c r="H1448" s="192" t="s">
        <v>235</v>
      </c>
      <c r="I1448" s="193" t="s">
        <v>235</v>
      </c>
      <c r="J1448" s="193" t="s">
        <v>235</v>
      </c>
      <c r="K1448" s="194"/>
      <c r="L1448" s="194"/>
      <c r="M1448" s="194"/>
      <c r="N1448" s="194"/>
      <c r="O1448" s="194"/>
      <c r="P1448" s="195"/>
      <c r="Q1448" s="196"/>
      <c r="R1448" s="137" t="s">
        <v>235</v>
      </c>
      <c r="S1448" s="197" t="str">
        <f t="shared" ca="1" si="113"/>
        <v/>
      </c>
      <c r="T1448" s="197" t="str">
        <f ca="1">IF(B1448="","",IF(ISERROR(MATCH($J1448,[3]SorP!$B$1:$B$6226,0)),"",INDIRECT("'SorP'!$A$"&amp;MATCH($S1448&amp;$J1448,[3]SorP!C:C,0))))</f>
        <v/>
      </c>
      <c r="U1448" s="139"/>
      <c r="V1448" s="140" t="e">
        <f>IF(C1448="",NA(),IF(OR(C1448="Smelter not listed",C1448="Smelter not yet identified"),MATCH($B1448&amp;$D1448,'[3]Smelter Look-up'!$J:$J,0),MATCH($B1448&amp;$C1448,'[3]Smelter Look-up'!$J:$J,0)))</f>
        <v>#N/A</v>
      </c>
      <c r="X1448" s="67">
        <f t="shared" si="111"/>
        <v>0</v>
      </c>
      <c r="AB1448" s="68" t="str">
        <f t="shared" si="112"/>
        <v/>
      </c>
    </row>
    <row r="1449" spans="1:28" s="67" customFormat="1" ht="20.25">
      <c r="A1449" s="197"/>
      <c r="B1449" s="137" t="s">
        <v>235</v>
      </c>
      <c r="C1449" s="191" t="s">
        <v>235</v>
      </c>
      <c r="D1449" s="138"/>
      <c r="E1449" s="137" t="s">
        <v>235</v>
      </c>
      <c r="F1449" s="137" t="s">
        <v>235</v>
      </c>
      <c r="G1449" s="137" t="s">
        <v>235</v>
      </c>
      <c r="H1449" s="192" t="s">
        <v>235</v>
      </c>
      <c r="I1449" s="193" t="s">
        <v>235</v>
      </c>
      <c r="J1449" s="193" t="s">
        <v>235</v>
      </c>
      <c r="K1449" s="194"/>
      <c r="L1449" s="194"/>
      <c r="M1449" s="194"/>
      <c r="N1449" s="194"/>
      <c r="O1449" s="194"/>
      <c r="P1449" s="195"/>
      <c r="Q1449" s="196"/>
      <c r="R1449" s="137" t="s">
        <v>235</v>
      </c>
      <c r="S1449" s="197" t="str">
        <f t="shared" ca="1" si="113"/>
        <v/>
      </c>
      <c r="T1449" s="197" t="str">
        <f ca="1">IF(B1449="","",IF(ISERROR(MATCH($J1449,[3]SorP!$B$1:$B$6226,0)),"",INDIRECT("'SorP'!$A$"&amp;MATCH($S1449&amp;$J1449,[3]SorP!C:C,0))))</f>
        <v/>
      </c>
      <c r="U1449" s="139"/>
      <c r="V1449" s="140" t="e">
        <f>IF(C1449="",NA(),IF(OR(C1449="Smelter not listed",C1449="Smelter not yet identified"),MATCH($B1449&amp;$D1449,'[3]Smelter Look-up'!$J:$J,0),MATCH($B1449&amp;$C1449,'[3]Smelter Look-up'!$J:$J,0)))</f>
        <v>#N/A</v>
      </c>
      <c r="X1449" s="67">
        <f t="shared" si="111"/>
        <v>0</v>
      </c>
      <c r="AB1449" s="68" t="str">
        <f t="shared" si="112"/>
        <v/>
      </c>
    </row>
    <row r="1450" spans="1:28" s="67" customFormat="1" ht="20.25">
      <c r="A1450" s="197"/>
      <c r="B1450" s="137" t="s">
        <v>235</v>
      </c>
      <c r="C1450" s="191" t="s">
        <v>235</v>
      </c>
      <c r="D1450" s="138"/>
      <c r="E1450" s="137" t="s">
        <v>235</v>
      </c>
      <c r="F1450" s="137" t="s">
        <v>235</v>
      </c>
      <c r="G1450" s="137" t="s">
        <v>235</v>
      </c>
      <c r="H1450" s="192" t="s">
        <v>235</v>
      </c>
      <c r="I1450" s="193" t="s">
        <v>235</v>
      </c>
      <c r="J1450" s="193" t="s">
        <v>235</v>
      </c>
      <c r="K1450" s="194"/>
      <c r="L1450" s="194"/>
      <c r="M1450" s="194"/>
      <c r="N1450" s="194"/>
      <c r="O1450" s="194"/>
      <c r="P1450" s="195"/>
      <c r="Q1450" s="196"/>
      <c r="R1450" s="137" t="s">
        <v>235</v>
      </c>
      <c r="S1450" s="197" t="str">
        <f t="shared" ca="1" si="113"/>
        <v/>
      </c>
      <c r="T1450" s="197" t="str">
        <f ca="1">IF(B1450="","",IF(ISERROR(MATCH($J1450,[3]SorP!$B$1:$B$6226,0)),"",INDIRECT("'SorP'!$A$"&amp;MATCH($S1450&amp;$J1450,[3]SorP!C:C,0))))</f>
        <v/>
      </c>
      <c r="U1450" s="139"/>
      <c r="V1450" s="140" t="e">
        <f>IF(C1450="",NA(),IF(OR(C1450="Smelter not listed",C1450="Smelter not yet identified"),MATCH($B1450&amp;$D1450,'[3]Smelter Look-up'!$J:$J,0),MATCH($B1450&amp;$C1450,'[3]Smelter Look-up'!$J:$J,0)))</f>
        <v>#N/A</v>
      </c>
      <c r="X1450" s="67">
        <f t="shared" si="111"/>
        <v>0</v>
      </c>
      <c r="AB1450" s="68" t="str">
        <f t="shared" si="112"/>
        <v/>
      </c>
    </row>
    <row r="1451" spans="1:28" s="67" customFormat="1" ht="20.25">
      <c r="A1451" s="197"/>
      <c r="B1451" s="137" t="s">
        <v>235</v>
      </c>
      <c r="C1451" s="191" t="s">
        <v>235</v>
      </c>
      <c r="D1451" s="138"/>
      <c r="E1451" s="137" t="s">
        <v>235</v>
      </c>
      <c r="F1451" s="137" t="s">
        <v>235</v>
      </c>
      <c r="G1451" s="137" t="s">
        <v>235</v>
      </c>
      <c r="H1451" s="192" t="s">
        <v>235</v>
      </c>
      <c r="I1451" s="193" t="s">
        <v>235</v>
      </c>
      <c r="J1451" s="193" t="s">
        <v>235</v>
      </c>
      <c r="K1451" s="194"/>
      <c r="L1451" s="194"/>
      <c r="M1451" s="194"/>
      <c r="N1451" s="194"/>
      <c r="O1451" s="194"/>
      <c r="P1451" s="195"/>
      <c r="Q1451" s="196"/>
      <c r="R1451" s="137" t="s">
        <v>235</v>
      </c>
      <c r="S1451" s="197" t="str">
        <f t="shared" ca="1" si="113"/>
        <v/>
      </c>
      <c r="T1451" s="197" t="str">
        <f ca="1">IF(B1451="","",IF(ISERROR(MATCH($J1451,[3]SorP!$B$1:$B$6226,0)),"",INDIRECT("'SorP'!$A$"&amp;MATCH($S1451&amp;$J1451,[3]SorP!C:C,0))))</f>
        <v/>
      </c>
      <c r="U1451" s="139"/>
      <c r="V1451" s="140" t="e">
        <f>IF(C1451="",NA(),IF(OR(C1451="Smelter not listed",C1451="Smelter not yet identified"),MATCH($B1451&amp;$D1451,'[3]Smelter Look-up'!$J:$J,0),MATCH($B1451&amp;$C1451,'[3]Smelter Look-up'!$J:$J,0)))</f>
        <v>#N/A</v>
      </c>
      <c r="X1451" s="67">
        <f t="shared" si="111"/>
        <v>0</v>
      </c>
      <c r="AB1451" s="68" t="str">
        <f t="shared" si="112"/>
        <v/>
      </c>
    </row>
    <row r="1452" spans="1:28" s="67" customFormat="1" ht="20.25">
      <c r="A1452" s="197"/>
      <c r="B1452" s="137" t="s">
        <v>235</v>
      </c>
      <c r="C1452" s="191" t="s">
        <v>235</v>
      </c>
      <c r="D1452" s="138"/>
      <c r="E1452" s="137" t="s">
        <v>235</v>
      </c>
      <c r="F1452" s="137" t="s">
        <v>235</v>
      </c>
      <c r="G1452" s="137" t="s">
        <v>235</v>
      </c>
      <c r="H1452" s="192" t="s">
        <v>235</v>
      </c>
      <c r="I1452" s="193" t="s">
        <v>235</v>
      </c>
      <c r="J1452" s="193" t="s">
        <v>235</v>
      </c>
      <c r="K1452" s="194"/>
      <c r="L1452" s="194"/>
      <c r="M1452" s="194"/>
      <c r="N1452" s="194"/>
      <c r="O1452" s="194"/>
      <c r="P1452" s="195"/>
      <c r="Q1452" s="196"/>
      <c r="R1452" s="137" t="s">
        <v>235</v>
      </c>
      <c r="S1452" s="197" t="str">
        <f t="shared" ca="1" si="113"/>
        <v/>
      </c>
      <c r="T1452" s="197" t="str">
        <f ca="1">IF(B1452="","",IF(ISERROR(MATCH($J1452,[3]SorP!$B$1:$B$6226,0)),"",INDIRECT("'SorP'!$A$"&amp;MATCH($S1452&amp;$J1452,[3]SorP!C:C,0))))</f>
        <v/>
      </c>
      <c r="U1452" s="139"/>
      <c r="V1452" s="140" t="e">
        <f>IF(C1452="",NA(),IF(OR(C1452="Smelter not listed",C1452="Smelter not yet identified"),MATCH($B1452&amp;$D1452,'[3]Smelter Look-up'!$J:$J,0),MATCH($B1452&amp;$C1452,'[3]Smelter Look-up'!$J:$J,0)))</f>
        <v>#N/A</v>
      </c>
      <c r="X1452" s="67">
        <f t="shared" si="111"/>
        <v>0</v>
      </c>
      <c r="AB1452" s="68" t="str">
        <f t="shared" si="112"/>
        <v/>
      </c>
    </row>
    <row r="1453" spans="1:28" s="67" customFormat="1" ht="20.25">
      <c r="A1453" s="197"/>
      <c r="B1453" s="137" t="s">
        <v>235</v>
      </c>
      <c r="C1453" s="191" t="s">
        <v>235</v>
      </c>
      <c r="D1453" s="138"/>
      <c r="E1453" s="137" t="s">
        <v>235</v>
      </c>
      <c r="F1453" s="137" t="s">
        <v>235</v>
      </c>
      <c r="G1453" s="137" t="s">
        <v>235</v>
      </c>
      <c r="H1453" s="192" t="s">
        <v>235</v>
      </c>
      <c r="I1453" s="193" t="s">
        <v>235</v>
      </c>
      <c r="J1453" s="193" t="s">
        <v>235</v>
      </c>
      <c r="K1453" s="194"/>
      <c r="L1453" s="194"/>
      <c r="M1453" s="194"/>
      <c r="N1453" s="194"/>
      <c r="O1453" s="194"/>
      <c r="P1453" s="195"/>
      <c r="Q1453" s="196"/>
      <c r="R1453" s="137" t="s">
        <v>235</v>
      </c>
      <c r="S1453" s="197" t="str">
        <f t="shared" ca="1" si="113"/>
        <v/>
      </c>
      <c r="T1453" s="197" t="str">
        <f ca="1">IF(B1453="","",IF(ISERROR(MATCH($J1453,[3]SorP!$B$1:$B$6226,0)),"",INDIRECT("'SorP'!$A$"&amp;MATCH($S1453&amp;$J1453,[3]SorP!C:C,0))))</f>
        <v/>
      </c>
      <c r="U1453" s="139"/>
      <c r="V1453" s="140" t="e">
        <f>IF(C1453="",NA(),IF(OR(C1453="Smelter not listed",C1453="Smelter not yet identified"),MATCH($B1453&amp;$D1453,'[3]Smelter Look-up'!$J:$J,0),MATCH($B1453&amp;$C1453,'[3]Smelter Look-up'!$J:$J,0)))</f>
        <v>#N/A</v>
      </c>
      <c r="X1453" s="67">
        <f t="shared" si="111"/>
        <v>0</v>
      </c>
      <c r="AB1453" s="68" t="str">
        <f t="shared" si="112"/>
        <v/>
      </c>
    </row>
    <row r="1454" spans="1:28" s="67" customFormat="1" ht="20.25">
      <c r="A1454" s="197"/>
      <c r="B1454" s="137" t="s">
        <v>235</v>
      </c>
      <c r="C1454" s="191" t="s">
        <v>235</v>
      </c>
      <c r="D1454" s="138"/>
      <c r="E1454" s="137" t="s">
        <v>235</v>
      </c>
      <c r="F1454" s="137" t="s">
        <v>235</v>
      </c>
      <c r="G1454" s="137" t="s">
        <v>235</v>
      </c>
      <c r="H1454" s="192" t="s">
        <v>235</v>
      </c>
      <c r="I1454" s="193" t="s">
        <v>235</v>
      </c>
      <c r="J1454" s="193" t="s">
        <v>235</v>
      </c>
      <c r="K1454" s="194"/>
      <c r="L1454" s="194"/>
      <c r="M1454" s="194"/>
      <c r="N1454" s="194"/>
      <c r="O1454" s="194"/>
      <c r="P1454" s="195"/>
      <c r="Q1454" s="196"/>
      <c r="R1454" s="137" t="s">
        <v>235</v>
      </c>
      <c r="S1454" s="197" t="str">
        <f t="shared" ca="1" si="113"/>
        <v/>
      </c>
      <c r="T1454" s="197" t="str">
        <f ca="1">IF(B1454="","",IF(ISERROR(MATCH($J1454,[3]SorP!$B$1:$B$6226,0)),"",INDIRECT("'SorP'!$A$"&amp;MATCH($S1454&amp;$J1454,[3]SorP!C:C,0))))</f>
        <v/>
      </c>
      <c r="U1454" s="139"/>
      <c r="V1454" s="140" t="e">
        <f>IF(C1454="",NA(),IF(OR(C1454="Smelter not listed",C1454="Smelter not yet identified"),MATCH($B1454&amp;$D1454,'[3]Smelter Look-up'!$J:$J,0),MATCH($B1454&amp;$C1454,'[3]Smelter Look-up'!$J:$J,0)))</f>
        <v>#N/A</v>
      </c>
      <c r="X1454" s="67">
        <f t="shared" si="111"/>
        <v>0</v>
      </c>
      <c r="AB1454" s="68" t="str">
        <f t="shared" si="112"/>
        <v/>
      </c>
    </row>
    <row r="1455" spans="1:28" s="67" customFormat="1" ht="20.25">
      <c r="A1455" s="197"/>
      <c r="B1455" s="137" t="s">
        <v>235</v>
      </c>
      <c r="C1455" s="191" t="s">
        <v>235</v>
      </c>
      <c r="D1455" s="138"/>
      <c r="E1455" s="137" t="s">
        <v>235</v>
      </c>
      <c r="F1455" s="137" t="s">
        <v>235</v>
      </c>
      <c r="G1455" s="137" t="s">
        <v>235</v>
      </c>
      <c r="H1455" s="192" t="s">
        <v>235</v>
      </c>
      <c r="I1455" s="193" t="s">
        <v>235</v>
      </c>
      <c r="J1455" s="193" t="s">
        <v>235</v>
      </c>
      <c r="K1455" s="194"/>
      <c r="L1455" s="194"/>
      <c r="M1455" s="194"/>
      <c r="N1455" s="194"/>
      <c r="O1455" s="194"/>
      <c r="P1455" s="195"/>
      <c r="Q1455" s="196"/>
      <c r="R1455" s="137" t="s">
        <v>235</v>
      </c>
      <c r="S1455" s="197" t="str">
        <f t="shared" ca="1" si="113"/>
        <v/>
      </c>
      <c r="T1455" s="197" t="str">
        <f ca="1">IF(B1455="","",IF(ISERROR(MATCH($J1455,[3]SorP!$B$1:$B$6226,0)),"",INDIRECT("'SorP'!$A$"&amp;MATCH($S1455&amp;$J1455,[3]SorP!C:C,0))))</f>
        <v/>
      </c>
      <c r="U1455" s="139"/>
      <c r="V1455" s="140" t="e">
        <f>IF(C1455="",NA(),IF(OR(C1455="Smelter not listed",C1455="Smelter not yet identified"),MATCH($B1455&amp;$D1455,'[3]Smelter Look-up'!$J:$J,0),MATCH($B1455&amp;$C1455,'[3]Smelter Look-up'!$J:$J,0)))</f>
        <v>#N/A</v>
      </c>
      <c r="X1455" s="67">
        <f t="shared" si="111"/>
        <v>0</v>
      </c>
      <c r="AB1455" s="68" t="str">
        <f t="shared" si="112"/>
        <v/>
      </c>
    </row>
    <row r="1456" spans="1:28" s="67" customFormat="1" ht="20.25">
      <c r="A1456" s="197"/>
      <c r="B1456" s="137" t="s">
        <v>235</v>
      </c>
      <c r="C1456" s="191" t="s">
        <v>235</v>
      </c>
      <c r="D1456" s="138"/>
      <c r="E1456" s="137" t="s">
        <v>235</v>
      </c>
      <c r="F1456" s="137" t="s">
        <v>235</v>
      </c>
      <c r="G1456" s="137" t="s">
        <v>235</v>
      </c>
      <c r="H1456" s="192" t="s">
        <v>235</v>
      </c>
      <c r="I1456" s="193" t="s">
        <v>235</v>
      </c>
      <c r="J1456" s="193" t="s">
        <v>235</v>
      </c>
      <c r="K1456" s="194"/>
      <c r="L1456" s="194"/>
      <c r="M1456" s="194"/>
      <c r="N1456" s="194"/>
      <c r="O1456" s="194"/>
      <c r="P1456" s="195"/>
      <c r="Q1456" s="196"/>
      <c r="R1456" s="137" t="s">
        <v>235</v>
      </c>
      <c r="S1456" s="197" t="str">
        <f t="shared" ca="1" si="113"/>
        <v/>
      </c>
      <c r="T1456" s="197" t="str">
        <f ca="1">IF(B1456="","",IF(ISERROR(MATCH($J1456,[3]SorP!$B$1:$B$6226,0)),"",INDIRECT("'SorP'!$A$"&amp;MATCH($S1456&amp;$J1456,[3]SorP!C:C,0))))</f>
        <v/>
      </c>
      <c r="U1456" s="139"/>
      <c r="V1456" s="140" t="e">
        <f>IF(C1456="",NA(),IF(OR(C1456="Smelter not listed",C1456="Smelter not yet identified"),MATCH($B1456&amp;$D1456,'[3]Smelter Look-up'!$J:$J,0),MATCH($B1456&amp;$C1456,'[3]Smelter Look-up'!$J:$J,0)))</f>
        <v>#N/A</v>
      </c>
      <c r="X1456" s="67">
        <f t="shared" si="111"/>
        <v>0</v>
      </c>
      <c r="AB1456" s="68" t="str">
        <f t="shared" si="112"/>
        <v/>
      </c>
    </row>
    <row r="1457" spans="1:28" s="67" customFormat="1" ht="20.25">
      <c r="A1457" s="197"/>
      <c r="B1457" s="137" t="s">
        <v>235</v>
      </c>
      <c r="C1457" s="191" t="s">
        <v>235</v>
      </c>
      <c r="D1457" s="138"/>
      <c r="E1457" s="137" t="s">
        <v>235</v>
      </c>
      <c r="F1457" s="137" t="s">
        <v>235</v>
      </c>
      <c r="G1457" s="137" t="s">
        <v>235</v>
      </c>
      <c r="H1457" s="192" t="s">
        <v>235</v>
      </c>
      <c r="I1457" s="193" t="s">
        <v>235</v>
      </c>
      <c r="J1457" s="193" t="s">
        <v>235</v>
      </c>
      <c r="K1457" s="194"/>
      <c r="L1457" s="194"/>
      <c r="M1457" s="194"/>
      <c r="N1457" s="194"/>
      <c r="O1457" s="194"/>
      <c r="P1457" s="195"/>
      <c r="Q1457" s="196"/>
      <c r="R1457" s="137" t="s">
        <v>235</v>
      </c>
      <c r="S1457" s="197" t="str">
        <f t="shared" ca="1" si="113"/>
        <v/>
      </c>
      <c r="T1457" s="197" t="str">
        <f ca="1">IF(B1457="","",IF(ISERROR(MATCH($J1457,[3]SorP!$B$1:$B$6226,0)),"",INDIRECT("'SorP'!$A$"&amp;MATCH($S1457&amp;$J1457,[3]SorP!C:C,0))))</f>
        <v/>
      </c>
      <c r="U1457" s="139"/>
      <c r="V1457" s="140" t="e">
        <f>IF(C1457="",NA(),IF(OR(C1457="Smelter not listed",C1457="Smelter not yet identified"),MATCH($B1457&amp;$D1457,'[3]Smelter Look-up'!$J:$J,0),MATCH($B1457&amp;$C1457,'[3]Smelter Look-up'!$J:$J,0)))</f>
        <v>#N/A</v>
      </c>
      <c r="X1457" s="67">
        <f t="shared" si="111"/>
        <v>0</v>
      </c>
      <c r="AB1457" s="68" t="str">
        <f t="shared" si="112"/>
        <v/>
      </c>
    </row>
    <row r="1458" spans="1:28" s="67" customFormat="1" ht="20.25">
      <c r="A1458" s="197"/>
      <c r="B1458" s="137" t="s">
        <v>235</v>
      </c>
      <c r="C1458" s="191" t="s">
        <v>235</v>
      </c>
      <c r="D1458" s="138"/>
      <c r="E1458" s="137" t="s">
        <v>235</v>
      </c>
      <c r="F1458" s="137" t="s">
        <v>235</v>
      </c>
      <c r="G1458" s="137" t="s">
        <v>235</v>
      </c>
      <c r="H1458" s="192" t="s">
        <v>235</v>
      </c>
      <c r="I1458" s="193" t="s">
        <v>235</v>
      </c>
      <c r="J1458" s="193" t="s">
        <v>235</v>
      </c>
      <c r="K1458" s="194"/>
      <c r="L1458" s="194"/>
      <c r="M1458" s="194"/>
      <c r="N1458" s="194"/>
      <c r="O1458" s="194"/>
      <c r="P1458" s="195"/>
      <c r="Q1458" s="196"/>
      <c r="R1458" s="137" t="s">
        <v>235</v>
      </c>
      <c r="S1458" s="197" t="str">
        <f t="shared" ca="1" si="113"/>
        <v/>
      </c>
      <c r="T1458" s="197" t="str">
        <f ca="1">IF(B1458="","",IF(ISERROR(MATCH($J1458,[3]SorP!$B$1:$B$6226,0)),"",INDIRECT("'SorP'!$A$"&amp;MATCH($S1458&amp;$J1458,[3]SorP!C:C,0))))</f>
        <v/>
      </c>
      <c r="U1458" s="139"/>
      <c r="V1458" s="140" t="e">
        <f>IF(C1458="",NA(),IF(OR(C1458="Smelter not listed",C1458="Smelter not yet identified"),MATCH($B1458&amp;$D1458,'[3]Smelter Look-up'!$J:$J,0),MATCH($B1458&amp;$C1458,'[3]Smelter Look-up'!$J:$J,0)))</f>
        <v>#N/A</v>
      </c>
      <c r="X1458" s="67">
        <f t="shared" si="111"/>
        <v>0</v>
      </c>
      <c r="AB1458" s="68" t="str">
        <f t="shared" si="112"/>
        <v/>
      </c>
    </row>
    <row r="1459" spans="1:28" s="67" customFormat="1" ht="20.25">
      <c r="A1459" s="197"/>
      <c r="B1459" s="137" t="s">
        <v>235</v>
      </c>
      <c r="C1459" s="191" t="s">
        <v>235</v>
      </c>
      <c r="D1459" s="138"/>
      <c r="E1459" s="137" t="s">
        <v>235</v>
      </c>
      <c r="F1459" s="137" t="s">
        <v>235</v>
      </c>
      <c r="G1459" s="137" t="s">
        <v>235</v>
      </c>
      <c r="H1459" s="192" t="s">
        <v>235</v>
      </c>
      <c r="I1459" s="193" t="s">
        <v>235</v>
      </c>
      <c r="J1459" s="193" t="s">
        <v>235</v>
      </c>
      <c r="K1459" s="194"/>
      <c r="L1459" s="194"/>
      <c r="M1459" s="194"/>
      <c r="N1459" s="194"/>
      <c r="O1459" s="194"/>
      <c r="P1459" s="195"/>
      <c r="Q1459" s="196"/>
      <c r="R1459" s="137" t="s">
        <v>235</v>
      </c>
      <c r="S1459" s="197" t="str">
        <f t="shared" ca="1" si="113"/>
        <v/>
      </c>
      <c r="T1459" s="197" t="str">
        <f ca="1">IF(B1459="","",IF(ISERROR(MATCH($J1459,[3]SorP!$B$1:$B$6226,0)),"",INDIRECT("'SorP'!$A$"&amp;MATCH($S1459&amp;$J1459,[3]SorP!C:C,0))))</f>
        <v/>
      </c>
      <c r="U1459" s="139"/>
      <c r="V1459" s="140" t="e">
        <f>IF(C1459="",NA(),IF(OR(C1459="Smelter not listed",C1459="Smelter not yet identified"),MATCH($B1459&amp;$D1459,'[3]Smelter Look-up'!$J:$J,0),MATCH($B1459&amp;$C1459,'[3]Smelter Look-up'!$J:$J,0)))</f>
        <v>#N/A</v>
      </c>
      <c r="X1459" s="67">
        <f t="shared" si="111"/>
        <v>0</v>
      </c>
      <c r="AB1459" s="68" t="str">
        <f t="shared" si="112"/>
        <v/>
      </c>
    </row>
    <row r="1460" spans="1:28" s="67" customFormat="1" ht="20.25">
      <c r="A1460" s="197"/>
      <c r="B1460" s="137" t="s">
        <v>235</v>
      </c>
      <c r="C1460" s="191" t="s">
        <v>235</v>
      </c>
      <c r="D1460" s="138"/>
      <c r="E1460" s="137" t="s">
        <v>235</v>
      </c>
      <c r="F1460" s="137" t="s">
        <v>235</v>
      </c>
      <c r="G1460" s="137" t="s">
        <v>235</v>
      </c>
      <c r="H1460" s="192" t="s">
        <v>235</v>
      </c>
      <c r="I1460" s="193" t="s">
        <v>235</v>
      </c>
      <c r="J1460" s="193" t="s">
        <v>235</v>
      </c>
      <c r="K1460" s="194"/>
      <c r="L1460" s="194"/>
      <c r="M1460" s="194"/>
      <c r="N1460" s="194"/>
      <c r="O1460" s="194"/>
      <c r="P1460" s="195"/>
      <c r="Q1460" s="196"/>
      <c r="R1460" s="137" t="s">
        <v>235</v>
      </c>
      <c r="S1460" s="197" t="str">
        <f t="shared" ca="1" si="113"/>
        <v/>
      </c>
      <c r="T1460" s="197" t="str">
        <f ca="1">IF(B1460="","",IF(ISERROR(MATCH($J1460,[3]SorP!$B$1:$B$6226,0)),"",INDIRECT("'SorP'!$A$"&amp;MATCH($S1460&amp;$J1460,[3]SorP!C:C,0))))</f>
        <v/>
      </c>
      <c r="U1460" s="139"/>
      <c r="V1460" s="140" t="e">
        <f>IF(C1460="",NA(),IF(OR(C1460="Smelter not listed",C1460="Smelter not yet identified"),MATCH($B1460&amp;$D1460,'[3]Smelter Look-up'!$J:$J,0),MATCH($B1460&amp;$C1460,'[3]Smelter Look-up'!$J:$J,0)))</f>
        <v>#N/A</v>
      </c>
      <c r="X1460" s="67">
        <f t="shared" si="111"/>
        <v>0</v>
      </c>
      <c r="AB1460" s="68" t="str">
        <f t="shared" si="112"/>
        <v/>
      </c>
    </row>
    <row r="1461" spans="1:28" s="67" customFormat="1" ht="20.25">
      <c r="A1461" s="197"/>
      <c r="B1461" s="137" t="s">
        <v>235</v>
      </c>
      <c r="C1461" s="191" t="s">
        <v>235</v>
      </c>
      <c r="D1461" s="138"/>
      <c r="E1461" s="137" t="s">
        <v>235</v>
      </c>
      <c r="F1461" s="137" t="s">
        <v>235</v>
      </c>
      <c r="G1461" s="137" t="s">
        <v>235</v>
      </c>
      <c r="H1461" s="192" t="s">
        <v>235</v>
      </c>
      <c r="I1461" s="193" t="s">
        <v>235</v>
      </c>
      <c r="J1461" s="193" t="s">
        <v>235</v>
      </c>
      <c r="K1461" s="194"/>
      <c r="L1461" s="194"/>
      <c r="M1461" s="194"/>
      <c r="N1461" s="194"/>
      <c r="O1461" s="194"/>
      <c r="P1461" s="195"/>
      <c r="Q1461" s="196"/>
      <c r="R1461" s="137" t="s">
        <v>235</v>
      </c>
      <c r="S1461" s="197" t="str">
        <f t="shared" ca="1" si="113"/>
        <v/>
      </c>
      <c r="T1461" s="197" t="str">
        <f ca="1">IF(B1461="","",IF(ISERROR(MATCH($J1461,[3]SorP!$B$1:$B$6226,0)),"",INDIRECT("'SorP'!$A$"&amp;MATCH($S1461&amp;$J1461,[3]SorP!C:C,0))))</f>
        <v/>
      </c>
      <c r="U1461" s="139"/>
      <c r="V1461" s="140" t="e">
        <f>IF(C1461="",NA(),IF(OR(C1461="Smelter not listed",C1461="Smelter not yet identified"),MATCH($B1461&amp;$D1461,'[3]Smelter Look-up'!$J:$J,0),MATCH($B1461&amp;$C1461,'[3]Smelter Look-up'!$J:$J,0)))</f>
        <v>#N/A</v>
      </c>
      <c r="X1461" s="67">
        <f t="shared" si="111"/>
        <v>0</v>
      </c>
      <c r="AB1461" s="68" t="str">
        <f t="shared" si="112"/>
        <v/>
      </c>
    </row>
    <row r="1462" spans="1:28" s="67" customFormat="1" ht="20.25">
      <c r="A1462" s="197"/>
      <c r="B1462" s="137" t="s">
        <v>235</v>
      </c>
      <c r="C1462" s="191" t="s">
        <v>235</v>
      </c>
      <c r="D1462" s="138"/>
      <c r="E1462" s="137" t="s">
        <v>235</v>
      </c>
      <c r="F1462" s="137" t="s">
        <v>235</v>
      </c>
      <c r="G1462" s="137" t="s">
        <v>235</v>
      </c>
      <c r="H1462" s="192" t="s">
        <v>235</v>
      </c>
      <c r="I1462" s="193" t="s">
        <v>235</v>
      </c>
      <c r="J1462" s="193" t="s">
        <v>235</v>
      </c>
      <c r="K1462" s="194"/>
      <c r="L1462" s="194"/>
      <c r="M1462" s="194"/>
      <c r="N1462" s="194"/>
      <c r="O1462" s="194"/>
      <c r="P1462" s="195"/>
      <c r="Q1462" s="196"/>
      <c r="R1462" s="137" t="s">
        <v>235</v>
      </c>
      <c r="S1462" s="197" t="str">
        <f t="shared" ca="1" si="113"/>
        <v/>
      </c>
      <c r="T1462" s="197" t="str">
        <f ca="1">IF(B1462="","",IF(ISERROR(MATCH($J1462,[3]SorP!$B$1:$B$6226,0)),"",INDIRECT("'SorP'!$A$"&amp;MATCH($S1462&amp;$J1462,[3]SorP!C:C,0))))</f>
        <v/>
      </c>
      <c r="U1462" s="139"/>
      <c r="V1462" s="140" t="e">
        <f>IF(C1462="",NA(),IF(OR(C1462="Smelter not listed",C1462="Smelter not yet identified"),MATCH($B1462&amp;$D1462,'[3]Smelter Look-up'!$J:$J,0),MATCH($B1462&amp;$C1462,'[3]Smelter Look-up'!$J:$J,0)))</f>
        <v>#N/A</v>
      </c>
      <c r="X1462" s="67">
        <f t="shared" si="111"/>
        <v>0</v>
      </c>
      <c r="AB1462" s="68" t="str">
        <f t="shared" si="112"/>
        <v/>
      </c>
    </row>
    <row r="1463" spans="1:28" s="67" customFormat="1" ht="20.25">
      <c r="A1463" s="197"/>
      <c r="B1463" s="137" t="s">
        <v>235</v>
      </c>
      <c r="C1463" s="191" t="s">
        <v>235</v>
      </c>
      <c r="D1463" s="138"/>
      <c r="E1463" s="137" t="s">
        <v>235</v>
      </c>
      <c r="F1463" s="137" t="s">
        <v>235</v>
      </c>
      <c r="G1463" s="137" t="s">
        <v>235</v>
      </c>
      <c r="H1463" s="192" t="s">
        <v>235</v>
      </c>
      <c r="I1463" s="193" t="s">
        <v>235</v>
      </c>
      <c r="J1463" s="193" t="s">
        <v>235</v>
      </c>
      <c r="K1463" s="194"/>
      <c r="L1463" s="194"/>
      <c r="M1463" s="194"/>
      <c r="N1463" s="194"/>
      <c r="O1463" s="194"/>
      <c r="P1463" s="195"/>
      <c r="Q1463" s="196"/>
      <c r="R1463" s="137" t="s">
        <v>235</v>
      </c>
      <c r="S1463" s="197" t="str">
        <f t="shared" ca="1" si="113"/>
        <v/>
      </c>
      <c r="T1463" s="197" t="str">
        <f ca="1">IF(B1463="","",IF(ISERROR(MATCH($J1463,[3]SorP!$B$1:$B$6226,0)),"",INDIRECT("'SorP'!$A$"&amp;MATCH($S1463&amp;$J1463,[3]SorP!C:C,0))))</f>
        <v/>
      </c>
      <c r="U1463" s="139"/>
      <c r="V1463" s="140" t="e">
        <f>IF(C1463="",NA(),IF(OR(C1463="Smelter not listed",C1463="Smelter not yet identified"),MATCH($B1463&amp;$D1463,'[3]Smelter Look-up'!$J:$J,0),MATCH($B1463&amp;$C1463,'[3]Smelter Look-up'!$J:$J,0)))</f>
        <v>#N/A</v>
      </c>
      <c r="X1463" s="67">
        <f t="shared" si="111"/>
        <v>0</v>
      </c>
      <c r="AB1463" s="68" t="str">
        <f t="shared" si="112"/>
        <v/>
      </c>
    </row>
    <row r="1464" spans="1:28" s="67" customFormat="1" ht="20.25">
      <c r="A1464" s="197"/>
      <c r="B1464" s="137" t="s">
        <v>235</v>
      </c>
      <c r="C1464" s="191" t="s">
        <v>235</v>
      </c>
      <c r="D1464" s="138"/>
      <c r="E1464" s="137" t="s">
        <v>235</v>
      </c>
      <c r="F1464" s="137" t="s">
        <v>235</v>
      </c>
      <c r="G1464" s="137" t="s">
        <v>235</v>
      </c>
      <c r="H1464" s="192" t="s">
        <v>235</v>
      </c>
      <c r="I1464" s="193" t="s">
        <v>235</v>
      </c>
      <c r="J1464" s="193" t="s">
        <v>235</v>
      </c>
      <c r="K1464" s="194"/>
      <c r="L1464" s="194"/>
      <c r="M1464" s="194"/>
      <c r="N1464" s="194"/>
      <c r="O1464" s="194"/>
      <c r="P1464" s="195"/>
      <c r="Q1464" s="196"/>
      <c r="R1464" s="137" t="s">
        <v>235</v>
      </c>
      <c r="S1464" s="197" t="str">
        <f t="shared" ca="1" si="113"/>
        <v/>
      </c>
      <c r="T1464" s="197" t="str">
        <f ca="1">IF(B1464="","",IF(ISERROR(MATCH($J1464,[3]SorP!$B$1:$B$6226,0)),"",INDIRECT("'SorP'!$A$"&amp;MATCH($S1464&amp;$J1464,[3]SorP!C:C,0))))</f>
        <v/>
      </c>
      <c r="U1464" s="139"/>
      <c r="V1464" s="140" t="e">
        <f>IF(C1464="",NA(),IF(OR(C1464="Smelter not listed",C1464="Smelter not yet identified"),MATCH($B1464&amp;$D1464,'[3]Smelter Look-up'!$J:$J,0),MATCH($B1464&amp;$C1464,'[3]Smelter Look-up'!$J:$J,0)))</f>
        <v>#N/A</v>
      </c>
      <c r="X1464" s="67">
        <f t="shared" si="111"/>
        <v>0</v>
      </c>
      <c r="AB1464" s="68" t="str">
        <f t="shared" si="112"/>
        <v/>
      </c>
    </row>
    <row r="1465" spans="1:28" s="67" customFormat="1" ht="20.25">
      <c r="A1465" s="197"/>
      <c r="B1465" s="137" t="s">
        <v>235</v>
      </c>
      <c r="C1465" s="191" t="s">
        <v>235</v>
      </c>
      <c r="D1465" s="138"/>
      <c r="E1465" s="137" t="s">
        <v>235</v>
      </c>
      <c r="F1465" s="137" t="s">
        <v>235</v>
      </c>
      <c r="G1465" s="137" t="s">
        <v>235</v>
      </c>
      <c r="H1465" s="192" t="s">
        <v>235</v>
      </c>
      <c r="I1465" s="193" t="s">
        <v>235</v>
      </c>
      <c r="J1465" s="193" t="s">
        <v>235</v>
      </c>
      <c r="K1465" s="194"/>
      <c r="L1465" s="194"/>
      <c r="M1465" s="194"/>
      <c r="N1465" s="194"/>
      <c r="O1465" s="194"/>
      <c r="P1465" s="195"/>
      <c r="Q1465" s="196"/>
      <c r="R1465" s="137" t="s">
        <v>235</v>
      </c>
      <c r="S1465" s="197" t="str">
        <f t="shared" ca="1" si="113"/>
        <v/>
      </c>
      <c r="T1465" s="197" t="str">
        <f ca="1">IF(B1465="","",IF(ISERROR(MATCH($J1465,[3]SorP!$B$1:$B$6226,0)),"",INDIRECT("'SorP'!$A$"&amp;MATCH($S1465&amp;$J1465,[3]SorP!C:C,0))))</f>
        <v/>
      </c>
      <c r="U1465" s="139"/>
      <c r="V1465" s="140" t="e">
        <f>IF(C1465="",NA(),IF(OR(C1465="Smelter not listed",C1465="Smelter not yet identified"),MATCH($B1465&amp;$D1465,'[3]Smelter Look-up'!$J:$J,0),MATCH($B1465&amp;$C1465,'[3]Smelter Look-up'!$J:$J,0)))</f>
        <v>#N/A</v>
      </c>
      <c r="X1465" s="67">
        <f t="shared" si="111"/>
        <v>0</v>
      </c>
      <c r="AB1465" s="68" t="str">
        <f t="shared" si="112"/>
        <v/>
      </c>
    </row>
    <row r="1466" spans="1:28" s="67" customFormat="1" ht="20.25">
      <c r="A1466" s="197"/>
      <c r="B1466" s="137" t="s">
        <v>235</v>
      </c>
      <c r="C1466" s="191" t="s">
        <v>235</v>
      </c>
      <c r="D1466" s="138"/>
      <c r="E1466" s="137" t="s">
        <v>235</v>
      </c>
      <c r="F1466" s="137" t="s">
        <v>235</v>
      </c>
      <c r="G1466" s="137" t="s">
        <v>235</v>
      </c>
      <c r="H1466" s="192" t="s">
        <v>235</v>
      </c>
      <c r="I1466" s="193" t="s">
        <v>235</v>
      </c>
      <c r="J1466" s="193" t="s">
        <v>235</v>
      </c>
      <c r="K1466" s="194"/>
      <c r="L1466" s="194"/>
      <c r="M1466" s="194"/>
      <c r="N1466" s="194"/>
      <c r="O1466" s="194"/>
      <c r="P1466" s="195"/>
      <c r="Q1466" s="196"/>
      <c r="R1466" s="137" t="s">
        <v>235</v>
      </c>
      <c r="S1466" s="197" t="str">
        <f t="shared" ref="S1466" ca="1" si="114">IF(B1466="","",IF(ISERROR(MATCH($E1466,CL,0)),"Unknown",INDIRECT("'C'!$A$"&amp;MATCH($E1466,CL,0)+1)))</f>
        <v/>
      </c>
      <c r="T1466" s="197" t="str">
        <f ca="1">IF(B1466="","",IF(ISERROR(MATCH($J1466,[3]SorP!$B$1:$B$6226,0)),"",INDIRECT("'SorP'!$A$"&amp;MATCH($S1466&amp;$J1466,[3]SorP!C:C,0))))</f>
        <v/>
      </c>
      <c r="U1466" s="139"/>
      <c r="V1466" s="140" t="e">
        <f>IF(C1466="",NA(),IF(OR(C1466="Smelter not listed",C1466="Smelter not yet identified"),MATCH($B1466&amp;$D1466,'[3]Smelter Look-up'!$J:$J,0),MATCH($B1466&amp;$C1466,'[3]Smelter Look-up'!$J:$J,0)))</f>
        <v>#N/A</v>
      </c>
      <c r="X1466" s="67">
        <f t="shared" si="111"/>
        <v>0</v>
      </c>
      <c r="AB1466" s="68" t="str">
        <f t="shared" si="112"/>
        <v/>
      </c>
    </row>
    <row r="1467" spans="1:28" s="67" customFormat="1" ht="20.25">
      <c r="A1467" s="197"/>
      <c r="B1467" s="137" t="s">
        <v>235</v>
      </c>
      <c r="C1467" s="191" t="s">
        <v>235</v>
      </c>
      <c r="D1467" s="138"/>
      <c r="E1467" s="137" t="s">
        <v>235</v>
      </c>
      <c r="F1467" s="137" t="s">
        <v>235</v>
      </c>
      <c r="G1467" s="137" t="s">
        <v>235</v>
      </c>
      <c r="H1467" s="192" t="s">
        <v>235</v>
      </c>
      <c r="I1467" s="193" t="s">
        <v>235</v>
      </c>
      <c r="J1467" s="193" t="s">
        <v>235</v>
      </c>
      <c r="K1467" s="194"/>
      <c r="L1467" s="194"/>
      <c r="M1467" s="194"/>
      <c r="N1467" s="194"/>
      <c r="O1467" s="194"/>
      <c r="P1467" s="195"/>
      <c r="Q1467" s="196"/>
      <c r="R1467" s="137" t="s">
        <v>235</v>
      </c>
      <c r="S1467" s="197" t="str">
        <f t="shared" ref="S1467:S1498" ca="1" si="115">IF(B1467="","",IF(ISERROR(MATCH($E1467,CL,0)),"Unknown",INDIRECT("'C'!$A$"&amp;MATCH($E1467,CL,0)+1)))</f>
        <v/>
      </c>
      <c r="T1467" s="197" t="str">
        <f ca="1">IF(B1467="","",IF(ISERROR(MATCH($J1467,[3]SorP!$B$1:$B$6226,0)),"",INDIRECT("'SorP'!$A$"&amp;MATCH($S1467&amp;$J1467,[3]SorP!C:C,0))))</f>
        <v/>
      </c>
      <c r="U1467" s="139"/>
      <c r="V1467" s="140" t="e">
        <f>IF(C1467="",NA(),IF(OR(C1467="Smelter not listed",C1467="Smelter not yet identified"),MATCH($B1467&amp;$D1467,'[3]Smelter Look-up'!$J:$J,0),MATCH($B1467&amp;$C1467,'[3]Smelter Look-up'!$J:$J,0)))</f>
        <v>#N/A</v>
      </c>
      <c r="X1467" s="67">
        <f t="shared" si="111"/>
        <v>0</v>
      </c>
      <c r="AB1467" s="68" t="str">
        <f t="shared" si="112"/>
        <v/>
      </c>
    </row>
    <row r="1468" spans="1:28" s="67" customFormat="1" ht="20.25">
      <c r="A1468" s="197"/>
      <c r="B1468" s="137" t="s">
        <v>235</v>
      </c>
      <c r="C1468" s="191" t="s">
        <v>235</v>
      </c>
      <c r="D1468" s="138"/>
      <c r="E1468" s="137" t="s">
        <v>235</v>
      </c>
      <c r="F1468" s="137" t="s">
        <v>235</v>
      </c>
      <c r="G1468" s="137" t="s">
        <v>235</v>
      </c>
      <c r="H1468" s="192" t="s">
        <v>235</v>
      </c>
      <c r="I1468" s="193" t="s">
        <v>235</v>
      </c>
      <c r="J1468" s="193" t="s">
        <v>235</v>
      </c>
      <c r="K1468" s="194"/>
      <c r="L1468" s="194"/>
      <c r="M1468" s="194"/>
      <c r="N1468" s="194"/>
      <c r="O1468" s="194"/>
      <c r="P1468" s="195"/>
      <c r="Q1468" s="196"/>
      <c r="R1468" s="137" t="s">
        <v>235</v>
      </c>
      <c r="S1468" s="197" t="str">
        <f t="shared" ca="1" si="115"/>
        <v/>
      </c>
      <c r="T1468" s="197" t="str">
        <f ca="1">IF(B1468="","",IF(ISERROR(MATCH($J1468,[3]SorP!$B$1:$B$6226,0)),"",INDIRECT("'SorP'!$A$"&amp;MATCH($S1468&amp;$J1468,[3]SorP!C:C,0))))</f>
        <v/>
      </c>
      <c r="U1468" s="139"/>
      <c r="V1468" s="140" t="e">
        <f>IF(C1468="",NA(),IF(OR(C1468="Smelter not listed",C1468="Smelter not yet identified"),MATCH($B1468&amp;$D1468,'[3]Smelter Look-up'!$J:$J,0),MATCH($B1468&amp;$C1468,'[3]Smelter Look-up'!$J:$J,0)))</f>
        <v>#N/A</v>
      </c>
      <c r="X1468" s="67">
        <f t="shared" si="111"/>
        <v>0</v>
      </c>
      <c r="AB1468" s="68" t="str">
        <f t="shared" si="112"/>
        <v/>
      </c>
    </row>
    <row r="1469" spans="1:28" s="67" customFormat="1" ht="20.25">
      <c r="A1469" s="197"/>
      <c r="B1469" s="137" t="s">
        <v>235</v>
      </c>
      <c r="C1469" s="191" t="s">
        <v>235</v>
      </c>
      <c r="D1469" s="138"/>
      <c r="E1469" s="137" t="s">
        <v>235</v>
      </c>
      <c r="F1469" s="137" t="s">
        <v>235</v>
      </c>
      <c r="G1469" s="137" t="s">
        <v>235</v>
      </c>
      <c r="H1469" s="192" t="s">
        <v>235</v>
      </c>
      <c r="I1469" s="193" t="s">
        <v>235</v>
      </c>
      <c r="J1469" s="193" t="s">
        <v>235</v>
      </c>
      <c r="K1469" s="194"/>
      <c r="L1469" s="194"/>
      <c r="M1469" s="194"/>
      <c r="N1469" s="194"/>
      <c r="O1469" s="194"/>
      <c r="P1469" s="195"/>
      <c r="Q1469" s="196"/>
      <c r="R1469" s="137" t="s">
        <v>235</v>
      </c>
      <c r="S1469" s="197" t="str">
        <f t="shared" ca="1" si="115"/>
        <v/>
      </c>
      <c r="T1469" s="197" t="str">
        <f ca="1">IF(B1469="","",IF(ISERROR(MATCH($J1469,[3]SorP!$B$1:$B$6226,0)),"",INDIRECT("'SorP'!$A$"&amp;MATCH($S1469&amp;$J1469,[3]SorP!C:C,0))))</f>
        <v/>
      </c>
      <c r="U1469" s="139"/>
      <c r="V1469" s="140" t="e">
        <f>IF(C1469="",NA(),IF(OR(C1469="Smelter not listed",C1469="Smelter not yet identified"),MATCH($B1469&amp;$D1469,'[3]Smelter Look-up'!$J:$J,0),MATCH($B1469&amp;$C1469,'[3]Smelter Look-up'!$J:$J,0)))</f>
        <v>#N/A</v>
      </c>
      <c r="X1469" s="67">
        <f t="shared" si="111"/>
        <v>0</v>
      </c>
      <c r="AB1469" s="68" t="str">
        <f t="shared" si="112"/>
        <v/>
      </c>
    </row>
    <row r="1470" spans="1:28" s="67" customFormat="1" ht="20.25">
      <c r="A1470" s="197"/>
      <c r="B1470" s="137" t="s">
        <v>235</v>
      </c>
      <c r="C1470" s="191" t="s">
        <v>235</v>
      </c>
      <c r="D1470" s="138"/>
      <c r="E1470" s="137" t="s">
        <v>235</v>
      </c>
      <c r="F1470" s="137" t="s">
        <v>235</v>
      </c>
      <c r="G1470" s="137" t="s">
        <v>235</v>
      </c>
      <c r="H1470" s="192" t="s">
        <v>235</v>
      </c>
      <c r="I1470" s="193" t="s">
        <v>235</v>
      </c>
      <c r="J1470" s="193" t="s">
        <v>235</v>
      </c>
      <c r="K1470" s="194"/>
      <c r="L1470" s="194"/>
      <c r="M1470" s="194"/>
      <c r="N1470" s="194"/>
      <c r="O1470" s="194"/>
      <c r="P1470" s="195"/>
      <c r="Q1470" s="196"/>
      <c r="R1470" s="137" t="s">
        <v>235</v>
      </c>
      <c r="S1470" s="197" t="str">
        <f t="shared" ca="1" si="115"/>
        <v/>
      </c>
      <c r="T1470" s="197" t="str">
        <f ca="1">IF(B1470="","",IF(ISERROR(MATCH($J1470,[3]SorP!$B$1:$B$6226,0)),"",INDIRECT("'SorP'!$A$"&amp;MATCH($S1470&amp;$J1470,[3]SorP!C:C,0))))</f>
        <v/>
      </c>
      <c r="U1470" s="139"/>
      <c r="V1470" s="140" t="e">
        <f>IF(C1470="",NA(),IF(OR(C1470="Smelter not listed",C1470="Smelter not yet identified"),MATCH($B1470&amp;$D1470,'[3]Smelter Look-up'!$J:$J,0),MATCH($B1470&amp;$C1470,'[3]Smelter Look-up'!$J:$J,0)))</f>
        <v>#N/A</v>
      </c>
      <c r="X1470" s="67">
        <f t="shared" si="111"/>
        <v>0</v>
      </c>
      <c r="AB1470" s="68" t="str">
        <f t="shared" si="112"/>
        <v/>
      </c>
    </row>
    <row r="1471" spans="1:28" s="67" customFormat="1" ht="20.25">
      <c r="A1471" s="197"/>
      <c r="B1471" s="137" t="s">
        <v>235</v>
      </c>
      <c r="C1471" s="191" t="s">
        <v>235</v>
      </c>
      <c r="D1471" s="138"/>
      <c r="E1471" s="137" t="s">
        <v>235</v>
      </c>
      <c r="F1471" s="137" t="s">
        <v>235</v>
      </c>
      <c r="G1471" s="137" t="s">
        <v>235</v>
      </c>
      <c r="H1471" s="192" t="s">
        <v>235</v>
      </c>
      <c r="I1471" s="193" t="s">
        <v>235</v>
      </c>
      <c r="J1471" s="193" t="s">
        <v>235</v>
      </c>
      <c r="K1471" s="194"/>
      <c r="L1471" s="194"/>
      <c r="M1471" s="194"/>
      <c r="N1471" s="194"/>
      <c r="O1471" s="194"/>
      <c r="P1471" s="195"/>
      <c r="Q1471" s="196"/>
      <c r="R1471" s="137" t="s">
        <v>235</v>
      </c>
      <c r="S1471" s="197" t="str">
        <f t="shared" ca="1" si="115"/>
        <v/>
      </c>
      <c r="T1471" s="197" t="str">
        <f ca="1">IF(B1471="","",IF(ISERROR(MATCH($J1471,[3]SorP!$B$1:$B$6226,0)),"",INDIRECT("'SorP'!$A$"&amp;MATCH($S1471&amp;$J1471,[3]SorP!C:C,0))))</f>
        <v/>
      </c>
      <c r="U1471" s="139"/>
      <c r="V1471" s="140" t="e">
        <f>IF(C1471="",NA(),IF(OR(C1471="Smelter not listed",C1471="Smelter not yet identified"),MATCH($B1471&amp;$D1471,'[3]Smelter Look-up'!$J:$J,0),MATCH($B1471&amp;$C1471,'[3]Smelter Look-up'!$J:$J,0)))</f>
        <v>#N/A</v>
      </c>
      <c r="X1471" s="67">
        <f t="shared" si="111"/>
        <v>0</v>
      </c>
      <c r="AB1471" s="68" t="str">
        <f t="shared" si="112"/>
        <v/>
      </c>
    </row>
    <row r="1472" spans="1:28" s="67" customFormat="1" ht="20.25">
      <c r="A1472" s="197"/>
      <c r="B1472" s="137" t="s">
        <v>235</v>
      </c>
      <c r="C1472" s="191" t="s">
        <v>235</v>
      </c>
      <c r="D1472" s="138"/>
      <c r="E1472" s="137" t="s">
        <v>235</v>
      </c>
      <c r="F1472" s="137" t="s">
        <v>235</v>
      </c>
      <c r="G1472" s="137" t="s">
        <v>235</v>
      </c>
      <c r="H1472" s="192" t="s">
        <v>235</v>
      </c>
      <c r="I1472" s="193" t="s">
        <v>235</v>
      </c>
      <c r="J1472" s="193" t="s">
        <v>235</v>
      </c>
      <c r="K1472" s="194"/>
      <c r="L1472" s="194"/>
      <c r="M1472" s="194"/>
      <c r="N1472" s="194"/>
      <c r="O1472" s="194"/>
      <c r="P1472" s="195"/>
      <c r="Q1472" s="196"/>
      <c r="R1472" s="137" t="s">
        <v>235</v>
      </c>
      <c r="S1472" s="197" t="str">
        <f t="shared" ca="1" si="115"/>
        <v/>
      </c>
      <c r="T1472" s="197" t="str">
        <f ca="1">IF(B1472="","",IF(ISERROR(MATCH($J1472,[3]SorP!$B$1:$B$6226,0)),"",INDIRECT("'SorP'!$A$"&amp;MATCH($S1472&amp;$J1472,[3]SorP!C:C,0))))</f>
        <v/>
      </c>
      <c r="U1472" s="139"/>
      <c r="V1472" s="140" t="e">
        <f>IF(C1472="",NA(),IF(OR(C1472="Smelter not listed",C1472="Smelter not yet identified"),MATCH($B1472&amp;$D1472,'[3]Smelter Look-up'!$J:$J,0),MATCH($B1472&amp;$C1472,'[3]Smelter Look-up'!$J:$J,0)))</f>
        <v>#N/A</v>
      </c>
      <c r="X1472" s="67">
        <f t="shared" si="111"/>
        <v>0</v>
      </c>
      <c r="AB1472" s="68" t="str">
        <f t="shared" si="112"/>
        <v/>
      </c>
    </row>
    <row r="1473" spans="1:28" s="67" customFormat="1" ht="20.25">
      <c r="A1473" s="197"/>
      <c r="B1473" s="137" t="s">
        <v>235</v>
      </c>
      <c r="C1473" s="191" t="s">
        <v>235</v>
      </c>
      <c r="D1473" s="138"/>
      <c r="E1473" s="137" t="s">
        <v>235</v>
      </c>
      <c r="F1473" s="137" t="s">
        <v>235</v>
      </c>
      <c r="G1473" s="137" t="s">
        <v>235</v>
      </c>
      <c r="H1473" s="192" t="s">
        <v>235</v>
      </c>
      <c r="I1473" s="193" t="s">
        <v>235</v>
      </c>
      <c r="J1473" s="193" t="s">
        <v>235</v>
      </c>
      <c r="K1473" s="194"/>
      <c r="L1473" s="194"/>
      <c r="M1473" s="194"/>
      <c r="N1473" s="194"/>
      <c r="O1473" s="194"/>
      <c r="P1473" s="195"/>
      <c r="Q1473" s="196"/>
      <c r="R1473" s="137" t="s">
        <v>235</v>
      </c>
      <c r="S1473" s="197" t="str">
        <f t="shared" ca="1" si="115"/>
        <v/>
      </c>
      <c r="T1473" s="197" t="str">
        <f ca="1">IF(B1473="","",IF(ISERROR(MATCH($J1473,[3]SorP!$B$1:$B$6226,0)),"",INDIRECT("'SorP'!$A$"&amp;MATCH($S1473&amp;$J1473,[3]SorP!C:C,0))))</f>
        <v/>
      </c>
      <c r="U1473" s="139"/>
      <c r="V1473" s="140" t="e">
        <f>IF(C1473="",NA(),IF(OR(C1473="Smelter not listed",C1473="Smelter not yet identified"),MATCH($B1473&amp;$D1473,'[3]Smelter Look-up'!$J:$J,0),MATCH($B1473&amp;$C1473,'[3]Smelter Look-up'!$J:$J,0)))</f>
        <v>#N/A</v>
      </c>
      <c r="X1473" s="67">
        <f t="shared" si="111"/>
        <v>0</v>
      </c>
      <c r="AB1473" s="68" t="str">
        <f t="shared" si="112"/>
        <v/>
      </c>
    </row>
    <row r="1474" spans="1:28" s="67" customFormat="1" ht="20.25">
      <c r="A1474" s="197"/>
      <c r="B1474" s="137" t="s">
        <v>235</v>
      </c>
      <c r="C1474" s="191" t="s">
        <v>235</v>
      </c>
      <c r="D1474" s="138"/>
      <c r="E1474" s="137" t="s">
        <v>235</v>
      </c>
      <c r="F1474" s="137" t="s">
        <v>235</v>
      </c>
      <c r="G1474" s="137" t="s">
        <v>235</v>
      </c>
      <c r="H1474" s="192" t="s">
        <v>235</v>
      </c>
      <c r="I1474" s="193" t="s">
        <v>235</v>
      </c>
      <c r="J1474" s="193" t="s">
        <v>235</v>
      </c>
      <c r="K1474" s="194"/>
      <c r="L1474" s="194"/>
      <c r="M1474" s="194"/>
      <c r="N1474" s="194"/>
      <c r="O1474" s="194"/>
      <c r="P1474" s="195"/>
      <c r="Q1474" s="196"/>
      <c r="R1474" s="137" t="s">
        <v>235</v>
      </c>
      <c r="S1474" s="197" t="str">
        <f t="shared" ca="1" si="115"/>
        <v/>
      </c>
      <c r="T1474" s="197" t="str">
        <f ca="1">IF(B1474="","",IF(ISERROR(MATCH($J1474,[3]SorP!$B$1:$B$6226,0)),"",INDIRECT("'SorP'!$A$"&amp;MATCH($S1474&amp;$J1474,[3]SorP!C:C,0))))</f>
        <v/>
      </c>
      <c r="U1474" s="139"/>
      <c r="V1474" s="140" t="e">
        <f>IF(C1474="",NA(),IF(OR(C1474="Smelter not listed",C1474="Smelter not yet identified"),MATCH($B1474&amp;$D1474,'[3]Smelter Look-up'!$J:$J,0),MATCH($B1474&amp;$C1474,'[3]Smelter Look-up'!$J:$J,0)))</f>
        <v>#N/A</v>
      </c>
      <c r="X1474" s="67">
        <f t="shared" si="111"/>
        <v>0</v>
      </c>
      <c r="AB1474" s="68" t="str">
        <f t="shared" si="112"/>
        <v/>
      </c>
    </row>
    <row r="1475" spans="1:28" s="67" customFormat="1" ht="20.25">
      <c r="A1475" s="197"/>
      <c r="B1475" s="137" t="s">
        <v>235</v>
      </c>
      <c r="C1475" s="191" t="s">
        <v>235</v>
      </c>
      <c r="D1475" s="138"/>
      <c r="E1475" s="137" t="s">
        <v>235</v>
      </c>
      <c r="F1475" s="137" t="s">
        <v>235</v>
      </c>
      <c r="G1475" s="137" t="s">
        <v>235</v>
      </c>
      <c r="H1475" s="192" t="s">
        <v>235</v>
      </c>
      <c r="I1475" s="193" t="s">
        <v>235</v>
      </c>
      <c r="J1475" s="193" t="s">
        <v>235</v>
      </c>
      <c r="K1475" s="194"/>
      <c r="L1475" s="194"/>
      <c r="M1475" s="194"/>
      <c r="N1475" s="194"/>
      <c r="O1475" s="194"/>
      <c r="P1475" s="195"/>
      <c r="Q1475" s="196"/>
      <c r="R1475" s="137" t="s">
        <v>235</v>
      </c>
      <c r="S1475" s="197" t="str">
        <f t="shared" ca="1" si="115"/>
        <v/>
      </c>
      <c r="T1475" s="197" t="str">
        <f ca="1">IF(B1475="","",IF(ISERROR(MATCH($J1475,[3]SorP!$B$1:$B$6226,0)),"",INDIRECT("'SorP'!$A$"&amp;MATCH($S1475&amp;$J1475,[3]SorP!C:C,0))))</f>
        <v/>
      </c>
      <c r="U1475" s="139"/>
      <c r="V1475" s="140" t="e">
        <f>IF(C1475="",NA(),IF(OR(C1475="Smelter not listed",C1475="Smelter not yet identified"),MATCH($B1475&amp;$D1475,'[3]Smelter Look-up'!$J:$J,0),MATCH($B1475&amp;$C1475,'[3]Smelter Look-up'!$J:$J,0)))</f>
        <v>#N/A</v>
      </c>
      <c r="X1475" s="67">
        <f t="shared" si="111"/>
        <v>0</v>
      </c>
      <c r="AB1475" s="68" t="str">
        <f t="shared" si="112"/>
        <v/>
      </c>
    </row>
    <row r="1476" spans="1:28" s="67" customFormat="1" ht="20.25">
      <c r="A1476" s="197"/>
      <c r="B1476" s="137" t="s">
        <v>235</v>
      </c>
      <c r="C1476" s="191" t="s">
        <v>235</v>
      </c>
      <c r="D1476" s="138"/>
      <c r="E1476" s="137" t="s">
        <v>235</v>
      </c>
      <c r="F1476" s="137" t="s">
        <v>235</v>
      </c>
      <c r="G1476" s="137" t="s">
        <v>235</v>
      </c>
      <c r="H1476" s="192" t="s">
        <v>235</v>
      </c>
      <c r="I1476" s="193" t="s">
        <v>235</v>
      </c>
      <c r="J1476" s="193" t="s">
        <v>235</v>
      </c>
      <c r="K1476" s="194"/>
      <c r="L1476" s="194"/>
      <c r="M1476" s="194"/>
      <c r="N1476" s="194"/>
      <c r="O1476" s="194"/>
      <c r="P1476" s="195"/>
      <c r="Q1476" s="196"/>
      <c r="R1476" s="137" t="s">
        <v>235</v>
      </c>
      <c r="S1476" s="197" t="str">
        <f t="shared" ca="1" si="115"/>
        <v/>
      </c>
      <c r="T1476" s="197" t="str">
        <f ca="1">IF(B1476="","",IF(ISERROR(MATCH($J1476,[3]SorP!$B$1:$B$6226,0)),"",INDIRECT("'SorP'!$A$"&amp;MATCH($S1476&amp;$J1476,[3]SorP!C:C,0))))</f>
        <v/>
      </c>
      <c r="U1476" s="139"/>
      <c r="V1476" s="140" t="e">
        <f>IF(C1476="",NA(),IF(OR(C1476="Smelter not listed",C1476="Smelter not yet identified"),MATCH($B1476&amp;$D1476,'[3]Smelter Look-up'!$J:$J,0),MATCH($B1476&amp;$C1476,'[3]Smelter Look-up'!$J:$J,0)))</f>
        <v>#N/A</v>
      </c>
      <c r="X1476" s="67">
        <f t="shared" si="111"/>
        <v>0</v>
      </c>
      <c r="AB1476" s="68" t="str">
        <f t="shared" si="112"/>
        <v/>
      </c>
    </row>
    <row r="1477" spans="1:28" s="67" customFormat="1" ht="20.25">
      <c r="A1477" s="197"/>
      <c r="B1477" s="137" t="s">
        <v>235</v>
      </c>
      <c r="C1477" s="191" t="s">
        <v>235</v>
      </c>
      <c r="D1477" s="138"/>
      <c r="E1477" s="137" t="s">
        <v>235</v>
      </c>
      <c r="F1477" s="137" t="s">
        <v>235</v>
      </c>
      <c r="G1477" s="137" t="s">
        <v>235</v>
      </c>
      <c r="H1477" s="192" t="s">
        <v>235</v>
      </c>
      <c r="I1477" s="193" t="s">
        <v>235</v>
      </c>
      <c r="J1477" s="193" t="s">
        <v>235</v>
      </c>
      <c r="K1477" s="194"/>
      <c r="L1477" s="194"/>
      <c r="M1477" s="194"/>
      <c r="N1477" s="194"/>
      <c r="O1477" s="194"/>
      <c r="P1477" s="195"/>
      <c r="Q1477" s="196"/>
      <c r="R1477" s="137" t="s">
        <v>235</v>
      </c>
      <c r="S1477" s="197" t="str">
        <f t="shared" ca="1" si="115"/>
        <v/>
      </c>
      <c r="T1477" s="197" t="str">
        <f ca="1">IF(B1477="","",IF(ISERROR(MATCH($J1477,[3]SorP!$B$1:$B$6226,0)),"",INDIRECT("'SorP'!$A$"&amp;MATCH($S1477&amp;$J1477,[3]SorP!C:C,0))))</f>
        <v/>
      </c>
      <c r="U1477" s="139"/>
      <c r="V1477" s="140" t="e">
        <f>IF(C1477="",NA(),IF(OR(C1477="Smelter not listed",C1477="Smelter not yet identified"),MATCH($B1477&amp;$D1477,'[3]Smelter Look-up'!$J:$J,0),MATCH($B1477&amp;$C1477,'[3]Smelter Look-up'!$J:$J,0)))</f>
        <v>#N/A</v>
      </c>
      <c r="X1477" s="67">
        <f t="shared" si="111"/>
        <v>0</v>
      </c>
      <c r="AB1477" s="68" t="str">
        <f t="shared" si="112"/>
        <v/>
      </c>
    </row>
    <row r="1478" spans="1:28" s="67" customFormat="1" ht="20.25">
      <c r="A1478" s="197"/>
      <c r="B1478" s="137" t="s">
        <v>235</v>
      </c>
      <c r="C1478" s="191" t="s">
        <v>235</v>
      </c>
      <c r="D1478" s="138"/>
      <c r="E1478" s="137" t="s">
        <v>235</v>
      </c>
      <c r="F1478" s="137" t="s">
        <v>235</v>
      </c>
      <c r="G1478" s="137" t="s">
        <v>235</v>
      </c>
      <c r="H1478" s="192" t="s">
        <v>235</v>
      </c>
      <c r="I1478" s="193" t="s">
        <v>235</v>
      </c>
      <c r="J1478" s="193" t="s">
        <v>235</v>
      </c>
      <c r="K1478" s="194"/>
      <c r="L1478" s="194"/>
      <c r="M1478" s="194"/>
      <c r="N1478" s="194"/>
      <c r="O1478" s="194"/>
      <c r="P1478" s="195"/>
      <c r="Q1478" s="196"/>
      <c r="R1478" s="137" t="s">
        <v>235</v>
      </c>
      <c r="S1478" s="197" t="str">
        <f t="shared" ca="1" si="115"/>
        <v/>
      </c>
      <c r="T1478" s="197" t="str">
        <f ca="1">IF(B1478="","",IF(ISERROR(MATCH($J1478,[3]SorP!$B$1:$B$6226,0)),"",INDIRECT("'SorP'!$A$"&amp;MATCH($S1478&amp;$J1478,[3]SorP!C:C,0))))</f>
        <v/>
      </c>
      <c r="U1478" s="139"/>
      <c r="V1478" s="140" t="e">
        <f>IF(C1478="",NA(),IF(OR(C1478="Smelter not listed",C1478="Smelter not yet identified"),MATCH($B1478&amp;$D1478,'[3]Smelter Look-up'!$J:$J,0),MATCH($B1478&amp;$C1478,'[3]Smelter Look-up'!$J:$J,0)))</f>
        <v>#N/A</v>
      </c>
      <c r="X1478" s="67">
        <f t="shared" si="111"/>
        <v>0</v>
      </c>
      <c r="AB1478" s="68" t="str">
        <f t="shared" si="112"/>
        <v/>
      </c>
    </row>
    <row r="1479" spans="1:28" s="67" customFormat="1" ht="20.25">
      <c r="A1479" s="197"/>
      <c r="B1479" s="137" t="s">
        <v>235</v>
      </c>
      <c r="C1479" s="191" t="s">
        <v>235</v>
      </c>
      <c r="D1479" s="138"/>
      <c r="E1479" s="137" t="s">
        <v>235</v>
      </c>
      <c r="F1479" s="137" t="s">
        <v>235</v>
      </c>
      <c r="G1479" s="137" t="s">
        <v>235</v>
      </c>
      <c r="H1479" s="192" t="s">
        <v>235</v>
      </c>
      <c r="I1479" s="193" t="s">
        <v>235</v>
      </c>
      <c r="J1479" s="193" t="s">
        <v>235</v>
      </c>
      <c r="K1479" s="194"/>
      <c r="L1479" s="194"/>
      <c r="M1479" s="194"/>
      <c r="N1479" s="194"/>
      <c r="O1479" s="194"/>
      <c r="P1479" s="195"/>
      <c r="Q1479" s="196"/>
      <c r="R1479" s="137" t="s">
        <v>235</v>
      </c>
      <c r="S1479" s="197" t="str">
        <f t="shared" ca="1" si="115"/>
        <v/>
      </c>
      <c r="T1479" s="197" t="str">
        <f ca="1">IF(B1479="","",IF(ISERROR(MATCH($J1479,[3]SorP!$B$1:$B$6226,0)),"",INDIRECT("'SorP'!$A$"&amp;MATCH($S1479&amp;$J1479,[3]SorP!C:C,0))))</f>
        <v/>
      </c>
      <c r="U1479" s="139"/>
      <c r="V1479" s="140" t="e">
        <f>IF(C1479="",NA(),IF(OR(C1479="Smelter not listed",C1479="Smelter not yet identified"),MATCH($B1479&amp;$D1479,'[3]Smelter Look-up'!$J:$J,0),MATCH($B1479&amp;$C1479,'[3]Smelter Look-up'!$J:$J,0)))</f>
        <v>#N/A</v>
      </c>
      <c r="X1479" s="67">
        <f t="shared" si="111"/>
        <v>0</v>
      </c>
      <c r="AB1479" s="68" t="str">
        <f t="shared" si="112"/>
        <v/>
      </c>
    </row>
    <row r="1480" spans="1:28" s="67" customFormat="1" ht="20.25">
      <c r="A1480" s="197"/>
      <c r="B1480" s="137" t="s">
        <v>235</v>
      </c>
      <c r="C1480" s="191" t="s">
        <v>235</v>
      </c>
      <c r="D1480" s="138"/>
      <c r="E1480" s="137" t="s">
        <v>235</v>
      </c>
      <c r="F1480" s="137" t="s">
        <v>235</v>
      </c>
      <c r="G1480" s="137" t="s">
        <v>235</v>
      </c>
      <c r="H1480" s="192" t="s">
        <v>235</v>
      </c>
      <c r="I1480" s="193" t="s">
        <v>235</v>
      </c>
      <c r="J1480" s="193" t="s">
        <v>235</v>
      </c>
      <c r="K1480" s="194"/>
      <c r="L1480" s="194"/>
      <c r="M1480" s="194"/>
      <c r="N1480" s="194"/>
      <c r="O1480" s="194"/>
      <c r="P1480" s="195"/>
      <c r="Q1480" s="196"/>
      <c r="R1480" s="137" t="s">
        <v>235</v>
      </c>
      <c r="S1480" s="197" t="str">
        <f t="shared" ca="1" si="115"/>
        <v/>
      </c>
      <c r="T1480" s="197" t="str">
        <f ca="1">IF(B1480="","",IF(ISERROR(MATCH($J1480,[3]SorP!$B$1:$B$6226,0)),"",INDIRECT("'SorP'!$A$"&amp;MATCH($S1480&amp;$J1480,[3]SorP!C:C,0))))</f>
        <v/>
      </c>
      <c r="U1480" s="139"/>
      <c r="V1480" s="140" t="e">
        <f>IF(C1480="",NA(),IF(OR(C1480="Smelter not listed",C1480="Smelter not yet identified"),MATCH($B1480&amp;$D1480,'[3]Smelter Look-up'!$J:$J,0),MATCH($B1480&amp;$C1480,'[3]Smelter Look-up'!$J:$J,0)))</f>
        <v>#N/A</v>
      </c>
      <c r="X1480" s="67">
        <f t="shared" si="111"/>
        <v>0</v>
      </c>
      <c r="AB1480" s="68" t="str">
        <f t="shared" si="112"/>
        <v/>
      </c>
    </row>
    <row r="1481" spans="1:28" s="67" customFormat="1" ht="20.25">
      <c r="A1481" s="197"/>
      <c r="B1481" s="137" t="s">
        <v>235</v>
      </c>
      <c r="C1481" s="191" t="s">
        <v>235</v>
      </c>
      <c r="D1481" s="138"/>
      <c r="E1481" s="137" t="s">
        <v>235</v>
      </c>
      <c r="F1481" s="137" t="s">
        <v>235</v>
      </c>
      <c r="G1481" s="137" t="s">
        <v>235</v>
      </c>
      <c r="H1481" s="192" t="s">
        <v>235</v>
      </c>
      <c r="I1481" s="193" t="s">
        <v>235</v>
      </c>
      <c r="J1481" s="193" t="s">
        <v>235</v>
      </c>
      <c r="K1481" s="194"/>
      <c r="L1481" s="194"/>
      <c r="M1481" s="194"/>
      <c r="N1481" s="194"/>
      <c r="O1481" s="194"/>
      <c r="P1481" s="195"/>
      <c r="Q1481" s="196"/>
      <c r="R1481" s="137" t="s">
        <v>235</v>
      </c>
      <c r="S1481" s="197" t="str">
        <f t="shared" ca="1" si="115"/>
        <v/>
      </c>
      <c r="T1481" s="197" t="str">
        <f ca="1">IF(B1481="","",IF(ISERROR(MATCH($J1481,[3]SorP!$B$1:$B$6226,0)),"",INDIRECT("'SorP'!$A$"&amp;MATCH($S1481&amp;$J1481,[3]SorP!C:C,0))))</f>
        <v/>
      </c>
      <c r="U1481" s="139"/>
      <c r="V1481" s="140" t="e">
        <f>IF(C1481="",NA(),IF(OR(C1481="Smelter not listed",C1481="Smelter not yet identified"),MATCH($B1481&amp;$D1481,'[3]Smelter Look-up'!$J:$J,0),MATCH($B1481&amp;$C1481,'[3]Smelter Look-up'!$J:$J,0)))</f>
        <v>#N/A</v>
      </c>
      <c r="X1481" s="67">
        <f t="shared" ref="X1481:X1544" si="116">IF(AND(C1481="Smelter not listed",OR(LEN(D1481)=0,LEN(E1481)=0)),1,0)</f>
        <v>0</v>
      </c>
      <c r="AB1481" s="68" t="str">
        <f t="shared" ref="AB1481:AB1544" si="117">B1481&amp;C1481</f>
        <v/>
      </c>
    </row>
    <row r="1482" spans="1:28" s="67" customFormat="1" ht="20.25">
      <c r="A1482" s="197"/>
      <c r="B1482" s="137" t="s">
        <v>235</v>
      </c>
      <c r="C1482" s="191" t="s">
        <v>235</v>
      </c>
      <c r="D1482" s="138"/>
      <c r="E1482" s="137" t="s">
        <v>235</v>
      </c>
      <c r="F1482" s="137" t="s">
        <v>235</v>
      </c>
      <c r="G1482" s="137" t="s">
        <v>235</v>
      </c>
      <c r="H1482" s="192" t="s">
        <v>235</v>
      </c>
      <c r="I1482" s="193" t="s">
        <v>235</v>
      </c>
      <c r="J1482" s="193" t="s">
        <v>235</v>
      </c>
      <c r="K1482" s="194"/>
      <c r="L1482" s="194"/>
      <c r="M1482" s="194"/>
      <c r="N1482" s="194"/>
      <c r="O1482" s="194"/>
      <c r="P1482" s="195"/>
      <c r="Q1482" s="196"/>
      <c r="R1482" s="137" t="s">
        <v>235</v>
      </c>
      <c r="S1482" s="197" t="str">
        <f t="shared" ca="1" si="115"/>
        <v/>
      </c>
      <c r="T1482" s="197" t="str">
        <f ca="1">IF(B1482="","",IF(ISERROR(MATCH($J1482,[3]SorP!$B$1:$B$6226,0)),"",INDIRECT("'SorP'!$A$"&amp;MATCH($S1482&amp;$J1482,[3]SorP!C:C,0))))</f>
        <v/>
      </c>
      <c r="U1482" s="139"/>
      <c r="V1482" s="140" t="e">
        <f>IF(C1482="",NA(),IF(OR(C1482="Smelter not listed",C1482="Smelter not yet identified"),MATCH($B1482&amp;$D1482,'[3]Smelter Look-up'!$J:$J,0),MATCH($B1482&amp;$C1482,'[3]Smelter Look-up'!$J:$J,0)))</f>
        <v>#N/A</v>
      </c>
      <c r="X1482" s="67">
        <f t="shared" si="116"/>
        <v>0</v>
      </c>
      <c r="AB1482" s="68" t="str">
        <f t="shared" si="117"/>
        <v/>
      </c>
    </row>
    <row r="1483" spans="1:28" s="67" customFormat="1" ht="20.25">
      <c r="A1483" s="197"/>
      <c r="B1483" s="137" t="s">
        <v>235</v>
      </c>
      <c r="C1483" s="191" t="s">
        <v>235</v>
      </c>
      <c r="D1483" s="138"/>
      <c r="E1483" s="137" t="s">
        <v>235</v>
      </c>
      <c r="F1483" s="137" t="s">
        <v>235</v>
      </c>
      <c r="G1483" s="137" t="s">
        <v>235</v>
      </c>
      <c r="H1483" s="192" t="s">
        <v>235</v>
      </c>
      <c r="I1483" s="193" t="s">
        <v>235</v>
      </c>
      <c r="J1483" s="193" t="s">
        <v>235</v>
      </c>
      <c r="K1483" s="194"/>
      <c r="L1483" s="194"/>
      <c r="M1483" s="194"/>
      <c r="N1483" s="194"/>
      <c r="O1483" s="194"/>
      <c r="P1483" s="195"/>
      <c r="Q1483" s="196"/>
      <c r="R1483" s="137" t="s">
        <v>235</v>
      </c>
      <c r="S1483" s="197" t="str">
        <f t="shared" ca="1" si="115"/>
        <v/>
      </c>
      <c r="T1483" s="197" t="str">
        <f ca="1">IF(B1483="","",IF(ISERROR(MATCH($J1483,[3]SorP!$B$1:$B$6226,0)),"",INDIRECT("'SorP'!$A$"&amp;MATCH($S1483&amp;$J1483,[3]SorP!C:C,0))))</f>
        <v/>
      </c>
      <c r="U1483" s="139"/>
      <c r="V1483" s="140" t="e">
        <f>IF(C1483="",NA(),IF(OR(C1483="Smelter not listed",C1483="Smelter not yet identified"),MATCH($B1483&amp;$D1483,'[3]Smelter Look-up'!$J:$J,0),MATCH($B1483&amp;$C1483,'[3]Smelter Look-up'!$J:$J,0)))</f>
        <v>#N/A</v>
      </c>
      <c r="X1483" s="67">
        <f t="shared" si="116"/>
        <v>0</v>
      </c>
      <c r="AB1483" s="68" t="str">
        <f t="shared" si="117"/>
        <v/>
      </c>
    </row>
    <row r="1484" spans="1:28" s="67" customFormat="1" ht="20.25">
      <c r="A1484" s="197"/>
      <c r="B1484" s="137" t="s">
        <v>235</v>
      </c>
      <c r="C1484" s="191" t="s">
        <v>235</v>
      </c>
      <c r="D1484" s="138"/>
      <c r="E1484" s="137" t="s">
        <v>235</v>
      </c>
      <c r="F1484" s="137" t="s">
        <v>235</v>
      </c>
      <c r="G1484" s="137" t="s">
        <v>235</v>
      </c>
      <c r="H1484" s="192" t="s">
        <v>235</v>
      </c>
      <c r="I1484" s="193" t="s">
        <v>235</v>
      </c>
      <c r="J1484" s="193" t="s">
        <v>235</v>
      </c>
      <c r="K1484" s="194"/>
      <c r="L1484" s="194"/>
      <c r="M1484" s="194"/>
      <c r="N1484" s="194"/>
      <c r="O1484" s="194"/>
      <c r="P1484" s="195"/>
      <c r="Q1484" s="196"/>
      <c r="R1484" s="137" t="s">
        <v>235</v>
      </c>
      <c r="S1484" s="197" t="str">
        <f t="shared" ca="1" si="115"/>
        <v/>
      </c>
      <c r="T1484" s="197" t="str">
        <f ca="1">IF(B1484="","",IF(ISERROR(MATCH($J1484,[3]SorP!$B$1:$B$6226,0)),"",INDIRECT("'SorP'!$A$"&amp;MATCH($S1484&amp;$J1484,[3]SorP!C:C,0))))</f>
        <v/>
      </c>
      <c r="U1484" s="139"/>
      <c r="V1484" s="140" t="e">
        <f>IF(C1484="",NA(),IF(OR(C1484="Smelter not listed",C1484="Smelter not yet identified"),MATCH($B1484&amp;$D1484,'[3]Smelter Look-up'!$J:$J,0),MATCH($B1484&amp;$C1484,'[3]Smelter Look-up'!$J:$J,0)))</f>
        <v>#N/A</v>
      </c>
      <c r="X1484" s="67">
        <f t="shared" si="116"/>
        <v>0</v>
      </c>
      <c r="AB1484" s="68" t="str">
        <f t="shared" si="117"/>
        <v/>
      </c>
    </row>
    <row r="1485" spans="1:28" s="67" customFormat="1" ht="20.25">
      <c r="A1485" s="197"/>
      <c r="B1485" s="137" t="s">
        <v>235</v>
      </c>
      <c r="C1485" s="191" t="s">
        <v>235</v>
      </c>
      <c r="D1485" s="138"/>
      <c r="E1485" s="137" t="s">
        <v>235</v>
      </c>
      <c r="F1485" s="137" t="s">
        <v>235</v>
      </c>
      <c r="G1485" s="137" t="s">
        <v>235</v>
      </c>
      <c r="H1485" s="192" t="s">
        <v>235</v>
      </c>
      <c r="I1485" s="193" t="s">
        <v>235</v>
      </c>
      <c r="J1485" s="193" t="s">
        <v>235</v>
      </c>
      <c r="K1485" s="194"/>
      <c r="L1485" s="194"/>
      <c r="M1485" s="194"/>
      <c r="N1485" s="194"/>
      <c r="O1485" s="194"/>
      <c r="P1485" s="195"/>
      <c r="Q1485" s="196"/>
      <c r="R1485" s="137" t="s">
        <v>235</v>
      </c>
      <c r="S1485" s="197" t="str">
        <f t="shared" ca="1" si="115"/>
        <v/>
      </c>
      <c r="T1485" s="197" t="str">
        <f ca="1">IF(B1485="","",IF(ISERROR(MATCH($J1485,[3]SorP!$B$1:$B$6226,0)),"",INDIRECT("'SorP'!$A$"&amp;MATCH($S1485&amp;$J1485,[3]SorP!C:C,0))))</f>
        <v/>
      </c>
      <c r="U1485" s="139"/>
      <c r="V1485" s="140" t="e">
        <f>IF(C1485="",NA(),IF(OR(C1485="Smelter not listed",C1485="Smelter not yet identified"),MATCH($B1485&amp;$D1485,'[3]Smelter Look-up'!$J:$J,0),MATCH($B1485&amp;$C1485,'[3]Smelter Look-up'!$J:$J,0)))</f>
        <v>#N/A</v>
      </c>
      <c r="X1485" s="67">
        <f t="shared" si="116"/>
        <v>0</v>
      </c>
      <c r="AB1485" s="68" t="str">
        <f t="shared" si="117"/>
        <v/>
      </c>
    </row>
    <row r="1486" spans="1:28" s="67" customFormat="1" ht="20.25">
      <c r="A1486" s="197"/>
      <c r="B1486" s="137" t="s">
        <v>235</v>
      </c>
      <c r="C1486" s="191" t="s">
        <v>235</v>
      </c>
      <c r="D1486" s="138"/>
      <c r="E1486" s="137" t="s">
        <v>235</v>
      </c>
      <c r="F1486" s="137" t="s">
        <v>235</v>
      </c>
      <c r="G1486" s="137" t="s">
        <v>235</v>
      </c>
      <c r="H1486" s="192" t="s">
        <v>235</v>
      </c>
      <c r="I1486" s="193" t="s">
        <v>235</v>
      </c>
      <c r="J1486" s="193" t="s">
        <v>235</v>
      </c>
      <c r="K1486" s="194"/>
      <c r="L1486" s="194"/>
      <c r="M1486" s="194"/>
      <c r="N1486" s="194"/>
      <c r="O1486" s="194"/>
      <c r="P1486" s="195"/>
      <c r="Q1486" s="196"/>
      <c r="R1486" s="137" t="s">
        <v>235</v>
      </c>
      <c r="S1486" s="197" t="str">
        <f t="shared" ca="1" si="115"/>
        <v/>
      </c>
      <c r="T1486" s="197" t="str">
        <f ca="1">IF(B1486="","",IF(ISERROR(MATCH($J1486,[3]SorP!$B$1:$B$6226,0)),"",INDIRECT("'SorP'!$A$"&amp;MATCH($S1486&amp;$J1486,[3]SorP!C:C,0))))</f>
        <v/>
      </c>
      <c r="U1486" s="139"/>
      <c r="V1486" s="140" t="e">
        <f>IF(C1486="",NA(),IF(OR(C1486="Smelter not listed",C1486="Smelter not yet identified"),MATCH($B1486&amp;$D1486,'[3]Smelter Look-up'!$J:$J,0),MATCH($B1486&amp;$C1486,'[3]Smelter Look-up'!$J:$J,0)))</f>
        <v>#N/A</v>
      </c>
      <c r="X1486" s="67">
        <f t="shared" si="116"/>
        <v>0</v>
      </c>
      <c r="AB1486" s="68" t="str">
        <f t="shared" si="117"/>
        <v/>
      </c>
    </row>
    <row r="1487" spans="1:28" s="67" customFormat="1" ht="20.25">
      <c r="A1487" s="197"/>
      <c r="B1487" s="137" t="s">
        <v>235</v>
      </c>
      <c r="C1487" s="191" t="s">
        <v>235</v>
      </c>
      <c r="D1487" s="138"/>
      <c r="E1487" s="137" t="s">
        <v>235</v>
      </c>
      <c r="F1487" s="137" t="s">
        <v>235</v>
      </c>
      <c r="G1487" s="137" t="s">
        <v>235</v>
      </c>
      <c r="H1487" s="192" t="s">
        <v>235</v>
      </c>
      <c r="I1487" s="193" t="s">
        <v>235</v>
      </c>
      <c r="J1487" s="193" t="s">
        <v>235</v>
      </c>
      <c r="K1487" s="194"/>
      <c r="L1487" s="194"/>
      <c r="M1487" s="194"/>
      <c r="N1487" s="194"/>
      <c r="O1487" s="194"/>
      <c r="P1487" s="195"/>
      <c r="Q1487" s="196"/>
      <c r="R1487" s="137" t="s">
        <v>235</v>
      </c>
      <c r="S1487" s="197" t="str">
        <f t="shared" ca="1" si="115"/>
        <v/>
      </c>
      <c r="T1487" s="197" t="str">
        <f ca="1">IF(B1487="","",IF(ISERROR(MATCH($J1487,[3]SorP!$B$1:$B$6226,0)),"",INDIRECT("'SorP'!$A$"&amp;MATCH($S1487&amp;$J1487,[3]SorP!C:C,0))))</f>
        <v/>
      </c>
      <c r="U1487" s="139"/>
      <c r="V1487" s="140" t="e">
        <f>IF(C1487="",NA(),IF(OR(C1487="Smelter not listed",C1487="Smelter not yet identified"),MATCH($B1487&amp;$D1487,'[3]Smelter Look-up'!$J:$J,0),MATCH($B1487&amp;$C1487,'[3]Smelter Look-up'!$J:$J,0)))</f>
        <v>#N/A</v>
      </c>
      <c r="X1487" s="67">
        <f t="shared" si="116"/>
        <v>0</v>
      </c>
      <c r="AB1487" s="68" t="str">
        <f t="shared" si="117"/>
        <v/>
      </c>
    </row>
    <row r="1488" spans="1:28" s="67" customFormat="1" ht="20.25">
      <c r="A1488" s="197"/>
      <c r="B1488" s="137" t="s">
        <v>235</v>
      </c>
      <c r="C1488" s="191" t="s">
        <v>235</v>
      </c>
      <c r="D1488" s="138"/>
      <c r="E1488" s="137" t="s">
        <v>235</v>
      </c>
      <c r="F1488" s="137" t="s">
        <v>235</v>
      </c>
      <c r="G1488" s="137" t="s">
        <v>235</v>
      </c>
      <c r="H1488" s="192" t="s">
        <v>235</v>
      </c>
      <c r="I1488" s="193" t="s">
        <v>235</v>
      </c>
      <c r="J1488" s="193" t="s">
        <v>235</v>
      </c>
      <c r="K1488" s="194"/>
      <c r="L1488" s="194"/>
      <c r="M1488" s="194"/>
      <c r="N1488" s="194"/>
      <c r="O1488" s="194"/>
      <c r="P1488" s="195"/>
      <c r="Q1488" s="196"/>
      <c r="R1488" s="137" t="s">
        <v>235</v>
      </c>
      <c r="S1488" s="197" t="str">
        <f t="shared" ca="1" si="115"/>
        <v/>
      </c>
      <c r="T1488" s="197" t="str">
        <f ca="1">IF(B1488="","",IF(ISERROR(MATCH($J1488,[3]SorP!$B$1:$B$6226,0)),"",INDIRECT("'SorP'!$A$"&amp;MATCH($S1488&amp;$J1488,[3]SorP!C:C,0))))</f>
        <v/>
      </c>
      <c r="U1488" s="139"/>
      <c r="V1488" s="140" t="e">
        <f>IF(C1488="",NA(),IF(OR(C1488="Smelter not listed",C1488="Smelter not yet identified"),MATCH($B1488&amp;$D1488,'[3]Smelter Look-up'!$J:$J,0),MATCH($B1488&amp;$C1488,'[3]Smelter Look-up'!$J:$J,0)))</f>
        <v>#N/A</v>
      </c>
      <c r="X1488" s="67">
        <f t="shared" si="116"/>
        <v>0</v>
      </c>
      <c r="AB1488" s="68" t="str">
        <f t="shared" si="117"/>
        <v/>
      </c>
    </row>
    <row r="1489" spans="1:28" s="67" customFormat="1" ht="20.25">
      <c r="A1489" s="197"/>
      <c r="B1489" s="137" t="s">
        <v>235</v>
      </c>
      <c r="C1489" s="191" t="s">
        <v>235</v>
      </c>
      <c r="D1489" s="138"/>
      <c r="E1489" s="137" t="s">
        <v>235</v>
      </c>
      <c r="F1489" s="137" t="s">
        <v>235</v>
      </c>
      <c r="G1489" s="137" t="s">
        <v>235</v>
      </c>
      <c r="H1489" s="192" t="s">
        <v>235</v>
      </c>
      <c r="I1489" s="193" t="s">
        <v>235</v>
      </c>
      <c r="J1489" s="193" t="s">
        <v>235</v>
      </c>
      <c r="K1489" s="194"/>
      <c r="L1489" s="194"/>
      <c r="M1489" s="194"/>
      <c r="N1489" s="194"/>
      <c r="O1489" s="194"/>
      <c r="P1489" s="195"/>
      <c r="Q1489" s="196"/>
      <c r="R1489" s="137" t="s">
        <v>235</v>
      </c>
      <c r="S1489" s="197" t="str">
        <f t="shared" ca="1" si="115"/>
        <v/>
      </c>
      <c r="T1489" s="197" t="str">
        <f ca="1">IF(B1489="","",IF(ISERROR(MATCH($J1489,[3]SorP!$B$1:$B$6226,0)),"",INDIRECT("'SorP'!$A$"&amp;MATCH($S1489&amp;$J1489,[3]SorP!C:C,0))))</f>
        <v/>
      </c>
      <c r="U1489" s="139"/>
      <c r="V1489" s="140" t="e">
        <f>IF(C1489="",NA(),IF(OR(C1489="Smelter not listed",C1489="Smelter not yet identified"),MATCH($B1489&amp;$D1489,'[3]Smelter Look-up'!$J:$J,0),MATCH($B1489&amp;$C1489,'[3]Smelter Look-up'!$J:$J,0)))</f>
        <v>#N/A</v>
      </c>
      <c r="X1489" s="67">
        <f t="shared" si="116"/>
        <v>0</v>
      </c>
      <c r="AB1489" s="68" t="str">
        <f t="shared" si="117"/>
        <v/>
      </c>
    </row>
    <row r="1490" spans="1:28" s="67" customFormat="1" ht="20.25">
      <c r="A1490" s="197"/>
      <c r="B1490" s="137" t="s">
        <v>235</v>
      </c>
      <c r="C1490" s="191" t="s">
        <v>235</v>
      </c>
      <c r="D1490" s="138"/>
      <c r="E1490" s="137" t="s">
        <v>235</v>
      </c>
      <c r="F1490" s="137" t="s">
        <v>235</v>
      </c>
      <c r="G1490" s="137" t="s">
        <v>235</v>
      </c>
      <c r="H1490" s="192" t="s">
        <v>235</v>
      </c>
      <c r="I1490" s="193" t="s">
        <v>235</v>
      </c>
      <c r="J1490" s="193" t="s">
        <v>235</v>
      </c>
      <c r="K1490" s="194"/>
      <c r="L1490" s="194"/>
      <c r="M1490" s="194"/>
      <c r="N1490" s="194"/>
      <c r="O1490" s="194"/>
      <c r="P1490" s="195"/>
      <c r="Q1490" s="196"/>
      <c r="R1490" s="137" t="s">
        <v>235</v>
      </c>
      <c r="S1490" s="197" t="str">
        <f t="shared" ca="1" si="115"/>
        <v/>
      </c>
      <c r="T1490" s="197" t="str">
        <f ca="1">IF(B1490="","",IF(ISERROR(MATCH($J1490,[3]SorP!$B$1:$B$6226,0)),"",INDIRECT("'SorP'!$A$"&amp;MATCH($S1490&amp;$J1490,[3]SorP!C:C,0))))</f>
        <v/>
      </c>
      <c r="U1490" s="139"/>
      <c r="V1490" s="140" t="e">
        <f>IF(C1490="",NA(),IF(OR(C1490="Smelter not listed",C1490="Smelter not yet identified"),MATCH($B1490&amp;$D1490,'[3]Smelter Look-up'!$J:$J,0),MATCH($B1490&amp;$C1490,'[3]Smelter Look-up'!$J:$J,0)))</f>
        <v>#N/A</v>
      </c>
      <c r="X1490" s="67">
        <f t="shared" si="116"/>
        <v>0</v>
      </c>
      <c r="AB1490" s="68" t="str">
        <f t="shared" si="117"/>
        <v/>
      </c>
    </row>
    <row r="1491" spans="1:28" s="67" customFormat="1" ht="20.25">
      <c r="A1491" s="197"/>
      <c r="B1491" s="137" t="s">
        <v>235</v>
      </c>
      <c r="C1491" s="191" t="s">
        <v>235</v>
      </c>
      <c r="D1491" s="138"/>
      <c r="E1491" s="137" t="s">
        <v>235</v>
      </c>
      <c r="F1491" s="137" t="s">
        <v>235</v>
      </c>
      <c r="G1491" s="137" t="s">
        <v>235</v>
      </c>
      <c r="H1491" s="192" t="s">
        <v>235</v>
      </c>
      <c r="I1491" s="193" t="s">
        <v>235</v>
      </c>
      <c r="J1491" s="193" t="s">
        <v>235</v>
      </c>
      <c r="K1491" s="194"/>
      <c r="L1491" s="194"/>
      <c r="M1491" s="194"/>
      <c r="N1491" s="194"/>
      <c r="O1491" s="194"/>
      <c r="P1491" s="195"/>
      <c r="Q1491" s="196"/>
      <c r="R1491" s="137" t="s">
        <v>235</v>
      </c>
      <c r="S1491" s="197" t="str">
        <f t="shared" ca="1" si="115"/>
        <v/>
      </c>
      <c r="T1491" s="197" t="str">
        <f ca="1">IF(B1491="","",IF(ISERROR(MATCH($J1491,[3]SorP!$B$1:$B$6226,0)),"",INDIRECT("'SorP'!$A$"&amp;MATCH($S1491&amp;$J1491,[3]SorP!C:C,0))))</f>
        <v/>
      </c>
      <c r="U1491" s="139"/>
      <c r="V1491" s="140" t="e">
        <f>IF(C1491="",NA(),IF(OR(C1491="Smelter not listed",C1491="Smelter not yet identified"),MATCH($B1491&amp;$D1491,'[3]Smelter Look-up'!$J:$J,0),MATCH($B1491&amp;$C1491,'[3]Smelter Look-up'!$J:$J,0)))</f>
        <v>#N/A</v>
      </c>
      <c r="X1491" s="67">
        <f t="shared" si="116"/>
        <v>0</v>
      </c>
      <c r="AB1491" s="68" t="str">
        <f t="shared" si="117"/>
        <v/>
      </c>
    </row>
    <row r="1492" spans="1:28" s="67" customFormat="1" ht="20.25">
      <c r="A1492" s="197"/>
      <c r="B1492" s="137" t="s">
        <v>235</v>
      </c>
      <c r="C1492" s="191" t="s">
        <v>235</v>
      </c>
      <c r="D1492" s="138"/>
      <c r="E1492" s="137" t="s">
        <v>235</v>
      </c>
      <c r="F1492" s="137" t="s">
        <v>235</v>
      </c>
      <c r="G1492" s="137" t="s">
        <v>235</v>
      </c>
      <c r="H1492" s="192" t="s">
        <v>235</v>
      </c>
      <c r="I1492" s="193" t="s">
        <v>235</v>
      </c>
      <c r="J1492" s="193" t="s">
        <v>235</v>
      </c>
      <c r="K1492" s="194"/>
      <c r="L1492" s="194"/>
      <c r="M1492" s="194"/>
      <c r="N1492" s="194"/>
      <c r="O1492" s="194"/>
      <c r="P1492" s="195"/>
      <c r="Q1492" s="196"/>
      <c r="R1492" s="137" t="s">
        <v>235</v>
      </c>
      <c r="S1492" s="197" t="str">
        <f t="shared" ca="1" si="115"/>
        <v/>
      </c>
      <c r="T1492" s="197" t="str">
        <f ca="1">IF(B1492="","",IF(ISERROR(MATCH($J1492,[3]SorP!$B$1:$B$6226,0)),"",INDIRECT("'SorP'!$A$"&amp;MATCH($S1492&amp;$J1492,[3]SorP!C:C,0))))</f>
        <v/>
      </c>
      <c r="U1492" s="139"/>
      <c r="V1492" s="140" t="e">
        <f>IF(C1492="",NA(),IF(OR(C1492="Smelter not listed",C1492="Smelter not yet identified"),MATCH($B1492&amp;$D1492,'[3]Smelter Look-up'!$J:$J,0),MATCH($B1492&amp;$C1492,'[3]Smelter Look-up'!$J:$J,0)))</f>
        <v>#N/A</v>
      </c>
      <c r="X1492" s="67">
        <f t="shared" si="116"/>
        <v>0</v>
      </c>
      <c r="AB1492" s="68" t="str">
        <f t="shared" si="117"/>
        <v/>
      </c>
    </row>
    <row r="1493" spans="1:28" s="67" customFormat="1" ht="20.25">
      <c r="A1493" s="197"/>
      <c r="B1493" s="137" t="s">
        <v>235</v>
      </c>
      <c r="C1493" s="191" t="s">
        <v>235</v>
      </c>
      <c r="D1493" s="138"/>
      <c r="E1493" s="137" t="s">
        <v>235</v>
      </c>
      <c r="F1493" s="137" t="s">
        <v>235</v>
      </c>
      <c r="G1493" s="137" t="s">
        <v>235</v>
      </c>
      <c r="H1493" s="192" t="s">
        <v>235</v>
      </c>
      <c r="I1493" s="193" t="s">
        <v>235</v>
      </c>
      <c r="J1493" s="193" t="s">
        <v>235</v>
      </c>
      <c r="K1493" s="194"/>
      <c r="L1493" s="194"/>
      <c r="M1493" s="194"/>
      <c r="N1493" s="194"/>
      <c r="O1493" s="194"/>
      <c r="P1493" s="195"/>
      <c r="Q1493" s="196"/>
      <c r="R1493" s="137" t="s">
        <v>235</v>
      </c>
      <c r="S1493" s="197" t="str">
        <f t="shared" ca="1" si="115"/>
        <v/>
      </c>
      <c r="T1493" s="197" t="str">
        <f ca="1">IF(B1493="","",IF(ISERROR(MATCH($J1493,[3]SorP!$B$1:$B$6226,0)),"",INDIRECT("'SorP'!$A$"&amp;MATCH($S1493&amp;$J1493,[3]SorP!C:C,0))))</f>
        <v/>
      </c>
      <c r="U1493" s="139"/>
      <c r="V1493" s="140" t="e">
        <f>IF(C1493="",NA(),IF(OR(C1493="Smelter not listed",C1493="Smelter not yet identified"),MATCH($B1493&amp;$D1493,'[3]Smelter Look-up'!$J:$J,0),MATCH($B1493&amp;$C1493,'[3]Smelter Look-up'!$J:$J,0)))</f>
        <v>#N/A</v>
      </c>
      <c r="X1493" s="67">
        <f t="shared" si="116"/>
        <v>0</v>
      </c>
      <c r="AB1493" s="68" t="str">
        <f t="shared" si="117"/>
        <v/>
      </c>
    </row>
    <row r="1494" spans="1:28" s="67" customFormat="1" ht="20.25">
      <c r="A1494" s="197"/>
      <c r="B1494" s="137" t="s">
        <v>235</v>
      </c>
      <c r="C1494" s="191" t="s">
        <v>235</v>
      </c>
      <c r="D1494" s="138"/>
      <c r="E1494" s="137" t="s">
        <v>235</v>
      </c>
      <c r="F1494" s="137" t="s">
        <v>235</v>
      </c>
      <c r="G1494" s="137" t="s">
        <v>235</v>
      </c>
      <c r="H1494" s="192" t="s">
        <v>235</v>
      </c>
      <c r="I1494" s="193" t="s">
        <v>235</v>
      </c>
      <c r="J1494" s="193" t="s">
        <v>235</v>
      </c>
      <c r="K1494" s="194"/>
      <c r="L1494" s="194"/>
      <c r="M1494" s="194"/>
      <c r="N1494" s="194"/>
      <c r="O1494" s="194"/>
      <c r="P1494" s="195"/>
      <c r="Q1494" s="196"/>
      <c r="R1494" s="137" t="s">
        <v>235</v>
      </c>
      <c r="S1494" s="197" t="str">
        <f t="shared" ca="1" si="115"/>
        <v/>
      </c>
      <c r="T1494" s="197" t="str">
        <f ca="1">IF(B1494="","",IF(ISERROR(MATCH($J1494,[3]SorP!$B$1:$B$6226,0)),"",INDIRECT("'SorP'!$A$"&amp;MATCH($S1494&amp;$J1494,[3]SorP!C:C,0))))</f>
        <v/>
      </c>
      <c r="U1494" s="139"/>
      <c r="V1494" s="140" t="e">
        <f>IF(C1494="",NA(),IF(OR(C1494="Smelter not listed",C1494="Smelter not yet identified"),MATCH($B1494&amp;$D1494,'[3]Smelter Look-up'!$J:$J,0),MATCH($B1494&amp;$C1494,'[3]Smelter Look-up'!$J:$J,0)))</f>
        <v>#N/A</v>
      </c>
      <c r="X1494" s="67">
        <f t="shared" si="116"/>
        <v>0</v>
      </c>
      <c r="AB1494" s="68" t="str">
        <f t="shared" si="117"/>
        <v/>
      </c>
    </row>
    <row r="1495" spans="1:28" s="67" customFormat="1" ht="20.25">
      <c r="A1495" s="197"/>
      <c r="B1495" s="137" t="s">
        <v>235</v>
      </c>
      <c r="C1495" s="191" t="s">
        <v>235</v>
      </c>
      <c r="D1495" s="138"/>
      <c r="E1495" s="137" t="s">
        <v>235</v>
      </c>
      <c r="F1495" s="137" t="s">
        <v>235</v>
      </c>
      <c r="G1495" s="137" t="s">
        <v>235</v>
      </c>
      <c r="H1495" s="192" t="s">
        <v>235</v>
      </c>
      <c r="I1495" s="193" t="s">
        <v>235</v>
      </c>
      <c r="J1495" s="193" t="s">
        <v>235</v>
      </c>
      <c r="K1495" s="194"/>
      <c r="L1495" s="194"/>
      <c r="M1495" s="194"/>
      <c r="N1495" s="194"/>
      <c r="O1495" s="194"/>
      <c r="P1495" s="195"/>
      <c r="Q1495" s="196"/>
      <c r="R1495" s="137" t="s">
        <v>235</v>
      </c>
      <c r="S1495" s="197" t="str">
        <f t="shared" ca="1" si="115"/>
        <v/>
      </c>
      <c r="T1495" s="197" t="str">
        <f ca="1">IF(B1495="","",IF(ISERROR(MATCH($J1495,[3]SorP!$B$1:$B$6226,0)),"",INDIRECT("'SorP'!$A$"&amp;MATCH($S1495&amp;$J1495,[3]SorP!C:C,0))))</f>
        <v/>
      </c>
      <c r="U1495" s="139"/>
      <c r="V1495" s="140" t="e">
        <f>IF(C1495="",NA(),IF(OR(C1495="Smelter not listed",C1495="Smelter not yet identified"),MATCH($B1495&amp;$D1495,'[3]Smelter Look-up'!$J:$J,0),MATCH($B1495&amp;$C1495,'[3]Smelter Look-up'!$J:$J,0)))</f>
        <v>#N/A</v>
      </c>
      <c r="X1495" s="67">
        <f t="shared" si="116"/>
        <v>0</v>
      </c>
      <c r="AB1495" s="68" t="str">
        <f t="shared" si="117"/>
        <v/>
      </c>
    </row>
    <row r="1496" spans="1:28" s="67" customFormat="1" ht="20.25">
      <c r="A1496" s="197"/>
      <c r="B1496" s="137" t="s">
        <v>235</v>
      </c>
      <c r="C1496" s="191" t="s">
        <v>235</v>
      </c>
      <c r="D1496" s="138"/>
      <c r="E1496" s="137" t="s">
        <v>235</v>
      </c>
      <c r="F1496" s="137" t="s">
        <v>235</v>
      </c>
      <c r="G1496" s="137" t="s">
        <v>235</v>
      </c>
      <c r="H1496" s="192" t="s">
        <v>235</v>
      </c>
      <c r="I1496" s="193" t="s">
        <v>235</v>
      </c>
      <c r="J1496" s="193" t="s">
        <v>235</v>
      </c>
      <c r="K1496" s="194"/>
      <c r="L1496" s="194"/>
      <c r="M1496" s="194"/>
      <c r="N1496" s="194"/>
      <c r="O1496" s="194"/>
      <c r="P1496" s="195"/>
      <c r="Q1496" s="196"/>
      <c r="R1496" s="137" t="s">
        <v>235</v>
      </c>
      <c r="S1496" s="197" t="str">
        <f t="shared" ca="1" si="115"/>
        <v/>
      </c>
      <c r="T1496" s="197" t="str">
        <f ca="1">IF(B1496="","",IF(ISERROR(MATCH($J1496,[3]SorP!$B$1:$B$6226,0)),"",INDIRECT("'SorP'!$A$"&amp;MATCH($S1496&amp;$J1496,[3]SorP!C:C,0))))</f>
        <v/>
      </c>
      <c r="U1496" s="139"/>
      <c r="V1496" s="140" t="e">
        <f>IF(C1496="",NA(),IF(OR(C1496="Smelter not listed",C1496="Smelter not yet identified"),MATCH($B1496&amp;$D1496,'[3]Smelter Look-up'!$J:$J,0),MATCH($B1496&amp;$C1496,'[3]Smelter Look-up'!$J:$J,0)))</f>
        <v>#N/A</v>
      </c>
      <c r="X1496" s="67">
        <f t="shared" si="116"/>
        <v>0</v>
      </c>
      <c r="AB1496" s="68" t="str">
        <f t="shared" si="117"/>
        <v/>
      </c>
    </row>
    <row r="1497" spans="1:28" s="67" customFormat="1" ht="20.25">
      <c r="A1497" s="197"/>
      <c r="B1497" s="137" t="s">
        <v>235</v>
      </c>
      <c r="C1497" s="191" t="s">
        <v>235</v>
      </c>
      <c r="D1497" s="138"/>
      <c r="E1497" s="137" t="s">
        <v>235</v>
      </c>
      <c r="F1497" s="137" t="s">
        <v>235</v>
      </c>
      <c r="G1497" s="137" t="s">
        <v>235</v>
      </c>
      <c r="H1497" s="192" t="s">
        <v>235</v>
      </c>
      <c r="I1497" s="193" t="s">
        <v>235</v>
      </c>
      <c r="J1497" s="193" t="s">
        <v>235</v>
      </c>
      <c r="K1497" s="194"/>
      <c r="L1497" s="194"/>
      <c r="M1497" s="194"/>
      <c r="N1497" s="194"/>
      <c r="O1497" s="194"/>
      <c r="P1497" s="195"/>
      <c r="Q1497" s="196"/>
      <c r="R1497" s="137" t="s">
        <v>235</v>
      </c>
      <c r="S1497" s="197" t="str">
        <f t="shared" ca="1" si="115"/>
        <v/>
      </c>
      <c r="T1497" s="197" t="str">
        <f ca="1">IF(B1497="","",IF(ISERROR(MATCH($J1497,[3]SorP!$B$1:$B$6226,0)),"",INDIRECT("'SorP'!$A$"&amp;MATCH($S1497&amp;$J1497,[3]SorP!C:C,0))))</f>
        <v/>
      </c>
      <c r="U1497" s="139"/>
      <c r="V1497" s="140" t="e">
        <f>IF(C1497="",NA(),IF(OR(C1497="Smelter not listed",C1497="Smelter not yet identified"),MATCH($B1497&amp;$D1497,'[3]Smelter Look-up'!$J:$J,0),MATCH($B1497&amp;$C1497,'[3]Smelter Look-up'!$J:$J,0)))</f>
        <v>#N/A</v>
      </c>
      <c r="X1497" s="67">
        <f t="shared" si="116"/>
        <v>0</v>
      </c>
      <c r="AB1497" s="68" t="str">
        <f t="shared" si="117"/>
        <v/>
      </c>
    </row>
    <row r="1498" spans="1:28" s="67" customFormat="1" ht="20.25">
      <c r="A1498" s="197"/>
      <c r="B1498" s="137" t="s">
        <v>235</v>
      </c>
      <c r="C1498" s="191" t="s">
        <v>235</v>
      </c>
      <c r="D1498" s="138"/>
      <c r="E1498" s="137" t="s">
        <v>235</v>
      </c>
      <c r="F1498" s="137" t="s">
        <v>235</v>
      </c>
      <c r="G1498" s="137" t="s">
        <v>235</v>
      </c>
      <c r="H1498" s="192" t="s">
        <v>235</v>
      </c>
      <c r="I1498" s="193" t="s">
        <v>235</v>
      </c>
      <c r="J1498" s="193" t="s">
        <v>235</v>
      </c>
      <c r="K1498" s="194"/>
      <c r="L1498" s="194"/>
      <c r="M1498" s="194"/>
      <c r="N1498" s="194"/>
      <c r="O1498" s="194"/>
      <c r="P1498" s="195"/>
      <c r="Q1498" s="196"/>
      <c r="R1498" s="137" t="s">
        <v>235</v>
      </c>
      <c r="S1498" s="197" t="str">
        <f t="shared" ca="1" si="115"/>
        <v/>
      </c>
      <c r="T1498" s="197" t="str">
        <f ca="1">IF(B1498="","",IF(ISERROR(MATCH($J1498,[3]SorP!$B$1:$B$6226,0)),"",INDIRECT("'SorP'!$A$"&amp;MATCH($S1498&amp;$J1498,[3]SorP!C:C,0))))</f>
        <v/>
      </c>
      <c r="U1498" s="139"/>
      <c r="V1498" s="140" t="e">
        <f>IF(C1498="",NA(),IF(OR(C1498="Smelter not listed",C1498="Smelter not yet identified"),MATCH($B1498&amp;$D1498,'[3]Smelter Look-up'!$J:$J,0),MATCH($B1498&amp;$C1498,'[3]Smelter Look-up'!$J:$J,0)))</f>
        <v>#N/A</v>
      </c>
      <c r="X1498" s="67">
        <f t="shared" si="116"/>
        <v>0</v>
      </c>
      <c r="AB1498" s="68" t="str">
        <f t="shared" si="117"/>
        <v/>
      </c>
    </row>
    <row r="1499" spans="1:28" s="67" customFormat="1" ht="20.25">
      <c r="A1499" s="197"/>
      <c r="B1499" s="137" t="s">
        <v>235</v>
      </c>
      <c r="C1499" s="191" t="s">
        <v>235</v>
      </c>
      <c r="D1499" s="138"/>
      <c r="E1499" s="137" t="s">
        <v>235</v>
      </c>
      <c r="F1499" s="137" t="s">
        <v>235</v>
      </c>
      <c r="G1499" s="137" t="s">
        <v>235</v>
      </c>
      <c r="H1499" s="192" t="s">
        <v>235</v>
      </c>
      <c r="I1499" s="193" t="s">
        <v>235</v>
      </c>
      <c r="J1499" s="193" t="s">
        <v>235</v>
      </c>
      <c r="K1499" s="194"/>
      <c r="L1499" s="194"/>
      <c r="M1499" s="194"/>
      <c r="N1499" s="194"/>
      <c r="O1499" s="194"/>
      <c r="P1499" s="195"/>
      <c r="Q1499" s="196"/>
      <c r="R1499" s="137" t="s">
        <v>235</v>
      </c>
      <c r="S1499" s="197" t="str">
        <f t="shared" ref="S1499:S1529" ca="1" si="118">IF(B1499="","",IF(ISERROR(MATCH($E1499,CL,0)),"Unknown",INDIRECT("'C'!$A$"&amp;MATCH($E1499,CL,0)+1)))</f>
        <v/>
      </c>
      <c r="T1499" s="197" t="str">
        <f ca="1">IF(B1499="","",IF(ISERROR(MATCH($J1499,[3]SorP!$B$1:$B$6226,0)),"",INDIRECT("'SorP'!$A$"&amp;MATCH($S1499&amp;$J1499,[3]SorP!C:C,0))))</f>
        <v/>
      </c>
      <c r="U1499" s="139"/>
      <c r="V1499" s="140" t="e">
        <f>IF(C1499="",NA(),IF(OR(C1499="Smelter not listed",C1499="Smelter not yet identified"),MATCH($B1499&amp;$D1499,'[3]Smelter Look-up'!$J:$J,0),MATCH($B1499&amp;$C1499,'[3]Smelter Look-up'!$J:$J,0)))</f>
        <v>#N/A</v>
      </c>
      <c r="X1499" s="67">
        <f t="shared" si="116"/>
        <v>0</v>
      </c>
      <c r="AB1499" s="68" t="str">
        <f t="shared" si="117"/>
        <v/>
      </c>
    </row>
    <row r="1500" spans="1:28" s="67" customFormat="1" ht="20.25">
      <c r="A1500" s="197"/>
      <c r="B1500" s="137" t="s">
        <v>235</v>
      </c>
      <c r="C1500" s="191" t="s">
        <v>235</v>
      </c>
      <c r="D1500" s="138"/>
      <c r="E1500" s="137" t="s">
        <v>235</v>
      </c>
      <c r="F1500" s="137" t="s">
        <v>235</v>
      </c>
      <c r="G1500" s="137" t="s">
        <v>235</v>
      </c>
      <c r="H1500" s="192" t="s">
        <v>235</v>
      </c>
      <c r="I1500" s="193" t="s">
        <v>235</v>
      </c>
      <c r="J1500" s="193" t="s">
        <v>235</v>
      </c>
      <c r="K1500" s="194"/>
      <c r="L1500" s="194"/>
      <c r="M1500" s="194"/>
      <c r="N1500" s="194"/>
      <c r="O1500" s="194"/>
      <c r="P1500" s="195"/>
      <c r="Q1500" s="196"/>
      <c r="R1500" s="137" t="s">
        <v>235</v>
      </c>
      <c r="S1500" s="197" t="str">
        <f t="shared" ca="1" si="118"/>
        <v/>
      </c>
      <c r="T1500" s="197" t="str">
        <f ca="1">IF(B1500="","",IF(ISERROR(MATCH($J1500,[3]SorP!$B$1:$B$6226,0)),"",INDIRECT("'SorP'!$A$"&amp;MATCH($S1500&amp;$J1500,[3]SorP!C:C,0))))</f>
        <v/>
      </c>
      <c r="U1500" s="139"/>
      <c r="V1500" s="140" t="e">
        <f>IF(C1500="",NA(),IF(OR(C1500="Smelter not listed",C1500="Smelter not yet identified"),MATCH($B1500&amp;$D1500,'[3]Smelter Look-up'!$J:$J,0),MATCH($B1500&amp;$C1500,'[3]Smelter Look-up'!$J:$J,0)))</f>
        <v>#N/A</v>
      </c>
      <c r="X1500" s="67">
        <f t="shared" si="116"/>
        <v>0</v>
      </c>
      <c r="AB1500" s="68" t="str">
        <f t="shared" si="117"/>
        <v/>
      </c>
    </row>
    <row r="1501" spans="1:28" s="67" customFormat="1" ht="20.25">
      <c r="A1501" s="197"/>
      <c r="B1501" s="137" t="s">
        <v>235</v>
      </c>
      <c r="C1501" s="191" t="s">
        <v>235</v>
      </c>
      <c r="D1501" s="138"/>
      <c r="E1501" s="137" t="s">
        <v>235</v>
      </c>
      <c r="F1501" s="137" t="s">
        <v>235</v>
      </c>
      <c r="G1501" s="137" t="s">
        <v>235</v>
      </c>
      <c r="H1501" s="192" t="s">
        <v>235</v>
      </c>
      <c r="I1501" s="193" t="s">
        <v>235</v>
      </c>
      <c r="J1501" s="193" t="s">
        <v>235</v>
      </c>
      <c r="K1501" s="194"/>
      <c r="L1501" s="194"/>
      <c r="M1501" s="194"/>
      <c r="N1501" s="194"/>
      <c r="O1501" s="194"/>
      <c r="P1501" s="195"/>
      <c r="Q1501" s="196"/>
      <c r="R1501" s="137" t="s">
        <v>235</v>
      </c>
      <c r="S1501" s="197" t="str">
        <f t="shared" ca="1" si="118"/>
        <v/>
      </c>
      <c r="T1501" s="197" t="str">
        <f ca="1">IF(B1501="","",IF(ISERROR(MATCH($J1501,[3]SorP!$B$1:$B$6226,0)),"",INDIRECT("'SorP'!$A$"&amp;MATCH($S1501&amp;$J1501,[3]SorP!C:C,0))))</f>
        <v/>
      </c>
      <c r="U1501" s="139"/>
      <c r="V1501" s="140" t="e">
        <f>IF(C1501="",NA(),IF(OR(C1501="Smelter not listed",C1501="Smelter not yet identified"),MATCH($B1501&amp;$D1501,'[3]Smelter Look-up'!$J:$J,0),MATCH($B1501&amp;$C1501,'[3]Smelter Look-up'!$J:$J,0)))</f>
        <v>#N/A</v>
      </c>
      <c r="X1501" s="67">
        <f t="shared" si="116"/>
        <v>0</v>
      </c>
      <c r="AB1501" s="68" t="str">
        <f t="shared" si="117"/>
        <v/>
      </c>
    </row>
    <row r="1502" spans="1:28" s="67" customFormat="1" ht="20.25">
      <c r="A1502" s="197"/>
      <c r="B1502" s="137" t="s">
        <v>235</v>
      </c>
      <c r="C1502" s="191" t="s">
        <v>235</v>
      </c>
      <c r="D1502" s="138"/>
      <c r="E1502" s="137" t="s">
        <v>235</v>
      </c>
      <c r="F1502" s="137" t="s">
        <v>235</v>
      </c>
      <c r="G1502" s="137" t="s">
        <v>235</v>
      </c>
      <c r="H1502" s="192" t="s">
        <v>235</v>
      </c>
      <c r="I1502" s="193" t="s">
        <v>235</v>
      </c>
      <c r="J1502" s="193" t="s">
        <v>235</v>
      </c>
      <c r="K1502" s="194"/>
      <c r="L1502" s="194"/>
      <c r="M1502" s="194"/>
      <c r="N1502" s="194"/>
      <c r="O1502" s="194"/>
      <c r="P1502" s="195"/>
      <c r="Q1502" s="196"/>
      <c r="R1502" s="137" t="s">
        <v>235</v>
      </c>
      <c r="S1502" s="197" t="str">
        <f t="shared" ca="1" si="118"/>
        <v/>
      </c>
      <c r="T1502" s="197" t="str">
        <f ca="1">IF(B1502="","",IF(ISERROR(MATCH($J1502,[3]SorP!$B$1:$B$6226,0)),"",INDIRECT("'SorP'!$A$"&amp;MATCH($S1502&amp;$J1502,[3]SorP!C:C,0))))</f>
        <v/>
      </c>
      <c r="U1502" s="139"/>
      <c r="V1502" s="140" t="e">
        <f>IF(C1502="",NA(),IF(OR(C1502="Smelter not listed",C1502="Smelter not yet identified"),MATCH($B1502&amp;$D1502,'[3]Smelter Look-up'!$J:$J,0),MATCH($B1502&amp;$C1502,'[3]Smelter Look-up'!$J:$J,0)))</f>
        <v>#N/A</v>
      </c>
      <c r="X1502" s="67">
        <f t="shared" si="116"/>
        <v>0</v>
      </c>
      <c r="AB1502" s="68" t="str">
        <f t="shared" si="117"/>
        <v/>
      </c>
    </row>
    <row r="1503" spans="1:28" s="67" customFormat="1" ht="20.25">
      <c r="A1503" s="197"/>
      <c r="B1503" s="137" t="s">
        <v>235</v>
      </c>
      <c r="C1503" s="191" t="s">
        <v>235</v>
      </c>
      <c r="D1503" s="138"/>
      <c r="E1503" s="137" t="s">
        <v>235</v>
      </c>
      <c r="F1503" s="137" t="s">
        <v>235</v>
      </c>
      <c r="G1503" s="137" t="s">
        <v>235</v>
      </c>
      <c r="H1503" s="192" t="s">
        <v>235</v>
      </c>
      <c r="I1503" s="193" t="s">
        <v>235</v>
      </c>
      <c r="J1503" s="193" t="s">
        <v>235</v>
      </c>
      <c r="K1503" s="194"/>
      <c r="L1503" s="194"/>
      <c r="M1503" s="194"/>
      <c r="N1503" s="194"/>
      <c r="O1503" s="194"/>
      <c r="P1503" s="195"/>
      <c r="Q1503" s="196"/>
      <c r="R1503" s="137" t="s">
        <v>235</v>
      </c>
      <c r="S1503" s="197" t="str">
        <f t="shared" ca="1" si="118"/>
        <v/>
      </c>
      <c r="T1503" s="197" t="str">
        <f ca="1">IF(B1503="","",IF(ISERROR(MATCH($J1503,[3]SorP!$B$1:$B$6226,0)),"",INDIRECT("'SorP'!$A$"&amp;MATCH($S1503&amp;$J1503,[3]SorP!C:C,0))))</f>
        <v/>
      </c>
      <c r="U1503" s="139"/>
      <c r="V1503" s="140" t="e">
        <f>IF(C1503="",NA(),IF(OR(C1503="Smelter not listed",C1503="Smelter not yet identified"),MATCH($B1503&amp;$D1503,'[3]Smelter Look-up'!$J:$J,0),MATCH($B1503&amp;$C1503,'[3]Smelter Look-up'!$J:$J,0)))</f>
        <v>#N/A</v>
      </c>
      <c r="X1503" s="67">
        <f t="shared" si="116"/>
        <v>0</v>
      </c>
      <c r="AB1503" s="68" t="str">
        <f t="shared" si="117"/>
        <v/>
      </c>
    </row>
    <row r="1504" spans="1:28" s="67" customFormat="1" ht="20.25">
      <c r="A1504" s="197"/>
      <c r="B1504" s="137" t="s">
        <v>235</v>
      </c>
      <c r="C1504" s="191" t="s">
        <v>235</v>
      </c>
      <c r="D1504" s="138"/>
      <c r="E1504" s="137" t="s">
        <v>235</v>
      </c>
      <c r="F1504" s="137" t="s">
        <v>235</v>
      </c>
      <c r="G1504" s="137" t="s">
        <v>235</v>
      </c>
      <c r="H1504" s="192" t="s">
        <v>235</v>
      </c>
      <c r="I1504" s="193" t="s">
        <v>235</v>
      </c>
      <c r="J1504" s="193" t="s">
        <v>235</v>
      </c>
      <c r="K1504" s="194"/>
      <c r="L1504" s="194"/>
      <c r="M1504" s="194"/>
      <c r="N1504" s="194"/>
      <c r="O1504" s="194"/>
      <c r="P1504" s="195"/>
      <c r="Q1504" s="196"/>
      <c r="R1504" s="137" t="s">
        <v>235</v>
      </c>
      <c r="S1504" s="197" t="str">
        <f t="shared" ca="1" si="118"/>
        <v/>
      </c>
      <c r="T1504" s="197" t="str">
        <f ca="1">IF(B1504="","",IF(ISERROR(MATCH($J1504,[3]SorP!$B$1:$B$6226,0)),"",INDIRECT("'SorP'!$A$"&amp;MATCH($S1504&amp;$J1504,[3]SorP!C:C,0))))</f>
        <v/>
      </c>
      <c r="U1504" s="139"/>
      <c r="V1504" s="140" t="e">
        <f>IF(C1504="",NA(),IF(OR(C1504="Smelter not listed",C1504="Smelter not yet identified"),MATCH($B1504&amp;$D1504,'[3]Smelter Look-up'!$J:$J,0),MATCH($B1504&amp;$C1504,'[3]Smelter Look-up'!$J:$J,0)))</f>
        <v>#N/A</v>
      </c>
      <c r="X1504" s="67">
        <f t="shared" si="116"/>
        <v>0</v>
      </c>
      <c r="AB1504" s="68" t="str">
        <f t="shared" si="117"/>
        <v/>
      </c>
    </row>
    <row r="1505" spans="1:28" s="67" customFormat="1" ht="20.25">
      <c r="A1505" s="197"/>
      <c r="B1505" s="137" t="s">
        <v>235</v>
      </c>
      <c r="C1505" s="191" t="s">
        <v>235</v>
      </c>
      <c r="D1505" s="138"/>
      <c r="E1505" s="137" t="s">
        <v>235</v>
      </c>
      <c r="F1505" s="137" t="s">
        <v>235</v>
      </c>
      <c r="G1505" s="137" t="s">
        <v>235</v>
      </c>
      <c r="H1505" s="192" t="s">
        <v>235</v>
      </c>
      <c r="I1505" s="193" t="s">
        <v>235</v>
      </c>
      <c r="J1505" s="193" t="s">
        <v>235</v>
      </c>
      <c r="K1505" s="194"/>
      <c r="L1505" s="194"/>
      <c r="M1505" s="194"/>
      <c r="N1505" s="194"/>
      <c r="O1505" s="194"/>
      <c r="P1505" s="195"/>
      <c r="Q1505" s="196"/>
      <c r="R1505" s="137" t="s">
        <v>235</v>
      </c>
      <c r="S1505" s="197" t="str">
        <f t="shared" ca="1" si="118"/>
        <v/>
      </c>
      <c r="T1505" s="197" t="str">
        <f ca="1">IF(B1505="","",IF(ISERROR(MATCH($J1505,[3]SorP!$B$1:$B$6226,0)),"",INDIRECT("'SorP'!$A$"&amp;MATCH($S1505&amp;$J1505,[3]SorP!C:C,0))))</f>
        <v/>
      </c>
      <c r="U1505" s="139"/>
      <c r="V1505" s="140" t="e">
        <f>IF(C1505="",NA(),IF(OR(C1505="Smelter not listed",C1505="Smelter not yet identified"),MATCH($B1505&amp;$D1505,'[3]Smelter Look-up'!$J:$J,0),MATCH($B1505&amp;$C1505,'[3]Smelter Look-up'!$J:$J,0)))</f>
        <v>#N/A</v>
      </c>
      <c r="X1505" s="67">
        <f t="shared" si="116"/>
        <v>0</v>
      </c>
      <c r="AB1505" s="68" t="str">
        <f t="shared" si="117"/>
        <v/>
      </c>
    </row>
    <row r="1506" spans="1:28" s="67" customFormat="1" ht="20.25">
      <c r="A1506" s="197"/>
      <c r="B1506" s="137" t="s">
        <v>235</v>
      </c>
      <c r="C1506" s="191" t="s">
        <v>235</v>
      </c>
      <c r="D1506" s="138"/>
      <c r="E1506" s="137" t="s">
        <v>235</v>
      </c>
      <c r="F1506" s="137" t="s">
        <v>235</v>
      </c>
      <c r="G1506" s="137" t="s">
        <v>235</v>
      </c>
      <c r="H1506" s="192" t="s">
        <v>235</v>
      </c>
      <c r="I1506" s="193" t="s">
        <v>235</v>
      </c>
      <c r="J1506" s="193" t="s">
        <v>235</v>
      </c>
      <c r="K1506" s="194"/>
      <c r="L1506" s="194"/>
      <c r="M1506" s="194"/>
      <c r="N1506" s="194"/>
      <c r="O1506" s="194"/>
      <c r="P1506" s="195"/>
      <c r="Q1506" s="196"/>
      <c r="R1506" s="137" t="s">
        <v>235</v>
      </c>
      <c r="S1506" s="197" t="str">
        <f t="shared" ca="1" si="118"/>
        <v/>
      </c>
      <c r="T1506" s="197" t="str">
        <f ca="1">IF(B1506="","",IF(ISERROR(MATCH($J1506,[3]SorP!$B$1:$B$6226,0)),"",INDIRECT("'SorP'!$A$"&amp;MATCH($S1506&amp;$J1506,[3]SorP!C:C,0))))</f>
        <v/>
      </c>
      <c r="U1506" s="139"/>
      <c r="V1506" s="140" t="e">
        <f>IF(C1506="",NA(),IF(OR(C1506="Smelter not listed",C1506="Smelter not yet identified"),MATCH($B1506&amp;$D1506,'[3]Smelter Look-up'!$J:$J,0),MATCH($B1506&amp;$C1506,'[3]Smelter Look-up'!$J:$J,0)))</f>
        <v>#N/A</v>
      </c>
      <c r="X1506" s="67">
        <f t="shared" si="116"/>
        <v>0</v>
      </c>
      <c r="AB1506" s="68" t="str">
        <f t="shared" si="117"/>
        <v/>
      </c>
    </row>
    <row r="1507" spans="1:28" s="67" customFormat="1" ht="20.25">
      <c r="A1507" s="197"/>
      <c r="B1507" s="137" t="s">
        <v>235</v>
      </c>
      <c r="C1507" s="191" t="s">
        <v>235</v>
      </c>
      <c r="D1507" s="138"/>
      <c r="E1507" s="137" t="s">
        <v>235</v>
      </c>
      <c r="F1507" s="137" t="s">
        <v>235</v>
      </c>
      <c r="G1507" s="137" t="s">
        <v>235</v>
      </c>
      <c r="H1507" s="192" t="s">
        <v>235</v>
      </c>
      <c r="I1507" s="193" t="s">
        <v>235</v>
      </c>
      <c r="J1507" s="193" t="s">
        <v>235</v>
      </c>
      <c r="K1507" s="194"/>
      <c r="L1507" s="194"/>
      <c r="M1507" s="194"/>
      <c r="N1507" s="194"/>
      <c r="O1507" s="194"/>
      <c r="P1507" s="195"/>
      <c r="Q1507" s="196"/>
      <c r="R1507" s="137" t="s">
        <v>235</v>
      </c>
      <c r="S1507" s="197" t="str">
        <f t="shared" ca="1" si="118"/>
        <v/>
      </c>
      <c r="T1507" s="197" t="str">
        <f ca="1">IF(B1507="","",IF(ISERROR(MATCH($J1507,[3]SorP!$B$1:$B$6226,0)),"",INDIRECT("'SorP'!$A$"&amp;MATCH($S1507&amp;$J1507,[3]SorP!C:C,0))))</f>
        <v/>
      </c>
      <c r="U1507" s="139"/>
      <c r="V1507" s="140" t="e">
        <f>IF(C1507="",NA(),IF(OR(C1507="Smelter not listed",C1507="Smelter not yet identified"),MATCH($B1507&amp;$D1507,'[3]Smelter Look-up'!$J:$J,0),MATCH($B1507&amp;$C1507,'[3]Smelter Look-up'!$J:$J,0)))</f>
        <v>#N/A</v>
      </c>
      <c r="X1507" s="67">
        <f t="shared" si="116"/>
        <v>0</v>
      </c>
      <c r="AB1507" s="68" t="str">
        <f t="shared" si="117"/>
        <v/>
      </c>
    </row>
    <row r="1508" spans="1:28" s="67" customFormat="1" ht="20.25">
      <c r="A1508" s="197"/>
      <c r="B1508" s="137" t="s">
        <v>235</v>
      </c>
      <c r="C1508" s="191" t="s">
        <v>235</v>
      </c>
      <c r="D1508" s="138"/>
      <c r="E1508" s="137" t="s">
        <v>235</v>
      </c>
      <c r="F1508" s="137" t="s">
        <v>235</v>
      </c>
      <c r="G1508" s="137" t="s">
        <v>235</v>
      </c>
      <c r="H1508" s="192" t="s">
        <v>235</v>
      </c>
      <c r="I1508" s="193" t="s">
        <v>235</v>
      </c>
      <c r="J1508" s="193" t="s">
        <v>235</v>
      </c>
      <c r="K1508" s="194"/>
      <c r="L1508" s="194"/>
      <c r="M1508" s="194"/>
      <c r="N1508" s="194"/>
      <c r="O1508" s="194"/>
      <c r="P1508" s="195"/>
      <c r="Q1508" s="196"/>
      <c r="R1508" s="137" t="s">
        <v>235</v>
      </c>
      <c r="S1508" s="197" t="str">
        <f t="shared" ca="1" si="118"/>
        <v/>
      </c>
      <c r="T1508" s="197" t="str">
        <f ca="1">IF(B1508="","",IF(ISERROR(MATCH($J1508,[3]SorP!$B$1:$B$6226,0)),"",INDIRECT("'SorP'!$A$"&amp;MATCH($S1508&amp;$J1508,[3]SorP!C:C,0))))</f>
        <v/>
      </c>
      <c r="U1508" s="139"/>
      <c r="V1508" s="140" t="e">
        <f>IF(C1508="",NA(),IF(OR(C1508="Smelter not listed",C1508="Smelter not yet identified"),MATCH($B1508&amp;$D1508,'[3]Smelter Look-up'!$J:$J,0),MATCH($B1508&amp;$C1508,'[3]Smelter Look-up'!$J:$J,0)))</f>
        <v>#N/A</v>
      </c>
      <c r="X1508" s="67">
        <f t="shared" si="116"/>
        <v>0</v>
      </c>
      <c r="AB1508" s="68" t="str">
        <f t="shared" si="117"/>
        <v/>
      </c>
    </row>
    <row r="1509" spans="1:28" s="67" customFormat="1" ht="20.25">
      <c r="A1509" s="197"/>
      <c r="B1509" s="137" t="s">
        <v>235</v>
      </c>
      <c r="C1509" s="191" t="s">
        <v>235</v>
      </c>
      <c r="D1509" s="138"/>
      <c r="E1509" s="137" t="s">
        <v>235</v>
      </c>
      <c r="F1509" s="137" t="s">
        <v>235</v>
      </c>
      <c r="G1509" s="137" t="s">
        <v>235</v>
      </c>
      <c r="H1509" s="192" t="s">
        <v>235</v>
      </c>
      <c r="I1509" s="193" t="s">
        <v>235</v>
      </c>
      <c r="J1509" s="193" t="s">
        <v>235</v>
      </c>
      <c r="K1509" s="194"/>
      <c r="L1509" s="194"/>
      <c r="M1509" s="194"/>
      <c r="N1509" s="194"/>
      <c r="O1509" s="194"/>
      <c r="P1509" s="195"/>
      <c r="Q1509" s="196"/>
      <c r="R1509" s="137" t="s">
        <v>235</v>
      </c>
      <c r="S1509" s="197" t="str">
        <f t="shared" ca="1" si="118"/>
        <v/>
      </c>
      <c r="T1509" s="197" t="str">
        <f ca="1">IF(B1509="","",IF(ISERROR(MATCH($J1509,[3]SorP!$B$1:$B$6226,0)),"",INDIRECT("'SorP'!$A$"&amp;MATCH($S1509&amp;$J1509,[3]SorP!C:C,0))))</f>
        <v/>
      </c>
      <c r="U1509" s="139"/>
      <c r="V1509" s="140" t="e">
        <f>IF(C1509="",NA(),IF(OR(C1509="Smelter not listed",C1509="Smelter not yet identified"),MATCH($B1509&amp;$D1509,'[3]Smelter Look-up'!$J:$J,0),MATCH($B1509&amp;$C1509,'[3]Smelter Look-up'!$J:$J,0)))</f>
        <v>#N/A</v>
      </c>
      <c r="X1509" s="67">
        <f t="shared" si="116"/>
        <v>0</v>
      </c>
      <c r="AB1509" s="68" t="str">
        <f t="shared" si="117"/>
        <v/>
      </c>
    </row>
    <row r="1510" spans="1:28" s="67" customFormat="1" ht="20.25">
      <c r="A1510" s="197"/>
      <c r="B1510" s="137" t="s">
        <v>235</v>
      </c>
      <c r="C1510" s="191" t="s">
        <v>235</v>
      </c>
      <c r="D1510" s="138"/>
      <c r="E1510" s="137" t="s">
        <v>235</v>
      </c>
      <c r="F1510" s="137" t="s">
        <v>235</v>
      </c>
      <c r="G1510" s="137" t="s">
        <v>235</v>
      </c>
      <c r="H1510" s="192" t="s">
        <v>235</v>
      </c>
      <c r="I1510" s="193" t="s">
        <v>235</v>
      </c>
      <c r="J1510" s="193" t="s">
        <v>235</v>
      </c>
      <c r="K1510" s="194"/>
      <c r="L1510" s="194"/>
      <c r="M1510" s="194"/>
      <c r="N1510" s="194"/>
      <c r="O1510" s="194"/>
      <c r="P1510" s="195"/>
      <c r="Q1510" s="196"/>
      <c r="R1510" s="137" t="s">
        <v>235</v>
      </c>
      <c r="S1510" s="197" t="str">
        <f t="shared" ca="1" si="118"/>
        <v/>
      </c>
      <c r="T1510" s="197" t="str">
        <f ca="1">IF(B1510="","",IF(ISERROR(MATCH($J1510,[3]SorP!$B$1:$B$6226,0)),"",INDIRECT("'SorP'!$A$"&amp;MATCH($S1510&amp;$J1510,[3]SorP!C:C,0))))</f>
        <v/>
      </c>
      <c r="U1510" s="139"/>
      <c r="V1510" s="140" t="e">
        <f>IF(C1510="",NA(),IF(OR(C1510="Smelter not listed",C1510="Smelter not yet identified"),MATCH($B1510&amp;$D1510,'[3]Smelter Look-up'!$J:$J,0),MATCH($B1510&amp;$C1510,'[3]Smelter Look-up'!$J:$J,0)))</f>
        <v>#N/A</v>
      </c>
      <c r="X1510" s="67">
        <f t="shared" si="116"/>
        <v>0</v>
      </c>
      <c r="AB1510" s="68" t="str">
        <f t="shared" si="117"/>
        <v/>
      </c>
    </row>
    <row r="1511" spans="1:28" s="67" customFormat="1" ht="20.25">
      <c r="A1511" s="197"/>
      <c r="B1511" s="137" t="s">
        <v>235</v>
      </c>
      <c r="C1511" s="191" t="s">
        <v>235</v>
      </c>
      <c r="D1511" s="138"/>
      <c r="E1511" s="137" t="s">
        <v>235</v>
      </c>
      <c r="F1511" s="137" t="s">
        <v>235</v>
      </c>
      <c r="G1511" s="137" t="s">
        <v>235</v>
      </c>
      <c r="H1511" s="192" t="s">
        <v>235</v>
      </c>
      <c r="I1511" s="193" t="s">
        <v>235</v>
      </c>
      <c r="J1511" s="193" t="s">
        <v>235</v>
      </c>
      <c r="K1511" s="194"/>
      <c r="L1511" s="194"/>
      <c r="M1511" s="194"/>
      <c r="N1511" s="194"/>
      <c r="O1511" s="194"/>
      <c r="P1511" s="195"/>
      <c r="Q1511" s="196"/>
      <c r="R1511" s="137" t="s">
        <v>235</v>
      </c>
      <c r="S1511" s="197" t="str">
        <f t="shared" ca="1" si="118"/>
        <v/>
      </c>
      <c r="T1511" s="197" t="str">
        <f ca="1">IF(B1511="","",IF(ISERROR(MATCH($J1511,[3]SorP!$B$1:$B$6226,0)),"",INDIRECT("'SorP'!$A$"&amp;MATCH($S1511&amp;$J1511,[3]SorP!C:C,0))))</f>
        <v/>
      </c>
      <c r="U1511" s="139"/>
      <c r="V1511" s="140" t="e">
        <f>IF(C1511="",NA(),IF(OR(C1511="Smelter not listed",C1511="Smelter not yet identified"),MATCH($B1511&amp;$D1511,'[3]Smelter Look-up'!$J:$J,0),MATCH($B1511&amp;$C1511,'[3]Smelter Look-up'!$J:$J,0)))</f>
        <v>#N/A</v>
      </c>
      <c r="X1511" s="67">
        <f t="shared" si="116"/>
        <v>0</v>
      </c>
      <c r="AB1511" s="68" t="str">
        <f t="shared" si="117"/>
        <v/>
      </c>
    </row>
    <row r="1512" spans="1:28" s="67" customFormat="1" ht="20.25">
      <c r="A1512" s="197"/>
      <c r="B1512" s="137" t="s">
        <v>235</v>
      </c>
      <c r="C1512" s="191" t="s">
        <v>235</v>
      </c>
      <c r="D1512" s="138"/>
      <c r="E1512" s="137" t="s">
        <v>235</v>
      </c>
      <c r="F1512" s="137" t="s">
        <v>235</v>
      </c>
      <c r="G1512" s="137" t="s">
        <v>235</v>
      </c>
      <c r="H1512" s="192" t="s">
        <v>235</v>
      </c>
      <c r="I1512" s="193" t="s">
        <v>235</v>
      </c>
      <c r="J1512" s="193" t="s">
        <v>235</v>
      </c>
      <c r="K1512" s="194"/>
      <c r="L1512" s="194"/>
      <c r="M1512" s="194"/>
      <c r="N1512" s="194"/>
      <c r="O1512" s="194"/>
      <c r="P1512" s="195"/>
      <c r="Q1512" s="196"/>
      <c r="R1512" s="137" t="s">
        <v>235</v>
      </c>
      <c r="S1512" s="197" t="str">
        <f t="shared" ca="1" si="118"/>
        <v/>
      </c>
      <c r="T1512" s="197" t="str">
        <f ca="1">IF(B1512="","",IF(ISERROR(MATCH($J1512,[3]SorP!$B$1:$B$6226,0)),"",INDIRECT("'SorP'!$A$"&amp;MATCH($S1512&amp;$J1512,[3]SorP!C:C,0))))</f>
        <v/>
      </c>
      <c r="U1512" s="139"/>
      <c r="V1512" s="140" t="e">
        <f>IF(C1512="",NA(),IF(OR(C1512="Smelter not listed",C1512="Smelter not yet identified"),MATCH($B1512&amp;$D1512,'[3]Smelter Look-up'!$J:$J,0),MATCH($B1512&amp;$C1512,'[3]Smelter Look-up'!$J:$J,0)))</f>
        <v>#N/A</v>
      </c>
      <c r="X1512" s="67">
        <f t="shared" si="116"/>
        <v>0</v>
      </c>
      <c r="AB1512" s="68" t="str">
        <f t="shared" si="117"/>
        <v/>
      </c>
    </row>
    <row r="1513" spans="1:28" s="67" customFormat="1" ht="20.25">
      <c r="A1513" s="197"/>
      <c r="B1513" s="137" t="s">
        <v>235</v>
      </c>
      <c r="C1513" s="191" t="s">
        <v>235</v>
      </c>
      <c r="D1513" s="138"/>
      <c r="E1513" s="137" t="s">
        <v>235</v>
      </c>
      <c r="F1513" s="137" t="s">
        <v>235</v>
      </c>
      <c r="G1513" s="137" t="s">
        <v>235</v>
      </c>
      <c r="H1513" s="192" t="s">
        <v>235</v>
      </c>
      <c r="I1513" s="193" t="s">
        <v>235</v>
      </c>
      <c r="J1513" s="193" t="s">
        <v>235</v>
      </c>
      <c r="K1513" s="194"/>
      <c r="L1513" s="194"/>
      <c r="M1513" s="194"/>
      <c r="N1513" s="194"/>
      <c r="O1513" s="194"/>
      <c r="P1513" s="195"/>
      <c r="Q1513" s="196"/>
      <c r="R1513" s="137" t="s">
        <v>235</v>
      </c>
      <c r="S1513" s="197" t="str">
        <f t="shared" ca="1" si="118"/>
        <v/>
      </c>
      <c r="T1513" s="197" t="str">
        <f ca="1">IF(B1513="","",IF(ISERROR(MATCH($J1513,[3]SorP!$B$1:$B$6226,0)),"",INDIRECT("'SorP'!$A$"&amp;MATCH($S1513&amp;$J1513,[3]SorP!C:C,0))))</f>
        <v/>
      </c>
      <c r="U1513" s="139"/>
      <c r="V1513" s="140" t="e">
        <f>IF(C1513="",NA(),IF(OR(C1513="Smelter not listed",C1513="Smelter not yet identified"),MATCH($B1513&amp;$D1513,'[3]Smelter Look-up'!$J:$J,0),MATCH($B1513&amp;$C1513,'[3]Smelter Look-up'!$J:$J,0)))</f>
        <v>#N/A</v>
      </c>
      <c r="X1513" s="67">
        <f t="shared" si="116"/>
        <v>0</v>
      </c>
      <c r="AB1513" s="68" t="str">
        <f t="shared" si="117"/>
        <v/>
      </c>
    </row>
    <row r="1514" spans="1:28" s="67" customFormat="1" ht="20.25">
      <c r="A1514" s="197"/>
      <c r="B1514" s="137" t="s">
        <v>235</v>
      </c>
      <c r="C1514" s="191" t="s">
        <v>235</v>
      </c>
      <c r="D1514" s="138"/>
      <c r="E1514" s="137" t="s">
        <v>235</v>
      </c>
      <c r="F1514" s="137" t="s">
        <v>235</v>
      </c>
      <c r="G1514" s="137" t="s">
        <v>235</v>
      </c>
      <c r="H1514" s="192" t="s">
        <v>235</v>
      </c>
      <c r="I1514" s="193" t="s">
        <v>235</v>
      </c>
      <c r="J1514" s="193" t="s">
        <v>235</v>
      </c>
      <c r="K1514" s="194"/>
      <c r="L1514" s="194"/>
      <c r="M1514" s="194"/>
      <c r="N1514" s="194"/>
      <c r="O1514" s="194"/>
      <c r="P1514" s="195"/>
      <c r="Q1514" s="196"/>
      <c r="R1514" s="137" t="s">
        <v>235</v>
      </c>
      <c r="S1514" s="197" t="str">
        <f t="shared" ca="1" si="118"/>
        <v/>
      </c>
      <c r="T1514" s="197" t="str">
        <f ca="1">IF(B1514="","",IF(ISERROR(MATCH($J1514,[3]SorP!$B$1:$B$6226,0)),"",INDIRECT("'SorP'!$A$"&amp;MATCH($S1514&amp;$J1514,[3]SorP!C:C,0))))</f>
        <v/>
      </c>
      <c r="U1514" s="139"/>
      <c r="V1514" s="140" t="e">
        <f>IF(C1514="",NA(),IF(OR(C1514="Smelter not listed",C1514="Smelter not yet identified"),MATCH($B1514&amp;$D1514,'[3]Smelter Look-up'!$J:$J,0),MATCH($B1514&amp;$C1514,'[3]Smelter Look-up'!$J:$J,0)))</f>
        <v>#N/A</v>
      </c>
      <c r="X1514" s="67">
        <f t="shared" si="116"/>
        <v>0</v>
      </c>
      <c r="AB1514" s="68" t="str">
        <f t="shared" si="117"/>
        <v/>
      </c>
    </row>
    <row r="1515" spans="1:28" s="67" customFormat="1" ht="20.25">
      <c r="A1515" s="197"/>
      <c r="B1515" s="137" t="s">
        <v>235</v>
      </c>
      <c r="C1515" s="191" t="s">
        <v>235</v>
      </c>
      <c r="D1515" s="138"/>
      <c r="E1515" s="137" t="s">
        <v>235</v>
      </c>
      <c r="F1515" s="137" t="s">
        <v>235</v>
      </c>
      <c r="G1515" s="137" t="s">
        <v>235</v>
      </c>
      <c r="H1515" s="192" t="s">
        <v>235</v>
      </c>
      <c r="I1515" s="193" t="s">
        <v>235</v>
      </c>
      <c r="J1515" s="193" t="s">
        <v>235</v>
      </c>
      <c r="K1515" s="194"/>
      <c r="L1515" s="194"/>
      <c r="M1515" s="194"/>
      <c r="N1515" s="194"/>
      <c r="O1515" s="194"/>
      <c r="P1515" s="195"/>
      <c r="Q1515" s="196"/>
      <c r="R1515" s="137" t="s">
        <v>235</v>
      </c>
      <c r="S1515" s="197" t="str">
        <f t="shared" ca="1" si="118"/>
        <v/>
      </c>
      <c r="T1515" s="197" t="str">
        <f ca="1">IF(B1515="","",IF(ISERROR(MATCH($J1515,[3]SorP!$B$1:$B$6226,0)),"",INDIRECT("'SorP'!$A$"&amp;MATCH($S1515&amp;$J1515,[3]SorP!C:C,0))))</f>
        <v/>
      </c>
      <c r="U1515" s="139"/>
      <c r="V1515" s="140" t="e">
        <f>IF(C1515="",NA(),IF(OR(C1515="Smelter not listed",C1515="Smelter not yet identified"),MATCH($B1515&amp;$D1515,'[3]Smelter Look-up'!$J:$J,0),MATCH($B1515&amp;$C1515,'[3]Smelter Look-up'!$J:$J,0)))</f>
        <v>#N/A</v>
      </c>
      <c r="X1515" s="67">
        <f t="shared" si="116"/>
        <v>0</v>
      </c>
      <c r="AB1515" s="68" t="str">
        <f t="shared" si="117"/>
        <v/>
      </c>
    </row>
    <row r="1516" spans="1:28" s="67" customFormat="1" ht="20.25">
      <c r="A1516" s="197"/>
      <c r="B1516" s="137" t="s">
        <v>235</v>
      </c>
      <c r="C1516" s="191" t="s">
        <v>235</v>
      </c>
      <c r="D1516" s="138"/>
      <c r="E1516" s="137" t="s">
        <v>235</v>
      </c>
      <c r="F1516" s="137" t="s">
        <v>235</v>
      </c>
      <c r="G1516" s="137" t="s">
        <v>235</v>
      </c>
      <c r="H1516" s="192" t="s">
        <v>235</v>
      </c>
      <c r="I1516" s="193" t="s">
        <v>235</v>
      </c>
      <c r="J1516" s="193" t="s">
        <v>235</v>
      </c>
      <c r="K1516" s="194"/>
      <c r="L1516" s="194"/>
      <c r="M1516" s="194"/>
      <c r="N1516" s="194"/>
      <c r="O1516" s="194"/>
      <c r="P1516" s="195"/>
      <c r="Q1516" s="196"/>
      <c r="R1516" s="137" t="s">
        <v>235</v>
      </c>
      <c r="S1516" s="197" t="str">
        <f t="shared" ca="1" si="118"/>
        <v/>
      </c>
      <c r="T1516" s="197" t="str">
        <f ca="1">IF(B1516="","",IF(ISERROR(MATCH($J1516,[3]SorP!$B$1:$B$6226,0)),"",INDIRECT("'SorP'!$A$"&amp;MATCH($S1516&amp;$J1516,[3]SorP!C:C,0))))</f>
        <v/>
      </c>
      <c r="U1516" s="139"/>
      <c r="V1516" s="140" t="e">
        <f>IF(C1516="",NA(),IF(OR(C1516="Smelter not listed",C1516="Smelter not yet identified"),MATCH($B1516&amp;$D1516,'[3]Smelter Look-up'!$J:$J,0),MATCH($B1516&amp;$C1516,'[3]Smelter Look-up'!$J:$J,0)))</f>
        <v>#N/A</v>
      </c>
      <c r="X1516" s="67">
        <f t="shared" si="116"/>
        <v>0</v>
      </c>
      <c r="AB1516" s="68" t="str">
        <f t="shared" si="117"/>
        <v/>
      </c>
    </row>
    <row r="1517" spans="1:28" s="67" customFormat="1" ht="20.25">
      <c r="A1517" s="197"/>
      <c r="B1517" s="137" t="s">
        <v>235</v>
      </c>
      <c r="C1517" s="191" t="s">
        <v>235</v>
      </c>
      <c r="D1517" s="138"/>
      <c r="E1517" s="137" t="s">
        <v>235</v>
      </c>
      <c r="F1517" s="137" t="s">
        <v>235</v>
      </c>
      <c r="G1517" s="137" t="s">
        <v>235</v>
      </c>
      <c r="H1517" s="192" t="s">
        <v>235</v>
      </c>
      <c r="I1517" s="193" t="s">
        <v>235</v>
      </c>
      <c r="J1517" s="193" t="s">
        <v>235</v>
      </c>
      <c r="K1517" s="194"/>
      <c r="L1517" s="194"/>
      <c r="M1517" s="194"/>
      <c r="N1517" s="194"/>
      <c r="O1517" s="194"/>
      <c r="P1517" s="195"/>
      <c r="Q1517" s="196"/>
      <c r="R1517" s="137" t="s">
        <v>235</v>
      </c>
      <c r="S1517" s="197" t="str">
        <f t="shared" ca="1" si="118"/>
        <v/>
      </c>
      <c r="T1517" s="197" t="str">
        <f ca="1">IF(B1517="","",IF(ISERROR(MATCH($J1517,[3]SorP!$B$1:$B$6226,0)),"",INDIRECT("'SorP'!$A$"&amp;MATCH($S1517&amp;$J1517,[3]SorP!C:C,0))))</f>
        <v/>
      </c>
      <c r="U1517" s="139"/>
      <c r="V1517" s="140" t="e">
        <f>IF(C1517="",NA(),IF(OR(C1517="Smelter not listed",C1517="Smelter not yet identified"),MATCH($B1517&amp;$D1517,'[3]Smelter Look-up'!$J:$J,0),MATCH($B1517&amp;$C1517,'[3]Smelter Look-up'!$J:$J,0)))</f>
        <v>#N/A</v>
      </c>
      <c r="X1517" s="67">
        <f t="shared" si="116"/>
        <v>0</v>
      </c>
      <c r="AB1517" s="68" t="str">
        <f t="shared" si="117"/>
        <v/>
      </c>
    </row>
    <row r="1518" spans="1:28" s="67" customFormat="1" ht="20.25">
      <c r="A1518" s="197"/>
      <c r="B1518" s="137" t="s">
        <v>235</v>
      </c>
      <c r="C1518" s="191" t="s">
        <v>235</v>
      </c>
      <c r="D1518" s="138"/>
      <c r="E1518" s="137" t="s">
        <v>235</v>
      </c>
      <c r="F1518" s="137" t="s">
        <v>235</v>
      </c>
      <c r="G1518" s="137" t="s">
        <v>235</v>
      </c>
      <c r="H1518" s="192" t="s">
        <v>235</v>
      </c>
      <c r="I1518" s="193" t="s">
        <v>235</v>
      </c>
      <c r="J1518" s="193" t="s">
        <v>235</v>
      </c>
      <c r="K1518" s="194"/>
      <c r="L1518" s="194"/>
      <c r="M1518" s="194"/>
      <c r="N1518" s="194"/>
      <c r="O1518" s="194"/>
      <c r="P1518" s="195"/>
      <c r="Q1518" s="196"/>
      <c r="R1518" s="137" t="s">
        <v>235</v>
      </c>
      <c r="S1518" s="197" t="str">
        <f t="shared" ca="1" si="118"/>
        <v/>
      </c>
      <c r="T1518" s="197" t="str">
        <f ca="1">IF(B1518="","",IF(ISERROR(MATCH($J1518,[3]SorP!$B$1:$B$6226,0)),"",INDIRECT("'SorP'!$A$"&amp;MATCH($S1518&amp;$J1518,[3]SorP!C:C,0))))</f>
        <v/>
      </c>
      <c r="U1518" s="139"/>
      <c r="V1518" s="140" t="e">
        <f>IF(C1518="",NA(),IF(OR(C1518="Smelter not listed",C1518="Smelter not yet identified"),MATCH($B1518&amp;$D1518,'[3]Smelter Look-up'!$J:$J,0),MATCH($B1518&amp;$C1518,'[3]Smelter Look-up'!$J:$J,0)))</f>
        <v>#N/A</v>
      </c>
      <c r="X1518" s="67">
        <f t="shared" si="116"/>
        <v>0</v>
      </c>
      <c r="AB1518" s="68" t="str">
        <f t="shared" si="117"/>
        <v/>
      </c>
    </row>
    <row r="1519" spans="1:28" s="67" customFormat="1" ht="20.25">
      <c r="A1519" s="197"/>
      <c r="B1519" s="137" t="s">
        <v>235</v>
      </c>
      <c r="C1519" s="191" t="s">
        <v>235</v>
      </c>
      <c r="D1519" s="138"/>
      <c r="E1519" s="137" t="s">
        <v>235</v>
      </c>
      <c r="F1519" s="137" t="s">
        <v>235</v>
      </c>
      <c r="G1519" s="137" t="s">
        <v>235</v>
      </c>
      <c r="H1519" s="192" t="s">
        <v>235</v>
      </c>
      <c r="I1519" s="193" t="s">
        <v>235</v>
      </c>
      <c r="J1519" s="193" t="s">
        <v>235</v>
      </c>
      <c r="K1519" s="194"/>
      <c r="L1519" s="194"/>
      <c r="M1519" s="194"/>
      <c r="N1519" s="194"/>
      <c r="O1519" s="194"/>
      <c r="P1519" s="195"/>
      <c r="Q1519" s="196"/>
      <c r="R1519" s="137" t="s">
        <v>235</v>
      </c>
      <c r="S1519" s="197" t="str">
        <f t="shared" ca="1" si="118"/>
        <v/>
      </c>
      <c r="T1519" s="197" t="str">
        <f ca="1">IF(B1519="","",IF(ISERROR(MATCH($J1519,[3]SorP!$B$1:$B$6226,0)),"",INDIRECT("'SorP'!$A$"&amp;MATCH($S1519&amp;$J1519,[3]SorP!C:C,0))))</f>
        <v/>
      </c>
      <c r="U1519" s="139"/>
      <c r="V1519" s="140" t="e">
        <f>IF(C1519="",NA(),IF(OR(C1519="Smelter not listed",C1519="Smelter not yet identified"),MATCH($B1519&amp;$D1519,'[3]Smelter Look-up'!$J:$J,0),MATCH($B1519&amp;$C1519,'[3]Smelter Look-up'!$J:$J,0)))</f>
        <v>#N/A</v>
      </c>
      <c r="X1519" s="67">
        <f t="shared" si="116"/>
        <v>0</v>
      </c>
      <c r="AB1519" s="68" t="str">
        <f t="shared" si="117"/>
        <v/>
      </c>
    </row>
    <row r="1520" spans="1:28" s="67" customFormat="1" ht="20.25">
      <c r="A1520" s="197"/>
      <c r="B1520" s="137" t="s">
        <v>235</v>
      </c>
      <c r="C1520" s="191" t="s">
        <v>235</v>
      </c>
      <c r="D1520" s="138"/>
      <c r="E1520" s="137" t="s">
        <v>235</v>
      </c>
      <c r="F1520" s="137" t="s">
        <v>235</v>
      </c>
      <c r="G1520" s="137" t="s">
        <v>235</v>
      </c>
      <c r="H1520" s="192" t="s">
        <v>235</v>
      </c>
      <c r="I1520" s="193" t="s">
        <v>235</v>
      </c>
      <c r="J1520" s="193" t="s">
        <v>235</v>
      </c>
      <c r="K1520" s="194"/>
      <c r="L1520" s="194"/>
      <c r="M1520" s="194"/>
      <c r="N1520" s="194"/>
      <c r="O1520" s="194"/>
      <c r="P1520" s="195"/>
      <c r="Q1520" s="196"/>
      <c r="R1520" s="137" t="s">
        <v>235</v>
      </c>
      <c r="S1520" s="197" t="str">
        <f t="shared" ca="1" si="118"/>
        <v/>
      </c>
      <c r="T1520" s="197" t="str">
        <f ca="1">IF(B1520="","",IF(ISERROR(MATCH($J1520,[3]SorP!$B$1:$B$6226,0)),"",INDIRECT("'SorP'!$A$"&amp;MATCH($S1520&amp;$J1520,[3]SorP!C:C,0))))</f>
        <v/>
      </c>
      <c r="U1520" s="139"/>
      <c r="V1520" s="140" t="e">
        <f>IF(C1520="",NA(),IF(OR(C1520="Smelter not listed",C1520="Smelter not yet identified"),MATCH($B1520&amp;$D1520,'[3]Smelter Look-up'!$J:$J,0),MATCH($B1520&amp;$C1520,'[3]Smelter Look-up'!$J:$J,0)))</f>
        <v>#N/A</v>
      </c>
      <c r="X1520" s="67">
        <f t="shared" si="116"/>
        <v>0</v>
      </c>
      <c r="AB1520" s="68" t="str">
        <f t="shared" si="117"/>
        <v/>
      </c>
    </row>
    <row r="1521" spans="1:28" s="67" customFormat="1" ht="20.25">
      <c r="A1521" s="197"/>
      <c r="B1521" s="137" t="s">
        <v>235</v>
      </c>
      <c r="C1521" s="191" t="s">
        <v>235</v>
      </c>
      <c r="D1521" s="138"/>
      <c r="E1521" s="137" t="s">
        <v>235</v>
      </c>
      <c r="F1521" s="137" t="s">
        <v>235</v>
      </c>
      <c r="G1521" s="137" t="s">
        <v>235</v>
      </c>
      <c r="H1521" s="192" t="s">
        <v>235</v>
      </c>
      <c r="I1521" s="193" t="s">
        <v>235</v>
      </c>
      <c r="J1521" s="193" t="s">
        <v>235</v>
      </c>
      <c r="K1521" s="194"/>
      <c r="L1521" s="194"/>
      <c r="M1521" s="194"/>
      <c r="N1521" s="194"/>
      <c r="O1521" s="194"/>
      <c r="P1521" s="195"/>
      <c r="Q1521" s="196"/>
      <c r="R1521" s="137" t="s">
        <v>235</v>
      </c>
      <c r="S1521" s="197" t="str">
        <f t="shared" ca="1" si="118"/>
        <v/>
      </c>
      <c r="T1521" s="197" t="str">
        <f ca="1">IF(B1521="","",IF(ISERROR(MATCH($J1521,[3]SorP!$B$1:$B$6226,0)),"",INDIRECT("'SorP'!$A$"&amp;MATCH($S1521&amp;$J1521,[3]SorP!C:C,0))))</f>
        <v/>
      </c>
      <c r="U1521" s="139"/>
      <c r="V1521" s="140" t="e">
        <f>IF(C1521="",NA(),IF(OR(C1521="Smelter not listed",C1521="Smelter not yet identified"),MATCH($B1521&amp;$D1521,'[3]Smelter Look-up'!$J:$J,0),MATCH($B1521&amp;$C1521,'[3]Smelter Look-up'!$J:$J,0)))</f>
        <v>#N/A</v>
      </c>
      <c r="X1521" s="67">
        <f t="shared" si="116"/>
        <v>0</v>
      </c>
      <c r="AB1521" s="68" t="str">
        <f t="shared" si="117"/>
        <v/>
      </c>
    </row>
    <row r="1522" spans="1:28" s="67" customFormat="1" ht="20.25">
      <c r="A1522" s="197"/>
      <c r="B1522" s="137" t="s">
        <v>235</v>
      </c>
      <c r="C1522" s="191" t="s">
        <v>235</v>
      </c>
      <c r="D1522" s="138"/>
      <c r="E1522" s="137" t="s">
        <v>235</v>
      </c>
      <c r="F1522" s="137" t="s">
        <v>235</v>
      </c>
      <c r="G1522" s="137" t="s">
        <v>235</v>
      </c>
      <c r="H1522" s="192" t="s">
        <v>235</v>
      </c>
      <c r="I1522" s="193" t="s">
        <v>235</v>
      </c>
      <c r="J1522" s="193" t="s">
        <v>235</v>
      </c>
      <c r="K1522" s="194"/>
      <c r="L1522" s="194"/>
      <c r="M1522" s="194"/>
      <c r="N1522" s="194"/>
      <c r="O1522" s="194"/>
      <c r="P1522" s="195"/>
      <c r="Q1522" s="196"/>
      <c r="R1522" s="137" t="s">
        <v>235</v>
      </c>
      <c r="S1522" s="197" t="str">
        <f t="shared" ca="1" si="118"/>
        <v/>
      </c>
      <c r="T1522" s="197" t="str">
        <f ca="1">IF(B1522="","",IF(ISERROR(MATCH($J1522,[3]SorP!$B$1:$B$6226,0)),"",INDIRECT("'SorP'!$A$"&amp;MATCH($S1522&amp;$J1522,[3]SorP!C:C,0))))</f>
        <v/>
      </c>
      <c r="U1522" s="139"/>
      <c r="V1522" s="140" t="e">
        <f>IF(C1522="",NA(),IF(OR(C1522="Smelter not listed",C1522="Smelter not yet identified"),MATCH($B1522&amp;$D1522,'[3]Smelter Look-up'!$J:$J,0),MATCH($B1522&amp;$C1522,'[3]Smelter Look-up'!$J:$J,0)))</f>
        <v>#N/A</v>
      </c>
      <c r="X1522" s="67">
        <f t="shared" si="116"/>
        <v>0</v>
      </c>
      <c r="AB1522" s="68" t="str">
        <f t="shared" si="117"/>
        <v/>
      </c>
    </row>
    <row r="1523" spans="1:28" s="67" customFormat="1" ht="20.25">
      <c r="A1523" s="197"/>
      <c r="B1523" s="137" t="s">
        <v>235</v>
      </c>
      <c r="C1523" s="191" t="s">
        <v>235</v>
      </c>
      <c r="D1523" s="138"/>
      <c r="E1523" s="137" t="s">
        <v>235</v>
      </c>
      <c r="F1523" s="137" t="s">
        <v>235</v>
      </c>
      <c r="G1523" s="137" t="s">
        <v>235</v>
      </c>
      <c r="H1523" s="192" t="s">
        <v>235</v>
      </c>
      <c r="I1523" s="193" t="s">
        <v>235</v>
      </c>
      <c r="J1523" s="193" t="s">
        <v>235</v>
      </c>
      <c r="K1523" s="194"/>
      <c r="L1523" s="194"/>
      <c r="M1523" s="194"/>
      <c r="N1523" s="194"/>
      <c r="O1523" s="194"/>
      <c r="P1523" s="195"/>
      <c r="Q1523" s="196"/>
      <c r="R1523" s="137" t="s">
        <v>235</v>
      </c>
      <c r="S1523" s="197" t="str">
        <f t="shared" ca="1" si="118"/>
        <v/>
      </c>
      <c r="T1523" s="197" t="str">
        <f ca="1">IF(B1523="","",IF(ISERROR(MATCH($J1523,[3]SorP!$B$1:$B$6226,0)),"",INDIRECT("'SorP'!$A$"&amp;MATCH($S1523&amp;$J1523,[3]SorP!C:C,0))))</f>
        <v/>
      </c>
      <c r="U1523" s="139"/>
      <c r="V1523" s="140" t="e">
        <f>IF(C1523="",NA(),IF(OR(C1523="Smelter not listed",C1523="Smelter not yet identified"),MATCH($B1523&amp;$D1523,'[3]Smelter Look-up'!$J:$J,0),MATCH($B1523&amp;$C1523,'[3]Smelter Look-up'!$J:$J,0)))</f>
        <v>#N/A</v>
      </c>
      <c r="X1523" s="67">
        <f t="shared" si="116"/>
        <v>0</v>
      </c>
      <c r="AB1523" s="68" t="str">
        <f t="shared" si="117"/>
        <v/>
      </c>
    </row>
    <row r="1524" spans="1:28" s="67" customFormat="1" ht="20.25">
      <c r="A1524" s="197"/>
      <c r="B1524" s="137" t="s">
        <v>235</v>
      </c>
      <c r="C1524" s="191" t="s">
        <v>235</v>
      </c>
      <c r="D1524" s="138"/>
      <c r="E1524" s="137" t="s">
        <v>235</v>
      </c>
      <c r="F1524" s="137" t="s">
        <v>235</v>
      </c>
      <c r="G1524" s="137" t="s">
        <v>235</v>
      </c>
      <c r="H1524" s="192" t="s">
        <v>235</v>
      </c>
      <c r="I1524" s="193" t="s">
        <v>235</v>
      </c>
      <c r="J1524" s="193" t="s">
        <v>235</v>
      </c>
      <c r="K1524" s="194"/>
      <c r="L1524" s="194"/>
      <c r="M1524" s="194"/>
      <c r="N1524" s="194"/>
      <c r="O1524" s="194"/>
      <c r="P1524" s="195"/>
      <c r="Q1524" s="196"/>
      <c r="R1524" s="137" t="s">
        <v>235</v>
      </c>
      <c r="S1524" s="197" t="str">
        <f t="shared" ca="1" si="118"/>
        <v/>
      </c>
      <c r="T1524" s="197" t="str">
        <f ca="1">IF(B1524="","",IF(ISERROR(MATCH($J1524,[3]SorP!$B$1:$B$6226,0)),"",INDIRECT("'SorP'!$A$"&amp;MATCH($S1524&amp;$J1524,[3]SorP!C:C,0))))</f>
        <v/>
      </c>
      <c r="U1524" s="139"/>
      <c r="V1524" s="140" t="e">
        <f>IF(C1524="",NA(),IF(OR(C1524="Smelter not listed",C1524="Smelter not yet identified"),MATCH($B1524&amp;$D1524,'[3]Smelter Look-up'!$J:$J,0),MATCH($B1524&amp;$C1524,'[3]Smelter Look-up'!$J:$J,0)))</f>
        <v>#N/A</v>
      </c>
      <c r="X1524" s="67">
        <f t="shared" si="116"/>
        <v>0</v>
      </c>
      <c r="AB1524" s="68" t="str">
        <f t="shared" si="117"/>
        <v/>
      </c>
    </row>
    <row r="1525" spans="1:28" s="67" customFormat="1" ht="20.25">
      <c r="A1525" s="197"/>
      <c r="B1525" s="137" t="s">
        <v>235</v>
      </c>
      <c r="C1525" s="191" t="s">
        <v>235</v>
      </c>
      <c r="D1525" s="138"/>
      <c r="E1525" s="137" t="s">
        <v>235</v>
      </c>
      <c r="F1525" s="137" t="s">
        <v>235</v>
      </c>
      <c r="G1525" s="137" t="s">
        <v>235</v>
      </c>
      <c r="H1525" s="192" t="s">
        <v>235</v>
      </c>
      <c r="I1525" s="193" t="s">
        <v>235</v>
      </c>
      <c r="J1525" s="193" t="s">
        <v>235</v>
      </c>
      <c r="K1525" s="194"/>
      <c r="L1525" s="194"/>
      <c r="M1525" s="194"/>
      <c r="N1525" s="194"/>
      <c r="O1525" s="194"/>
      <c r="P1525" s="195"/>
      <c r="Q1525" s="196"/>
      <c r="R1525" s="137" t="s">
        <v>235</v>
      </c>
      <c r="S1525" s="197" t="str">
        <f t="shared" ca="1" si="118"/>
        <v/>
      </c>
      <c r="T1525" s="197" t="str">
        <f ca="1">IF(B1525="","",IF(ISERROR(MATCH($J1525,[3]SorP!$B$1:$B$6226,0)),"",INDIRECT("'SorP'!$A$"&amp;MATCH($S1525&amp;$J1525,[3]SorP!C:C,0))))</f>
        <v/>
      </c>
      <c r="U1525" s="139"/>
      <c r="V1525" s="140" t="e">
        <f>IF(C1525="",NA(),IF(OR(C1525="Smelter not listed",C1525="Smelter not yet identified"),MATCH($B1525&amp;$D1525,'[3]Smelter Look-up'!$J:$J,0),MATCH($B1525&amp;$C1525,'[3]Smelter Look-up'!$J:$J,0)))</f>
        <v>#N/A</v>
      </c>
      <c r="X1525" s="67">
        <f t="shared" si="116"/>
        <v>0</v>
      </c>
      <c r="AB1525" s="68" t="str">
        <f t="shared" si="117"/>
        <v/>
      </c>
    </row>
    <row r="1526" spans="1:28" s="67" customFormat="1" ht="20.25">
      <c r="A1526" s="197"/>
      <c r="B1526" s="137" t="s">
        <v>235</v>
      </c>
      <c r="C1526" s="191" t="s">
        <v>235</v>
      </c>
      <c r="D1526" s="138"/>
      <c r="E1526" s="137" t="s">
        <v>235</v>
      </c>
      <c r="F1526" s="137" t="s">
        <v>235</v>
      </c>
      <c r="G1526" s="137" t="s">
        <v>235</v>
      </c>
      <c r="H1526" s="192" t="s">
        <v>235</v>
      </c>
      <c r="I1526" s="193" t="s">
        <v>235</v>
      </c>
      <c r="J1526" s="193" t="s">
        <v>235</v>
      </c>
      <c r="K1526" s="194"/>
      <c r="L1526" s="194"/>
      <c r="M1526" s="194"/>
      <c r="N1526" s="194"/>
      <c r="O1526" s="194"/>
      <c r="P1526" s="195"/>
      <c r="Q1526" s="196"/>
      <c r="R1526" s="137" t="s">
        <v>235</v>
      </c>
      <c r="S1526" s="197" t="str">
        <f t="shared" ca="1" si="118"/>
        <v/>
      </c>
      <c r="T1526" s="197" t="str">
        <f ca="1">IF(B1526="","",IF(ISERROR(MATCH($J1526,[3]SorP!$B$1:$B$6226,0)),"",INDIRECT("'SorP'!$A$"&amp;MATCH($S1526&amp;$J1526,[3]SorP!C:C,0))))</f>
        <v/>
      </c>
      <c r="U1526" s="139"/>
      <c r="V1526" s="140" t="e">
        <f>IF(C1526="",NA(),IF(OR(C1526="Smelter not listed",C1526="Smelter not yet identified"),MATCH($B1526&amp;$D1526,'[3]Smelter Look-up'!$J:$J,0),MATCH($B1526&amp;$C1526,'[3]Smelter Look-up'!$J:$J,0)))</f>
        <v>#N/A</v>
      </c>
      <c r="X1526" s="67">
        <f t="shared" si="116"/>
        <v>0</v>
      </c>
      <c r="AB1526" s="68" t="str">
        <f t="shared" si="117"/>
        <v/>
      </c>
    </row>
    <row r="1527" spans="1:28" s="67" customFormat="1" ht="20.25">
      <c r="A1527" s="197"/>
      <c r="B1527" s="137" t="s">
        <v>235</v>
      </c>
      <c r="C1527" s="191" t="s">
        <v>235</v>
      </c>
      <c r="D1527" s="138"/>
      <c r="E1527" s="137" t="s">
        <v>235</v>
      </c>
      <c r="F1527" s="137" t="s">
        <v>235</v>
      </c>
      <c r="G1527" s="137" t="s">
        <v>235</v>
      </c>
      <c r="H1527" s="192" t="s">
        <v>235</v>
      </c>
      <c r="I1527" s="193" t="s">
        <v>235</v>
      </c>
      <c r="J1527" s="193" t="s">
        <v>235</v>
      </c>
      <c r="K1527" s="194"/>
      <c r="L1527" s="194"/>
      <c r="M1527" s="194"/>
      <c r="N1527" s="194"/>
      <c r="O1527" s="194"/>
      <c r="P1527" s="195"/>
      <c r="Q1527" s="196"/>
      <c r="R1527" s="137" t="s">
        <v>235</v>
      </c>
      <c r="S1527" s="197" t="str">
        <f t="shared" ca="1" si="118"/>
        <v/>
      </c>
      <c r="T1527" s="197" t="str">
        <f ca="1">IF(B1527="","",IF(ISERROR(MATCH($J1527,[3]SorP!$B$1:$B$6226,0)),"",INDIRECT("'SorP'!$A$"&amp;MATCH($S1527&amp;$J1527,[3]SorP!C:C,0))))</f>
        <v/>
      </c>
      <c r="U1527" s="139"/>
      <c r="V1527" s="140" t="e">
        <f>IF(C1527="",NA(),IF(OR(C1527="Smelter not listed",C1527="Smelter not yet identified"),MATCH($B1527&amp;$D1527,'[3]Smelter Look-up'!$J:$J,0),MATCH($B1527&amp;$C1527,'[3]Smelter Look-up'!$J:$J,0)))</f>
        <v>#N/A</v>
      </c>
      <c r="X1527" s="67">
        <f t="shared" si="116"/>
        <v>0</v>
      </c>
      <c r="AB1527" s="68" t="str">
        <f t="shared" si="117"/>
        <v/>
      </c>
    </row>
    <row r="1528" spans="1:28" s="67" customFormat="1" ht="20.25">
      <c r="A1528" s="197"/>
      <c r="B1528" s="137" t="s">
        <v>235</v>
      </c>
      <c r="C1528" s="191" t="s">
        <v>235</v>
      </c>
      <c r="D1528" s="138"/>
      <c r="E1528" s="137" t="s">
        <v>235</v>
      </c>
      <c r="F1528" s="137" t="s">
        <v>235</v>
      </c>
      <c r="G1528" s="137" t="s">
        <v>235</v>
      </c>
      <c r="H1528" s="192" t="s">
        <v>235</v>
      </c>
      <c r="I1528" s="193" t="s">
        <v>235</v>
      </c>
      <c r="J1528" s="193" t="s">
        <v>235</v>
      </c>
      <c r="K1528" s="194"/>
      <c r="L1528" s="194"/>
      <c r="M1528" s="194"/>
      <c r="N1528" s="194"/>
      <c r="O1528" s="194"/>
      <c r="P1528" s="195"/>
      <c r="Q1528" s="196"/>
      <c r="R1528" s="137" t="s">
        <v>235</v>
      </c>
      <c r="S1528" s="197" t="str">
        <f t="shared" ca="1" si="118"/>
        <v/>
      </c>
      <c r="T1528" s="197" t="str">
        <f ca="1">IF(B1528="","",IF(ISERROR(MATCH($J1528,[3]SorP!$B$1:$B$6226,0)),"",INDIRECT("'SorP'!$A$"&amp;MATCH($S1528&amp;$J1528,[3]SorP!C:C,0))))</f>
        <v/>
      </c>
      <c r="U1528" s="139"/>
      <c r="V1528" s="140" t="e">
        <f>IF(C1528="",NA(),IF(OR(C1528="Smelter not listed",C1528="Smelter not yet identified"),MATCH($B1528&amp;$D1528,'[3]Smelter Look-up'!$J:$J,0),MATCH($B1528&amp;$C1528,'[3]Smelter Look-up'!$J:$J,0)))</f>
        <v>#N/A</v>
      </c>
      <c r="X1528" s="67">
        <f t="shared" si="116"/>
        <v>0</v>
      </c>
      <c r="AB1528" s="68" t="str">
        <f t="shared" si="117"/>
        <v/>
      </c>
    </row>
    <row r="1529" spans="1:28" s="67" customFormat="1" ht="20.25">
      <c r="A1529" s="197"/>
      <c r="B1529" s="137" t="s">
        <v>235</v>
      </c>
      <c r="C1529" s="191" t="s">
        <v>235</v>
      </c>
      <c r="D1529" s="138"/>
      <c r="E1529" s="137" t="s">
        <v>235</v>
      </c>
      <c r="F1529" s="137" t="s">
        <v>235</v>
      </c>
      <c r="G1529" s="137" t="s">
        <v>235</v>
      </c>
      <c r="H1529" s="192" t="s">
        <v>235</v>
      </c>
      <c r="I1529" s="193" t="s">
        <v>235</v>
      </c>
      <c r="J1529" s="193" t="s">
        <v>235</v>
      </c>
      <c r="K1529" s="194"/>
      <c r="L1529" s="194"/>
      <c r="M1529" s="194"/>
      <c r="N1529" s="194"/>
      <c r="O1529" s="194"/>
      <c r="P1529" s="195"/>
      <c r="Q1529" s="196"/>
      <c r="R1529" s="137" t="s">
        <v>235</v>
      </c>
      <c r="S1529" s="197" t="str">
        <f t="shared" ca="1" si="118"/>
        <v/>
      </c>
      <c r="T1529" s="197" t="str">
        <f ca="1">IF(B1529="","",IF(ISERROR(MATCH($J1529,[3]SorP!$B$1:$B$6226,0)),"",INDIRECT("'SorP'!$A$"&amp;MATCH($S1529&amp;$J1529,[3]SorP!C:C,0))))</f>
        <v/>
      </c>
      <c r="U1529" s="139"/>
      <c r="V1529" s="140" t="e">
        <f>IF(C1529="",NA(),IF(OR(C1529="Smelter not listed",C1529="Smelter not yet identified"),MATCH($B1529&amp;$D1529,'[3]Smelter Look-up'!$J:$J,0),MATCH($B1529&amp;$C1529,'[3]Smelter Look-up'!$J:$J,0)))</f>
        <v>#N/A</v>
      </c>
      <c r="X1529" s="67">
        <f t="shared" si="116"/>
        <v>0</v>
      </c>
      <c r="AB1529" s="68" t="str">
        <f t="shared" si="117"/>
        <v/>
      </c>
    </row>
    <row r="1530" spans="1:28" s="67" customFormat="1" ht="20.25">
      <c r="A1530" s="197"/>
      <c r="B1530" s="137" t="s">
        <v>235</v>
      </c>
      <c r="C1530" s="191" t="s">
        <v>235</v>
      </c>
      <c r="D1530" s="138"/>
      <c r="E1530" s="137" t="s">
        <v>235</v>
      </c>
      <c r="F1530" s="137" t="s">
        <v>235</v>
      </c>
      <c r="G1530" s="137" t="s">
        <v>235</v>
      </c>
      <c r="H1530" s="192" t="s">
        <v>235</v>
      </c>
      <c r="I1530" s="193" t="s">
        <v>235</v>
      </c>
      <c r="J1530" s="193" t="s">
        <v>235</v>
      </c>
      <c r="K1530" s="194"/>
      <c r="L1530" s="194"/>
      <c r="M1530" s="194"/>
      <c r="N1530" s="194"/>
      <c r="O1530" s="194"/>
      <c r="P1530" s="195"/>
      <c r="Q1530" s="196"/>
      <c r="R1530" s="137" t="s">
        <v>235</v>
      </c>
      <c r="S1530" s="197" t="str">
        <f t="shared" ref="S1530" ca="1" si="119">IF(B1530="","",IF(ISERROR(MATCH($E1530,CL,0)),"Unknown",INDIRECT("'C'!$A$"&amp;MATCH($E1530,CL,0)+1)))</f>
        <v/>
      </c>
      <c r="T1530" s="197" t="str">
        <f ca="1">IF(B1530="","",IF(ISERROR(MATCH($J1530,[3]SorP!$B$1:$B$6226,0)),"",INDIRECT("'SorP'!$A$"&amp;MATCH($S1530&amp;$J1530,[3]SorP!C:C,0))))</f>
        <v/>
      </c>
      <c r="U1530" s="139"/>
      <c r="V1530" s="140" t="e">
        <f>IF(C1530="",NA(),IF(OR(C1530="Smelter not listed",C1530="Smelter not yet identified"),MATCH($B1530&amp;$D1530,'[3]Smelter Look-up'!$J:$J,0),MATCH($B1530&amp;$C1530,'[3]Smelter Look-up'!$J:$J,0)))</f>
        <v>#N/A</v>
      </c>
      <c r="X1530" s="67">
        <f t="shared" si="116"/>
        <v>0</v>
      </c>
      <c r="AB1530" s="68" t="str">
        <f t="shared" si="117"/>
        <v/>
      </c>
    </row>
    <row r="1531" spans="1:28" s="67" customFormat="1" ht="20.25">
      <c r="A1531" s="197"/>
      <c r="B1531" s="137" t="s">
        <v>235</v>
      </c>
      <c r="C1531" s="191" t="s">
        <v>235</v>
      </c>
      <c r="D1531" s="138"/>
      <c r="E1531" s="137" t="s">
        <v>235</v>
      </c>
      <c r="F1531" s="137" t="s">
        <v>235</v>
      </c>
      <c r="G1531" s="137" t="s">
        <v>235</v>
      </c>
      <c r="H1531" s="192" t="s">
        <v>235</v>
      </c>
      <c r="I1531" s="193" t="s">
        <v>235</v>
      </c>
      <c r="J1531" s="193" t="s">
        <v>235</v>
      </c>
      <c r="K1531" s="194"/>
      <c r="L1531" s="194"/>
      <c r="M1531" s="194"/>
      <c r="N1531" s="194"/>
      <c r="O1531" s="194"/>
      <c r="P1531" s="195"/>
      <c r="Q1531" s="196"/>
      <c r="R1531" s="137" t="s">
        <v>235</v>
      </c>
      <c r="S1531" s="197" t="str">
        <f t="shared" ref="S1531:S1562" ca="1" si="120">IF(B1531="","",IF(ISERROR(MATCH($E1531,CL,0)),"Unknown",INDIRECT("'C'!$A$"&amp;MATCH($E1531,CL,0)+1)))</f>
        <v/>
      </c>
      <c r="T1531" s="197" t="str">
        <f ca="1">IF(B1531="","",IF(ISERROR(MATCH($J1531,[3]SorP!$B$1:$B$6226,0)),"",INDIRECT("'SorP'!$A$"&amp;MATCH($S1531&amp;$J1531,[3]SorP!C:C,0))))</f>
        <v/>
      </c>
      <c r="U1531" s="139"/>
      <c r="V1531" s="140" t="e">
        <f>IF(C1531="",NA(),IF(OR(C1531="Smelter not listed",C1531="Smelter not yet identified"),MATCH($B1531&amp;$D1531,'[3]Smelter Look-up'!$J:$J,0),MATCH($B1531&amp;$C1531,'[3]Smelter Look-up'!$J:$J,0)))</f>
        <v>#N/A</v>
      </c>
      <c r="X1531" s="67">
        <f t="shared" si="116"/>
        <v>0</v>
      </c>
      <c r="AB1531" s="68" t="str">
        <f t="shared" si="117"/>
        <v/>
      </c>
    </row>
    <row r="1532" spans="1:28" s="67" customFormat="1" ht="20.25">
      <c r="A1532" s="197"/>
      <c r="B1532" s="137" t="s">
        <v>235</v>
      </c>
      <c r="C1532" s="191" t="s">
        <v>235</v>
      </c>
      <c r="D1532" s="138"/>
      <c r="E1532" s="137" t="s">
        <v>235</v>
      </c>
      <c r="F1532" s="137" t="s">
        <v>235</v>
      </c>
      <c r="G1532" s="137" t="s">
        <v>235</v>
      </c>
      <c r="H1532" s="192" t="s">
        <v>235</v>
      </c>
      <c r="I1532" s="193" t="s">
        <v>235</v>
      </c>
      <c r="J1532" s="193" t="s">
        <v>235</v>
      </c>
      <c r="K1532" s="194"/>
      <c r="L1532" s="194"/>
      <c r="M1532" s="194"/>
      <c r="N1532" s="194"/>
      <c r="O1532" s="194"/>
      <c r="P1532" s="195"/>
      <c r="Q1532" s="196"/>
      <c r="R1532" s="137" t="s">
        <v>235</v>
      </c>
      <c r="S1532" s="197" t="str">
        <f t="shared" ca="1" si="120"/>
        <v/>
      </c>
      <c r="T1532" s="197" t="str">
        <f ca="1">IF(B1532="","",IF(ISERROR(MATCH($J1532,[3]SorP!$B$1:$B$6226,0)),"",INDIRECT("'SorP'!$A$"&amp;MATCH($S1532&amp;$J1532,[3]SorP!C:C,0))))</f>
        <v/>
      </c>
      <c r="U1532" s="139"/>
      <c r="V1532" s="140" t="e">
        <f>IF(C1532="",NA(),IF(OR(C1532="Smelter not listed",C1532="Smelter not yet identified"),MATCH($B1532&amp;$D1532,'[3]Smelter Look-up'!$J:$J,0),MATCH($B1532&amp;$C1532,'[3]Smelter Look-up'!$J:$J,0)))</f>
        <v>#N/A</v>
      </c>
      <c r="X1532" s="67">
        <f t="shared" si="116"/>
        <v>0</v>
      </c>
      <c r="AB1532" s="68" t="str">
        <f t="shared" si="117"/>
        <v/>
      </c>
    </row>
    <row r="1533" spans="1:28" s="67" customFormat="1" ht="20.25">
      <c r="A1533" s="197"/>
      <c r="B1533" s="137" t="s">
        <v>235</v>
      </c>
      <c r="C1533" s="191" t="s">
        <v>235</v>
      </c>
      <c r="D1533" s="138"/>
      <c r="E1533" s="137" t="s">
        <v>235</v>
      </c>
      <c r="F1533" s="137" t="s">
        <v>235</v>
      </c>
      <c r="G1533" s="137" t="s">
        <v>235</v>
      </c>
      <c r="H1533" s="192" t="s">
        <v>235</v>
      </c>
      <c r="I1533" s="193" t="s">
        <v>235</v>
      </c>
      <c r="J1533" s="193" t="s">
        <v>235</v>
      </c>
      <c r="K1533" s="194"/>
      <c r="L1533" s="194"/>
      <c r="M1533" s="194"/>
      <c r="N1533" s="194"/>
      <c r="O1533" s="194"/>
      <c r="P1533" s="195"/>
      <c r="Q1533" s="196"/>
      <c r="R1533" s="137" t="s">
        <v>235</v>
      </c>
      <c r="S1533" s="197" t="str">
        <f t="shared" ca="1" si="120"/>
        <v/>
      </c>
      <c r="T1533" s="197" t="str">
        <f ca="1">IF(B1533="","",IF(ISERROR(MATCH($J1533,[3]SorP!$B$1:$B$6226,0)),"",INDIRECT("'SorP'!$A$"&amp;MATCH($S1533&amp;$J1533,[3]SorP!C:C,0))))</f>
        <v/>
      </c>
      <c r="U1533" s="139"/>
      <c r="V1533" s="140" t="e">
        <f>IF(C1533="",NA(),IF(OR(C1533="Smelter not listed",C1533="Smelter not yet identified"),MATCH($B1533&amp;$D1533,'[3]Smelter Look-up'!$J:$J,0),MATCH($B1533&amp;$C1533,'[3]Smelter Look-up'!$J:$J,0)))</f>
        <v>#N/A</v>
      </c>
      <c r="X1533" s="67">
        <f t="shared" si="116"/>
        <v>0</v>
      </c>
      <c r="AB1533" s="68" t="str">
        <f t="shared" si="117"/>
        <v/>
      </c>
    </row>
    <row r="1534" spans="1:28" s="67" customFormat="1" ht="20.25">
      <c r="A1534" s="197"/>
      <c r="B1534" s="137" t="s">
        <v>235</v>
      </c>
      <c r="C1534" s="191" t="s">
        <v>235</v>
      </c>
      <c r="D1534" s="138"/>
      <c r="E1534" s="137" t="s">
        <v>235</v>
      </c>
      <c r="F1534" s="137" t="s">
        <v>235</v>
      </c>
      <c r="G1534" s="137" t="s">
        <v>235</v>
      </c>
      <c r="H1534" s="192" t="s">
        <v>235</v>
      </c>
      <c r="I1534" s="193" t="s">
        <v>235</v>
      </c>
      <c r="J1534" s="193" t="s">
        <v>235</v>
      </c>
      <c r="K1534" s="194"/>
      <c r="L1534" s="194"/>
      <c r="M1534" s="194"/>
      <c r="N1534" s="194"/>
      <c r="O1534" s="194"/>
      <c r="P1534" s="195"/>
      <c r="Q1534" s="196"/>
      <c r="R1534" s="137" t="s">
        <v>235</v>
      </c>
      <c r="S1534" s="197" t="str">
        <f t="shared" ca="1" si="120"/>
        <v/>
      </c>
      <c r="T1534" s="197" t="str">
        <f ca="1">IF(B1534="","",IF(ISERROR(MATCH($J1534,[3]SorP!$B$1:$B$6226,0)),"",INDIRECT("'SorP'!$A$"&amp;MATCH($S1534&amp;$J1534,[3]SorP!C:C,0))))</f>
        <v/>
      </c>
      <c r="U1534" s="139"/>
      <c r="V1534" s="140" t="e">
        <f>IF(C1534="",NA(),IF(OR(C1534="Smelter not listed",C1534="Smelter not yet identified"),MATCH($B1534&amp;$D1534,'[3]Smelter Look-up'!$J:$J,0),MATCH($B1534&amp;$C1534,'[3]Smelter Look-up'!$J:$J,0)))</f>
        <v>#N/A</v>
      </c>
      <c r="X1534" s="67">
        <f t="shared" si="116"/>
        <v>0</v>
      </c>
      <c r="AB1534" s="68" t="str">
        <f t="shared" si="117"/>
        <v/>
      </c>
    </row>
    <row r="1535" spans="1:28" s="67" customFormat="1" ht="20.25">
      <c r="A1535" s="197"/>
      <c r="B1535" s="137" t="s">
        <v>235</v>
      </c>
      <c r="C1535" s="191" t="s">
        <v>235</v>
      </c>
      <c r="D1535" s="138"/>
      <c r="E1535" s="137" t="s">
        <v>235</v>
      </c>
      <c r="F1535" s="137" t="s">
        <v>235</v>
      </c>
      <c r="G1535" s="137" t="s">
        <v>235</v>
      </c>
      <c r="H1535" s="192" t="s">
        <v>235</v>
      </c>
      <c r="I1535" s="193" t="s">
        <v>235</v>
      </c>
      <c r="J1535" s="193" t="s">
        <v>235</v>
      </c>
      <c r="K1535" s="194"/>
      <c r="L1535" s="194"/>
      <c r="M1535" s="194"/>
      <c r="N1535" s="194"/>
      <c r="O1535" s="194"/>
      <c r="P1535" s="195"/>
      <c r="Q1535" s="196"/>
      <c r="R1535" s="137" t="s">
        <v>235</v>
      </c>
      <c r="S1535" s="197" t="str">
        <f t="shared" ca="1" si="120"/>
        <v/>
      </c>
      <c r="T1535" s="197" t="str">
        <f ca="1">IF(B1535="","",IF(ISERROR(MATCH($J1535,[3]SorP!$B$1:$B$6226,0)),"",INDIRECT("'SorP'!$A$"&amp;MATCH($S1535&amp;$J1535,[3]SorP!C:C,0))))</f>
        <v/>
      </c>
      <c r="U1535" s="139"/>
      <c r="V1535" s="140" t="e">
        <f>IF(C1535="",NA(),IF(OR(C1535="Smelter not listed",C1535="Smelter not yet identified"),MATCH($B1535&amp;$D1535,'[3]Smelter Look-up'!$J:$J,0),MATCH($B1535&amp;$C1535,'[3]Smelter Look-up'!$J:$J,0)))</f>
        <v>#N/A</v>
      </c>
      <c r="X1535" s="67">
        <f t="shared" si="116"/>
        <v>0</v>
      </c>
      <c r="AB1535" s="68" t="str">
        <f t="shared" si="117"/>
        <v/>
      </c>
    </row>
    <row r="1536" spans="1:28" s="67" customFormat="1" ht="20.25">
      <c r="A1536" s="197"/>
      <c r="B1536" s="137" t="s">
        <v>235</v>
      </c>
      <c r="C1536" s="191" t="s">
        <v>235</v>
      </c>
      <c r="D1536" s="138"/>
      <c r="E1536" s="137" t="s">
        <v>235</v>
      </c>
      <c r="F1536" s="137" t="s">
        <v>235</v>
      </c>
      <c r="G1536" s="137" t="s">
        <v>235</v>
      </c>
      <c r="H1536" s="192" t="s">
        <v>235</v>
      </c>
      <c r="I1536" s="193" t="s">
        <v>235</v>
      </c>
      <c r="J1536" s="193" t="s">
        <v>235</v>
      </c>
      <c r="K1536" s="194"/>
      <c r="L1536" s="194"/>
      <c r="M1536" s="194"/>
      <c r="N1536" s="194"/>
      <c r="O1536" s="194"/>
      <c r="P1536" s="195"/>
      <c r="Q1536" s="196"/>
      <c r="R1536" s="137" t="s">
        <v>235</v>
      </c>
      <c r="S1536" s="197" t="str">
        <f t="shared" ca="1" si="120"/>
        <v/>
      </c>
      <c r="T1536" s="197" t="str">
        <f ca="1">IF(B1536="","",IF(ISERROR(MATCH($J1536,[3]SorP!$B$1:$B$6226,0)),"",INDIRECT("'SorP'!$A$"&amp;MATCH($S1536&amp;$J1536,[3]SorP!C:C,0))))</f>
        <v/>
      </c>
      <c r="U1536" s="139"/>
      <c r="V1536" s="140" t="e">
        <f>IF(C1536="",NA(),IF(OR(C1536="Smelter not listed",C1536="Smelter not yet identified"),MATCH($B1536&amp;$D1536,'[3]Smelter Look-up'!$J:$J,0),MATCH($B1536&amp;$C1536,'[3]Smelter Look-up'!$J:$J,0)))</f>
        <v>#N/A</v>
      </c>
      <c r="X1536" s="67">
        <f t="shared" si="116"/>
        <v>0</v>
      </c>
      <c r="AB1536" s="68" t="str">
        <f t="shared" si="117"/>
        <v/>
      </c>
    </row>
    <row r="1537" spans="1:28" s="67" customFormat="1" ht="20.25">
      <c r="A1537" s="197"/>
      <c r="B1537" s="137" t="s">
        <v>235</v>
      </c>
      <c r="C1537" s="191" t="s">
        <v>235</v>
      </c>
      <c r="D1537" s="138"/>
      <c r="E1537" s="137" t="s">
        <v>235</v>
      </c>
      <c r="F1537" s="137" t="s">
        <v>235</v>
      </c>
      <c r="G1537" s="137" t="s">
        <v>235</v>
      </c>
      <c r="H1537" s="192" t="s">
        <v>235</v>
      </c>
      <c r="I1537" s="193" t="s">
        <v>235</v>
      </c>
      <c r="J1537" s="193" t="s">
        <v>235</v>
      </c>
      <c r="K1537" s="194"/>
      <c r="L1537" s="194"/>
      <c r="M1537" s="194"/>
      <c r="N1537" s="194"/>
      <c r="O1537" s="194"/>
      <c r="P1537" s="195"/>
      <c r="Q1537" s="196"/>
      <c r="R1537" s="137" t="s">
        <v>235</v>
      </c>
      <c r="S1537" s="197" t="str">
        <f t="shared" ca="1" si="120"/>
        <v/>
      </c>
      <c r="T1537" s="197" t="str">
        <f ca="1">IF(B1537="","",IF(ISERROR(MATCH($J1537,[3]SorP!$B$1:$B$6226,0)),"",INDIRECT("'SorP'!$A$"&amp;MATCH($S1537&amp;$J1537,[3]SorP!C:C,0))))</f>
        <v/>
      </c>
      <c r="U1537" s="139"/>
      <c r="V1537" s="140" t="e">
        <f>IF(C1537="",NA(),IF(OR(C1537="Smelter not listed",C1537="Smelter not yet identified"),MATCH($B1537&amp;$D1537,'[3]Smelter Look-up'!$J:$J,0),MATCH($B1537&amp;$C1537,'[3]Smelter Look-up'!$J:$J,0)))</f>
        <v>#N/A</v>
      </c>
      <c r="X1537" s="67">
        <f t="shared" si="116"/>
        <v>0</v>
      </c>
      <c r="AB1537" s="68" t="str">
        <f t="shared" si="117"/>
        <v/>
      </c>
    </row>
    <row r="1538" spans="1:28" s="67" customFormat="1" ht="20.25">
      <c r="A1538" s="197"/>
      <c r="B1538" s="137" t="s">
        <v>235</v>
      </c>
      <c r="C1538" s="191" t="s">
        <v>235</v>
      </c>
      <c r="D1538" s="138"/>
      <c r="E1538" s="137" t="s">
        <v>235</v>
      </c>
      <c r="F1538" s="137" t="s">
        <v>235</v>
      </c>
      <c r="G1538" s="137" t="s">
        <v>235</v>
      </c>
      <c r="H1538" s="192" t="s">
        <v>235</v>
      </c>
      <c r="I1538" s="193" t="s">
        <v>235</v>
      </c>
      <c r="J1538" s="193" t="s">
        <v>235</v>
      </c>
      <c r="K1538" s="194"/>
      <c r="L1538" s="194"/>
      <c r="M1538" s="194"/>
      <c r="N1538" s="194"/>
      <c r="O1538" s="194"/>
      <c r="P1538" s="195"/>
      <c r="Q1538" s="196"/>
      <c r="R1538" s="137" t="s">
        <v>235</v>
      </c>
      <c r="S1538" s="197" t="str">
        <f t="shared" ca="1" si="120"/>
        <v/>
      </c>
      <c r="T1538" s="197" t="str">
        <f ca="1">IF(B1538="","",IF(ISERROR(MATCH($J1538,[3]SorP!$B$1:$B$6226,0)),"",INDIRECT("'SorP'!$A$"&amp;MATCH($S1538&amp;$J1538,[3]SorP!C:C,0))))</f>
        <v/>
      </c>
      <c r="U1538" s="139"/>
      <c r="V1538" s="140" t="e">
        <f>IF(C1538="",NA(),IF(OR(C1538="Smelter not listed",C1538="Smelter not yet identified"),MATCH($B1538&amp;$D1538,'[3]Smelter Look-up'!$J:$J,0),MATCH($B1538&amp;$C1538,'[3]Smelter Look-up'!$J:$J,0)))</f>
        <v>#N/A</v>
      </c>
      <c r="X1538" s="67">
        <f t="shared" si="116"/>
        <v>0</v>
      </c>
      <c r="AB1538" s="68" t="str">
        <f t="shared" si="117"/>
        <v/>
      </c>
    </row>
    <row r="1539" spans="1:28" s="67" customFormat="1" ht="20.25">
      <c r="A1539" s="197"/>
      <c r="B1539" s="137" t="s">
        <v>235</v>
      </c>
      <c r="C1539" s="191" t="s">
        <v>235</v>
      </c>
      <c r="D1539" s="138"/>
      <c r="E1539" s="137" t="s">
        <v>235</v>
      </c>
      <c r="F1539" s="137" t="s">
        <v>235</v>
      </c>
      <c r="G1539" s="137" t="s">
        <v>235</v>
      </c>
      <c r="H1539" s="192" t="s">
        <v>235</v>
      </c>
      <c r="I1539" s="193" t="s">
        <v>235</v>
      </c>
      <c r="J1539" s="193" t="s">
        <v>235</v>
      </c>
      <c r="K1539" s="194"/>
      <c r="L1539" s="194"/>
      <c r="M1539" s="194"/>
      <c r="N1539" s="194"/>
      <c r="O1539" s="194"/>
      <c r="P1539" s="195"/>
      <c r="Q1539" s="196"/>
      <c r="R1539" s="137" t="s">
        <v>235</v>
      </c>
      <c r="S1539" s="197" t="str">
        <f t="shared" ca="1" si="120"/>
        <v/>
      </c>
      <c r="T1539" s="197" t="str">
        <f ca="1">IF(B1539="","",IF(ISERROR(MATCH($J1539,[3]SorP!$B$1:$B$6226,0)),"",INDIRECT("'SorP'!$A$"&amp;MATCH($S1539&amp;$J1539,[3]SorP!C:C,0))))</f>
        <v/>
      </c>
      <c r="U1539" s="139"/>
      <c r="V1539" s="140" t="e">
        <f>IF(C1539="",NA(),IF(OR(C1539="Smelter not listed",C1539="Smelter not yet identified"),MATCH($B1539&amp;$D1539,'[3]Smelter Look-up'!$J:$J,0),MATCH($B1539&amp;$C1539,'[3]Smelter Look-up'!$J:$J,0)))</f>
        <v>#N/A</v>
      </c>
      <c r="X1539" s="67">
        <f t="shared" si="116"/>
        <v>0</v>
      </c>
      <c r="AB1539" s="68" t="str">
        <f t="shared" si="117"/>
        <v/>
      </c>
    </row>
    <row r="1540" spans="1:28" s="67" customFormat="1" ht="20.25">
      <c r="A1540" s="197"/>
      <c r="B1540" s="137" t="s">
        <v>235</v>
      </c>
      <c r="C1540" s="191" t="s">
        <v>235</v>
      </c>
      <c r="D1540" s="138"/>
      <c r="E1540" s="137" t="s">
        <v>235</v>
      </c>
      <c r="F1540" s="137" t="s">
        <v>235</v>
      </c>
      <c r="G1540" s="137" t="s">
        <v>235</v>
      </c>
      <c r="H1540" s="192" t="s">
        <v>235</v>
      </c>
      <c r="I1540" s="193" t="s">
        <v>235</v>
      </c>
      <c r="J1540" s="193" t="s">
        <v>235</v>
      </c>
      <c r="K1540" s="194"/>
      <c r="L1540" s="194"/>
      <c r="M1540" s="194"/>
      <c r="N1540" s="194"/>
      <c r="O1540" s="194"/>
      <c r="P1540" s="195"/>
      <c r="Q1540" s="196"/>
      <c r="R1540" s="137" t="s">
        <v>235</v>
      </c>
      <c r="S1540" s="197" t="str">
        <f t="shared" ca="1" si="120"/>
        <v/>
      </c>
      <c r="T1540" s="197" t="str">
        <f ca="1">IF(B1540="","",IF(ISERROR(MATCH($J1540,[3]SorP!$B$1:$B$6226,0)),"",INDIRECT("'SorP'!$A$"&amp;MATCH($S1540&amp;$J1540,[3]SorP!C:C,0))))</f>
        <v/>
      </c>
      <c r="U1540" s="139"/>
      <c r="V1540" s="140" t="e">
        <f>IF(C1540="",NA(),IF(OR(C1540="Smelter not listed",C1540="Smelter not yet identified"),MATCH($B1540&amp;$D1540,'[3]Smelter Look-up'!$J:$J,0),MATCH($B1540&amp;$C1540,'[3]Smelter Look-up'!$J:$J,0)))</f>
        <v>#N/A</v>
      </c>
      <c r="X1540" s="67">
        <f t="shared" si="116"/>
        <v>0</v>
      </c>
      <c r="AB1540" s="68" t="str">
        <f t="shared" si="117"/>
        <v/>
      </c>
    </row>
    <row r="1541" spans="1:28" s="67" customFormat="1" ht="20.25">
      <c r="A1541" s="197"/>
      <c r="B1541" s="137" t="s">
        <v>235</v>
      </c>
      <c r="C1541" s="191" t="s">
        <v>235</v>
      </c>
      <c r="D1541" s="138"/>
      <c r="E1541" s="137" t="s">
        <v>235</v>
      </c>
      <c r="F1541" s="137" t="s">
        <v>235</v>
      </c>
      <c r="G1541" s="137" t="s">
        <v>235</v>
      </c>
      <c r="H1541" s="192" t="s">
        <v>235</v>
      </c>
      <c r="I1541" s="193" t="s">
        <v>235</v>
      </c>
      <c r="J1541" s="193" t="s">
        <v>235</v>
      </c>
      <c r="K1541" s="194"/>
      <c r="L1541" s="194"/>
      <c r="M1541" s="194"/>
      <c r="N1541" s="194"/>
      <c r="O1541" s="194"/>
      <c r="P1541" s="195"/>
      <c r="Q1541" s="196"/>
      <c r="R1541" s="137" t="s">
        <v>235</v>
      </c>
      <c r="S1541" s="197" t="str">
        <f t="shared" ca="1" si="120"/>
        <v/>
      </c>
      <c r="T1541" s="197" t="str">
        <f ca="1">IF(B1541="","",IF(ISERROR(MATCH($J1541,[3]SorP!$B$1:$B$6226,0)),"",INDIRECT("'SorP'!$A$"&amp;MATCH($S1541&amp;$J1541,[3]SorP!C:C,0))))</f>
        <v/>
      </c>
      <c r="U1541" s="139"/>
      <c r="V1541" s="140" t="e">
        <f>IF(C1541="",NA(),IF(OR(C1541="Smelter not listed",C1541="Smelter not yet identified"),MATCH($B1541&amp;$D1541,'[3]Smelter Look-up'!$J:$J,0),MATCH($B1541&amp;$C1541,'[3]Smelter Look-up'!$J:$J,0)))</f>
        <v>#N/A</v>
      </c>
      <c r="X1541" s="67">
        <f t="shared" si="116"/>
        <v>0</v>
      </c>
      <c r="AB1541" s="68" t="str">
        <f t="shared" si="117"/>
        <v/>
      </c>
    </row>
    <row r="1542" spans="1:28" s="67" customFormat="1" ht="20.25">
      <c r="A1542" s="197"/>
      <c r="B1542" s="137" t="s">
        <v>235</v>
      </c>
      <c r="C1542" s="191" t="s">
        <v>235</v>
      </c>
      <c r="D1542" s="138"/>
      <c r="E1542" s="137" t="s">
        <v>235</v>
      </c>
      <c r="F1542" s="137" t="s">
        <v>235</v>
      </c>
      <c r="G1542" s="137" t="s">
        <v>235</v>
      </c>
      <c r="H1542" s="192" t="s">
        <v>235</v>
      </c>
      <c r="I1542" s="193" t="s">
        <v>235</v>
      </c>
      <c r="J1542" s="193" t="s">
        <v>235</v>
      </c>
      <c r="K1542" s="194"/>
      <c r="L1542" s="194"/>
      <c r="M1542" s="194"/>
      <c r="N1542" s="194"/>
      <c r="O1542" s="194"/>
      <c r="P1542" s="195"/>
      <c r="Q1542" s="196"/>
      <c r="R1542" s="137" t="s">
        <v>235</v>
      </c>
      <c r="S1542" s="197" t="str">
        <f t="shared" ca="1" si="120"/>
        <v/>
      </c>
      <c r="T1542" s="197" t="str">
        <f ca="1">IF(B1542="","",IF(ISERROR(MATCH($J1542,[3]SorP!$B$1:$B$6226,0)),"",INDIRECT("'SorP'!$A$"&amp;MATCH($S1542&amp;$J1542,[3]SorP!C:C,0))))</f>
        <v/>
      </c>
      <c r="U1542" s="139"/>
      <c r="V1542" s="140" t="e">
        <f>IF(C1542="",NA(),IF(OR(C1542="Smelter not listed",C1542="Smelter not yet identified"),MATCH($B1542&amp;$D1542,'[3]Smelter Look-up'!$J:$J,0),MATCH($B1542&amp;$C1542,'[3]Smelter Look-up'!$J:$J,0)))</f>
        <v>#N/A</v>
      </c>
      <c r="X1542" s="67">
        <f t="shared" si="116"/>
        <v>0</v>
      </c>
      <c r="AB1542" s="68" t="str">
        <f t="shared" si="117"/>
        <v/>
      </c>
    </row>
    <row r="1543" spans="1:28" s="67" customFormat="1" ht="20.25">
      <c r="A1543" s="197"/>
      <c r="B1543" s="137" t="s">
        <v>235</v>
      </c>
      <c r="C1543" s="191" t="s">
        <v>235</v>
      </c>
      <c r="D1543" s="138"/>
      <c r="E1543" s="137" t="s">
        <v>235</v>
      </c>
      <c r="F1543" s="137" t="s">
        <v>235</v>
      </c>
      <c r="G1543" s="137" t="s">
        <v>235</v>
      </c>
      <c r="H1543" s="192" t="s">
        <v>235</v>
      </c>
      <c r="I1543" s="193" t="s">
        <v>235</v>
      </c>
      <c r="J1543" s="193" t="s">
        <v>235</v>
      </c>
      <c r="K1543" s="194"/>
      <c r="L1543" s="194"/>
      <c r="M1543" s="194"/>
      <c r="N1543" s="194"/>
      <c r="O1543" s="194"/>
      <c r="P1543" s="195"/>
      <c r="Q1543" s="196"/>
      <c r="R1543" s="137" t="s">
        <v>235</v>
      </c>
      <c r="S1543" s="197" t="str">
        <f t="shared" ca="1" si="120"/>
        <v/>
      </c>
      <c r="T1543" s="197" t="str">
        <f ca="1">IF(B1543="","",IF(ISERROR(MATCH($J1543,[3]SorP!$B$1:$B$6226,0)),"",INDIRECT("'SorP'!$A$"&amp;MATCH($S1543&amp;$J1543,[3]SorP!C:C,0))))</f>
        <v/>
      </c>
      <c r="U1543" s="139"/>
      <c r="V1543" s="140" t="e">
        <f>IF(C1543="",NA(),IF(OR(C1543="Smelter not listed",C1543="Smelter not yet identified"),MATCH($B1543&amp;$D1543,'[3]Smelter Look-up'!$J:$J,0),MATCH($B1543&amp;$C1543,'[3]Smelter Look-up'!$J:$J,0)))</f>
        <v>#N/A</v>
      </c>
      <c r="X1543" s="67">
        <f t="shared" si="116"/>
        <v>0</v>
      </c>
      <c r="AB1543" s="68" t="str">
        <f t="shared" si="117"/>
        <v/>
      </c>
    </row>
    <row r="1544" spans="1:28" s="67" customFormat="1" ht="20.25">
      <c r="A1544" s="197"/>
      <c r="B1544" s="137" t="s">
        <v>235</v>
      </c>
      <c r="C1544" s="191" t="s">
        <v>235</v>
      </c>
      <c r="D1544" s="138"/>
      <c r="E1544" s="137" t="s">
        <v>235</v>
      </c>
      <c r="F1544" s="137" t="s">
        <v>235</v>
      </c>
      <c r="G1544" s="137" t="s">
        <v>235</v>
      </c>
      <c r="H1544" s="192" t="s">
        <v>235</v>
      </c>
      <c r="I1544" s="193" t="s">
        <v>235</v>
      </c>
      <c r="J1544" s="193" t="s">
        <v>235</v>
      </c>
      <c r="K1544" s="194"/>
      <c r="L1544" s="194"/>
      <c r="M1544" s="194"/>
      <c r="N1544" s="194"/>
      <c r="O1544" s="194"/>
      <c r="P1544" s="195"/>
      <c r="Q1544" s="196"/>
      <c r="R1544" s="137" t="s">
        <v>235</v>
      </c>
      <c r="S1544" s="197" t="str">
        <f t="shared" ca="1" si="120"/>
        <v/>
      </c>
      <c r="T1544" s="197" t="str">
        <f ca="1">IF(B1544="","",IF(ISERROR(MATCH($J1544,[3]SorP!$B$1:$B$6226,0)),"",INDIRECT("'SorP'!$A$"&amp;MATCH($S1544&amp;$J1544,[3]SorP!C:C,0))))</f>
        <v/>
      </c>
      <c r="U1544" s="139"/>
      <c r="V1544" s="140" t="e">
        <f>IF(C1544="",NA(),IF(OR(C1544="Smelter not listed",C1544="Smelter not yet identified"),MATCH($B1544&amp;$D1544,'[3]Smelter Look-up'!$J:$J,0),MATCH($B1544&amp;$C1544,'[3]Smelter Look-up'!$J:$J,0)))</f>
        <v>#N/A</v>
      </c>
      <c r="X1544" s="67">
        <f t="shared" si="116"/>
        <v>0</v>
      </c>
      <c r="AB1544" s="68" t="str">
        <f t="shared" si="117"/>
        <v/>
      </c>
    </row>
    <row r="1545" spans="1:28" s="67" customFormat="1" ht="20.25">
      <c r="A1545" s="197"/>
      <c r="B1545" s="137" t="s">
        <v>235</v>
      </c>
      <c r="C1545" s="191" t="s">
        <v>235</v>
      </c>
      <c r="D1545" s="138"/>
      <c r="E1545" s="137" t="s">
        <v>235</v>
      </c>
      <c r="F1545" s="137" t="s">
        <v>235</v>
      </c>
      <c r="G1545" s="137" t="s">
        <v>235</v>
      </c>
      <c r="H1545" s="192" t="s">
        <v>235</v>
      </c>
      <c r="I1545" s="193" t="s">
        <v>235</v>
      </c>
      <c r="J1545" s="193" t="s">
        <v>235</v>
      </c>
      <c r="K1545" s="194"/>
      <c r="L1545" s="194"/>
      <c r="M1545" s="194"/>
      <c r="N1545" s="194"/>
      <c r="O1545" s="194"/>
      <c r="P1545" s="195"/>
      <c r="Q1545" s="196"/>
      <c r="R1545" s="137" t="s">
        <v>235</v>
      </c>
      <c r="S1545" s="197" t="str">
        <f t="shared" ca="1" si="120"/>
        <v/>
      </c>
      <c r="T1545" s="197" t="str">
        <f ca="1">IF(B1545="","",IF(ISERROR(MATCH($J1545,[3]SorP!$B$1:$B$6226,0)),"",INDIRECT("'SorP'!$A$"&amp;MATCH($S1545&amp;$J1545,[3]SorP!C:C,0))))</f>
        <v/>
      </c>
      <c r="U1545" s="139"/>
      <c r="V1545" s="140" t="e">
        <f>IF(C1545="",NA(),IF(OR(C1545="Smelter not listed",C1545="Smelter not yet identified"),MATCH($B1545&amp;$D1545,'[3]Smelter Look-up'!$J:$J,0),MATCH($B1545&amp;$C1545,'[3]Smelter Look-up'!$J:$J,0)))</f>
        <v>#N/A</v>
      </c>
      <c r="X1545" s="67">
        <f t="shared" ref="X1545:X1608" si="121">IF(AND(C1545="Smelter not listed",OR(LEN(D1545)=0,LEN(E1545)=0)),1,0)</f>
        <v>0</v>
      </c>
      <c r="AB1545" s="68" t="str">
        <f t="shared" ref="AB1545:AB1608" si="122">B1545&amp;C1545</f>
        <v/>
      </c>
    </row>
    <row r="1546" spans="1:28" s="67" customFormat="1" ht="20.25">
      <c r="A1546" s="197"/>
      <c r="B1546" s="137" t="s">
        <v>235</v>
      </c>
      <c r="C1546" s="191" t="s">
        <v>235</v>
      </c>
      <c r="D1546" s="138"/>
      <c r="E1546" s="137" t="s">
        <v>235</v>
      </c>
      <c r="F1546" s="137" t="s">
        <v>235</v>
      </c>
      <c r="G1546" s="137" t="s">
        <v>235</v>
      </c>
      <c r="H1546" s="192" t="s">
        <v>235</v>
      </c>
      <c r="I1546" s="193" t="s">
        <v>235</v>
      </c>
      <c r="J1546" s="193" t="s">
        <v>235</v>
      </c>
      <c r="K1546" s="194"/>
      <c r="L1546" s="194"/>
      <c r="M1546" s="194"/>
      <c r="N1546" s="194"/>
      <c r="O1546" s="194"/>
      <c r="P1546" s="195"/>
      <c r="Q1546" s="196"/>
      <c r="R1546" s="137" t="s">
        <v>235</v>
      </c>
      <c r="S1546" s="197" t="str">
        <f t="shared" ca="1" si="120"/>
        <v/>
      </c>
      <c r="T1546" s="197" t="str">
        <f ca="1">IF(B1546="","",IF(ISERROR(MATCH($J1546,[3]SorP!$B$1:$B$6226,0)),"",INDIRECT("'SorP'!$A$"&amp;MATCH($S1546&amp;$J1546,[3]SorP!C:C,0))))</f>
        <v/>
      </c>
      <c r="U1546" s="139"/>
      <c r="V1546" s="140" t="e">
        <f>IF(C1546="",NA(),IF(OR(C1546="Smelter not listed",C1546="Smelter not yet identified"),MATCH($B1546&amp;$D1546,'[3]Smelter Look-up'!$J:$J,0),MATCH($B1546&amp;$C1546,'[3]Smelter Look-up'!$J:$J,0)))</f>
        <v>#N/A</v>
      </c>
      <c r="X1546" s="67">
        <f t="shared" si="121"/>
        <v>0</v>
      </c>
      <c r="AB1546" s="68" t="str">
        <f t="shared" si="122"/>
        <v/>
      </c>
    </row>
    <row r="1547" spans="1:28" s="67" customFormat="1" ht="20.25">
      <c r="A1547" s="197"/>
      <c r="B1547" s="137" t="s">
        <v>235</v>
      </c>
      <c r="C1547" s="191" t="s">
        <v>235</v>
      </c>
      <c r="D1547" s="138"/>
      <c r="E1547" s="137" t="s">
        <v>235</v>
      </c>
      <c r="F1547" s="137" t="s">
        <v>235</v>
      </c>
      <c r="G1547" s="137" t="s">
        <v>235</v>
      </c>
      <c r="H1547" s="192" t="s">
        <v>235</v>
      </c>
      <c r="I1547" s="193" t="s">
        <v>235</v>
      </c>
      <c r="J1547" s="193" t="s">
        <v>235</v>
      </c>
      <c r="K1547" s="194"/>
      <c r="L1547" s="194"/>
      <c r="M1547" s="194"/>
      <c r="N1547" s="194"/>
      <c r="O1547" s="194"/>
      <c r="P1547" s="195"/>
      <c r="Q1547" s="196"/>
      <c r="R1547" s="137" t="s">
        <v>235</v>
      </c>
      <c r="S1547" s="197" t="str">
        <f t="shared" ca="1" si="120"/>
        <v/>
      </c>
      <c r="T1547" s="197" t="str">
        <f ca="1">IF(B1547="","",IF(ISERROR(MATCH($J1547,[3]SorP!$B$1:$B$6226,0)),"",INDIRECT("'SorP'!$A$"&amp;MATCH($S1547&amp;$J1547,[3]SorP!C:C,0))))</f>
        <v/>
      </c>
      <c r="U1547" s="139"/>
      <c r="V1547" s="140" t="e">
        <f>IF(C1547="",NA(),IF(OR(C1547="Smelter not listed",C1547="Smelter not yet identified"),MATCH($B1547&amp;$D1547,'[3]Smelter Look-up'!$J:$J,0),MATCH($B1547&amp;$C1547,'[3]Smelter Look-up'!$J:$J,0)))</f>
        <v>#N/A</v>
      </c>
      <c r="X1547" s="67">
        <f t="shared" si="121"/>
        <v>0</v>
      </c>
      <c r="AB1547" s="68" t="str">
        <f t="shared" si="122"/>
        <v/>
      </c>
    </row>
    <row r="1548" spans="1:28" s="67" customFormat="1" ht="20.25">
      <c r="A1548" s="197"/>
      <c r="B1548" s="137" t="s">
        <v>235</v>
      </c>
      <c r="C1548" s="191" t="s">
        <v>235</v>
      </c>
      <c r="D1548" s="138"/>
      <c r="E1548" s="137" t="s">
        <v>235</v>
      </c>
      <c r="F1548" s="137" t="s">
        <v>235</v>
      </c>
      <c r="G1548" s="137" t="s">
        <v>235</v>
      </c>
      <c r="H1548" s="192" t="s">
        <v>235</v>
      </c>
      <c r="I1548" s="193" t="s">
        <v>235</v>
      </c>
      <c r="J1548" s="193" t="s">
        <v>235</v>
      </c>
      <c r="K1548" s="194"/>
      <c r="L1548" s="194"/>
      <c r="M1548" s="194"/>
      <c r="N1548" s="194"/>
      <c r="O1548" s="194"/>
      <c r="P1548" s="195"/>
      <c r="Q1548" s="196"/>
      <c r="R1548" s="137" t="s">
        <v>235</v>
      </c>
      <c r="S1548" s="197" t="str">
        <f t="shared" ca="1" si="120"/>
        <v/>
      </c>
      <c r="T1548" s="197" t="str">
        <f ca="1">IF(B1548="","",IF(ISERROR(MATCH($J1548,[3]SorP!$B$1:$B$6226,0)),"",INDIRECT("'SorP'!$A$"&amp;MATCH($S1548&amp;$J1548,[3]SorP!C:C,0))))</f>
        <v/>
      </c>
      <c r="U1548" s="139"/>
      <c r="V1548" s="140" t="e">
        <f>IF(C1548="",NA(),IF(OR(C1548="Smelter not listed",C1548="Smelter not yet identified"),MATCH($B1548&amp;$D1548,'[3]Smelter Look-up'!$J:$J,0),MATCH($B1548&amp;$C1548,'[3]Smelter Look-up'!$J:$J,0)))</f>
        <v>#N/A</v>
      </c>
      <c r="X1548" s="67">
        <f t="shared" si="121"/>
        <v>0</v>
      </c>
      <c r="AB1548" s="68" t="str">
        <f t="shared" si="122"/>
        <v/>
      </c>
    </row>
    <row r="1549" spans="1:28" s="67" customFormat="1" ht="20.25">
      <c r="A1549" s="197"/>
      <c r="B1549" s="137" t="s">
        <v>235</v>
      </c>
      <c r="C1549" s="191" t="s">
        <v>235</v>
      </c>
      <c r="D1549" s="138"/>
      <c r="E1549" s="137" t="s">
        <v>235</v>
      </c>
      <c r="F1549" s="137" t="s">
        <v>235</v>
      </c>
      <c r="G1549" s="137" t="s">
        <v>235</v>
      </c>
      <c r="H1549" s="192" t="s">
        <v>235</v>
      </c>
      <c r="I1549" s="193" t="s">
        <v>235</v>
      </c>
      <c r="J1549" s="193" t="s">
        <v>235</v>
      </c>
      <c r="K1549" s="194"/>
      <c r="L1549" s="194"/>
      <c r="M1549" s="194"/>
      <c r="N1549" s="194"/>
      <c r="O1549" s="194"/>
      <c r="P1549" s="195"/>
      <c r="Q1549" s="196"/>
      <c r="R1549" s="137" t="s">
        <v>235</v>
      </c>
      <c r="S1549" s="197" t="str">
        <f t="shared" ca="1" si="120"/>
        <v/>
      </c>
      <c r="T1549" s="197" t="str">
        <f ca="1">IF(B1549="","",IF(ISERROR(MATCH($J1549,[3]SorP!$B$1:$B$6226,0)),"",INDIRECT("'SorP'!$A$"&amp;MATCH($S1549&amp;$J1549,[3]SorP!C:C,0))))</f>
        <v/>
      </c>
      <c r="U1549" s="139"/>
      <c r="V1549" s="140" t="e">
        <f>IF(C1549="",NA(),IF(OR(C1549="Smelter not listed",C1549="Smelter not yet identified"),MATCH($B1549&amp;$D1549,'[3]Smelter Look-up'!$J:$J,0),MATCH($B1549&amp;$C1549,'[3]Smelter Look-up'!$J:$J,0)))</f>
        <v>#N/A</v>
      </c>
      <c r="X1549" s="67">
        <f t="shared" si="121"/>
        <v>0</v>
      </c>
      <c r="AB1549" s="68" t="str">
        <f t="shared" si="122"/>
        <v/>
      </c>
    </row>
    <row r="1550" spans="1:28" s="67" customFormat="1" ht="20.25">
      <c r="A1550" s="197"/>
      <c r="B1550" s="137" t="s">
        <v>235</v>
      </c>
      <c r="C1550" s="191" t="s">
        <v>235</v>
      </c>
      <c r="D1550" s="138"/>
      <c r="E1550" s="137" t="s">
        <v>235</v>
      </c>
      <c r="F1550" s="137" t="s">
        <v>235</v>
      </c>
      <c r="G1550" s="137" t="s">
        <v>235</v>
      </c>
      <c r="H1550" s="192" t="s">
        <v>235</v>
      </c>
      <c r="I1550" s="193" t="s">
        <v>235</v>
      </c>
      <c r="J1550" s="193" t="s">
        <v>235</v>
      </c>
      <c r="K1550" s="194"/>
      <c r="L1550" s="194"/>
      <c r="M1550" s="194"/>
      <c r="N1550" s="194"/>
      <c r="O1550" s="194"/>
      <c r="P1550" s="195"/>
      <c r="Q1550" s="196"/>
      <c r="R1550" s="137" t="s">
        <v>235</v>
      </c>
      <c r="S1550" s="197" t="str">
        <f t="shared" ca="1" si="120"/>
        <v/>
      </c>
      <c r="T1550" s="197" t="str">
        <f ca="1">IF(B1550="","",IF(ISERROR(MATCH($J1550,[3]SorP!$B$1:$B$6226,0)),"",INDIRECT("'SorP'!$A$"&amp;MATCH($S1550&amp;$J1550,[3]SorP!C:C,0))))</f>
        <v/>
      </c>
      <c r="U1550" s="139"/>
      <c r="V1550" s="140" t="e">
        <f>IF(C1550="",NA(),IF(OR(C1550="Smelter not listed",C1550="Smelter not yet identified"),MATCH($B1550&amp;$D1550,'[3]Smelter Look-up'!$J:$J,0),MATCH($B1550&amp;$C1550,'[3]Smelter Look-up'!$J:$J,0)))</f>
        <v>#N/A</v>
      </c>
      <c r="X1550" s="67">
        <f t="shared" si="121"/>
        <v>0</v>
      </c>
      <c r="AB1550" s="68" t="str">
        <f t="shared" si="122"/>
        <v/>
      </c>
    </row>
    <row r="1551" spans="1:28" s="67" customFormat="1" ht="20.25">
      <c r="A1551" s="197"/>
      <c r="B1551" s="137" t="s">
        <v>235</v>
      </c>
      <c r="C1551" s="191" t="s">
        <v>235</v>
      </c>
      <c r="D1551" s="138"/>
      <c r="E1551" s="137" t="s">
        <v>235</v>
      </c>
      <c r="F1551" s="137" t="s">
        <v>235</v>
      </c>
      <c r="G1551" s="137" t="s">
        <v>235</v>
      </c>
      <c r="H1551" s="192" t="s">
        <v>235</v>
      </c>
      <c r="I1551" s="193" t="s">
        <v>235</v>
      </c>
      <c r="J1551" s="193" t="s">
        <v>235</v>
      </c>
      <c r="K1551" s="194"/>
      <c r="L1551" s="194"/>
      <c r="M1551" s="194"/>
      <c r="N1551" s="194"/>
      <c r="O1551" s="194"/>
      <c r="P1551" s="195"/>
      <c r="Q1551" s="196"/>
      <c r="R1551" s="137" t="s">
        <v>235</v>
      </c>
      <c r="S1551" s="197" t="str">
        <f t="shared" ca="1" si="120"/>
        <v/>
      </c>
      <c r="T1551" s="197" t="str">
        <f ca="1">IF(B1551="","",IF(ISERROR(MATCH($J1551,[3]SorP!$B$1:$B$6226,0)),"",INDIRECT("'SorP'!$A$"&amp;MATCH($S1551&amp;$J1551,[3]SorP!C:C,0))))</f>
        <v/>
      </c>
      <c r="U1551" s="139"/>
      <c r="V1551" s="140" t="e">
        <f>IF(C1551="",NA(),IF(OR(C1551="Smelter not listed",C1551="Smelter not yet identified"),MATCH($B1551&amp;$D1551,'[3]Smelter Look-up'!$J:$J,0),MATCH($B1551&amp;$C1551,'[3]Smelter Look-up'!$J:$J,0)))</f>
        <v>#N/A</v>
      </c>
      <c r="X1551" s="67">
        <f t="shared" si="121"/>
        <v>0</v>
      </c>
      <c r="AB1551" s="68" t="str">
        <f t="shared" si="122"/>
        <v/>
      </c>
    </row>
    <row r="1552" spans="1:28" s="67" customFormat="1" ht="20.25">
      <c r="A1552" s="197"/>
      <c r="B1552" s="137" t="s">
        <v>235</v>
      </c>
      <c r="C1552" s="191" t="s">
        <v>235</v>
      </c>
      <c r="D1552" s="138"/>
      <c r="E1552" s="137" t="s">
        <v>235</v>
      </c>
      <c r="F1552" s="137" t="s">
        <v>235</v>
      </c>
      <c r="G1552" s="137" t="s">
        <v>235</v>
      </c>
      <c r="H1552" s="192" t="s">
        <v>235</v>
      </c>
      <c r="I1552" s="193" t="s">
        <v>235</v>
      </c>
      <c r="J1552" s="193" t="s">
        <v>235</v>
      </c>
      <c r="K1552" s="194"/>
      <c r="L1552" s="194"/>
      <c r="M1552" s="194"/>
      <c r="N1552" s="194"/>
      <c r="O1552" s="194"/>
      <c r="P1552" s="195"/>
      <c r="Q1552" s="196"/>
      <c r="R1552" s="137" t="s">
        <v>235</v>
      </c>
      <c r="S1552" s="197" t="str">
        <f t="shared" ca="1" si="120"/>
        <v/>
      </c>
      <c r="T1552" s="197" t="str">
        <f ca="1">IF(B1552="","",IF(ISERROR(MATCH($J1552,[3]SorP!$B$1:$B$6226,0)),"",INDIRECT("'SorP'!$A$"&amp;MATCH($S1552&amp;$J1552,[3]SorP!C:C,0))))</f>
        <v/>
      </c>
      <c r="U1552" s="139"/>
      <c r="V1552" s="140" t="e">
        <f>IF(C1552="",NA(),IF(OR(C1552="Smelter not listed",C1552="Smelter not yet identified"),MATCH($B1552&amp;$D1552,'[3]Smelter Look-up'!$J:$J,0),MATCH($B1552&amp;$C1552,'[3]Smelter Look-up'!$J:$J,0)))</f>
        <v>#N/A</v>
      </c>
      <c r="X1552" s="67">
        <f t="shared" si="121"/>
        <v>0</v>
      </c>
      <c r="AB1552" s="68" t="str">
        <f t="shared" si="122"/>
        <v/>
      </c>
    </row>
    <row r="1553" spans="1:28" s="67" customFormat="1" ht="20.25">
      <c r="A1553" s="197"/>
      <c r="B1553" s="137" t="s">
        <v>235</v>
      </c>
      <c r="C1553" s="191" t="s">
        <v>235</v>
      </c>
      <c r="D1553" s="138"/>
      <c r="E1553" s="137" t="s">
        <v>235</v>
      </c>
      <c r="F1553" s="137" t="s">
        <v>235</v>
      </c>
      <c r="G1553" s="137" t="s">
        <v>235</v>
      </c>
      <c r="H1553" s="192" t="s">
        <v>235</v>
      </c>
      <c r="I1553" s="193" t="s">
        <v>235</v>
      </c>
      <c r="J1553" s="193" t="s">
        <v>235</v>
      </c>
      <c r="K1553" s="194"/>
      <c r="L1553" s="194"/>
      <c r="M1553" s="194"/>
      <c r="N1553" s="194"/>
      <c r="O1553" s="194"/>
      <c r="P1553" s="195"/>
      <c r="Q1553" s="196"/>
      <c r="R1553" s="137" t="s">
        <v>235</v>
      </c>
      <c r="S1553" s="197" t="str">
        <f t="shared" ca="1" si="120"/>
        <v/>
      </c>
      <c r="T1553" s="197" t="str">
        <f ca="1">IF(B1553="","",IF(ISERROR(MATCH($J1553,[3]SorP!$B$1:$B$6226,0)),"",INDIRECT("'SorP'!$A$"&amp;MATCH($S1553&amp;$J1553,[3]SorP!C:C,0))))</f>
        <v/>
      </c>
      <c r="U1553" s="139"/>
      <c r="V1553" s="140" t="e">
        <f>IF(C1553="",NA(),IF(OR(C1553="Smelter not listed",C1553="Smelter not yet identified"),MATCH($B1553&amp;$D1553,'[3]Smelter Look-up'!$J:$J,0),MATCH($B1553&amp;$C1553,'[3]Smelter Look-up'!$J:$J,0)))</f>
        <v>#N/A</v>
      </c>
      <c r="X1553" s="67">
        <f t="shared" si="121"/>
        <v>0</v>
      </c>
      <c r="AB1553" s="68" t="str">
        <f t="shared" si="122"/>
        <v/>
      </c>
    </row>
    <row r="1554" spans="1:28" s="67" customFormat="1" ht="20.25">
      <c r="A1554" s="197"/>
      <c r="B1554" s="137" t="s">
        <v>235</v>
      </c>
      <c r="C1554" s="191" t="s">
        <v>235</v>
      </c>
      <c r="D1554" s="138"/>
      <c r="E1554" s="137" t="s">
        <v>235</v>
      </c>
      <c r="F1554" s="137" t="s">
        <v>235</v>
      </c>
      <c r="G1554" s="137" t="s">
        <v>235</v>
      </c>
      <c r="H1554" s="192" t="s">
        <v>235</v>
      </c>
      <c r="I1554" s="193" t="s">
        <v>235</v>
      </c>
      <c r="J1554" s="193" t="s">
        <v>235</v>
      </c>
      <c r="K1554" s="194"/>
      <c r="L1554" s="194"/>
      <c r="M1554" s="194"/>
      <c r="N1554" s="194"/>
      <c r="O1554" s="194"/>
      <c r="P1554" s="195"/>
      <c r="Q1554" s="196"/>
      <c r="R1554" s="137" t="s">
        <v>235</v>
      </c>
      <c r="S1554" s="197" t="str">
        <f t="shared" ca="1" si="120"/>
        <v/>
      </c>
      <c r="T1554" s="197" t="str">
        <f ca="1">IF(B1554="","",IF(ISERROR(MATCH($J1554,[3]SorP!$B$1:$B$6226,0)),"",INDIRECT("'SorP'!$A$"&amp;MATCH($S1554&amp;$J1554,[3]SorP!C:C,0))))</f>
        <v/>
      </c>
      <c r="U1554" s="139"/>
      <c r="V1554" s="140" t="e">
        <f>IF(C1554="",NA(),IF(OR(C1554="Smelter not listed",C1554="Smelter not yet identified"),MATCH($B1554&amp;$D1554,'[3]Smelter Look-up'!$J:$J,0),MATCH($B1554&amp;$C1554,'[3]Smelter Look-up'!$J:$J,0)))</f>
        <v>#N/A</v>
      </c>
      <c r="X1554" s="67">
        <f t="shared" si="121"/>
        <v>0</v>
      </c>
      <c r="AB1554" s="68" t="str">
        <f t="shared" si="122"/>
        <v/>
      </c>
    </row>
    <row r="1555" spans="1:28" s="67" customFormat="1" ht="20.25">
      <c r="A1555" s="197"/>
      <c r="B1555" s="137" t="s">
        <v>235</v>
      </c>
      <c r="C1555" s="191" t="s">
        <v>235</v>
      </c>
      <c r="D1555" s="138"/>
      <c r="E1555" s="137" t="s">
        <v>235</v>
      </c>
      <c r="F1555" s="137" t="s">
        <v>235</v>
      </c>
      <c r="G1555" s="137" t="s">
        <v>235</v>
      </c>
      <c r="H1555" s="192" t="s">
        <v>235</v>
      </c>
      <c r="I1555" s="193" t="s">
        <v>235</v>
      </c>
      <c r="J1555" s="193" t="s">
        <v>235</v>
      </c>
      <c r="K1555" s="194"/>
      <c r="L1555" s="194"/>
      <c r="M1555" s="194"/>
      <c r="N1555" s="194"/>
      <c r="O1555" s="194"/>
      <c r="P1555" s="195"/>
      <c r="Q1555" s="196"/>
      <c r="R1555" s="137" t="s">
        <v>235</v>
      </c>
      <c r="S1555" s="197" t="str">
        <f t="shared" ca="1" si="120"/>
        <v/>
      </c>
      <c r="T1555" s="197" t="str">
        <f ca="1">IF(B1555="","",IF(ISERROR(MATCH($J1555,[3]SorP!$B$1:$B$6226,0)),"",INDIRECT("'SorP'!$A$"&amp;MATCH($S1555&amp;$J1555,[3]SorP!C:C,0))))</f>
        <v/>
      </c>
      <c r="U1555" s="139"/>
      <c r="V1555" s="140" t="e">
        <f>IF(C1555="",NA(),IF(OR(C1555="Smelter not listed",C1555="Smelter not yet identified"),MATCH($B1555&amp;$D1555,'[3]Smelter Look-up'!$J:$J,0),MATCH($B1555&amp;$C1555,'[3]Smelter Look-up'!$J:$J,0)))</f>
        <v>#N/A</v>
      </c>
      <c r="X1555" s="67">
        <f t="shared" si="121"/>
        <v>0</v>
      </c>
      <c r="AB1555" s="68" t="str">
        <f t="shared" si="122"/>
        <v/>
      </c>
    </row>
    <row r="1556" spans="1:28" s="67" customFormat="1" ht="20.25">
      <c r="A1556" s="197"/>
      <c r="B1556" s="137" t="s">
        <v>235</v>
      </c>
      <c r="C1556" s="191" t="s">
        <v>235</v>
      </c>
      <c r="D1556" s="138"/>
      <c r="E1556" s="137" t="s">
        <v>235</v>
      </c>
      <c r="F1556" s="137" t="s">
        <v>235</v>
      </c>
      <c r="G1556" s="137" t="s">
        <v>235</v>
      </c>
      <c r="H1556" s="192" t="s">
        <v>235</v>
      </c>
      <c r="I1556" s="193" t="s">
        <v>235</v>
      </c>
      <c r="J1556" s="193" t="s">
        <v>235</v>
      </c>
      <c r="K1556" s="194"/>
      <c r="L1556" s="194"/>
      <c r="M1556" s="194"/>
      <c r="N1556" s="194"/>
      <c r="O1556" s="194"/>
      <c r="P1556" s="195"/>
      <c r="Q1556" s="196"/>
      <c r="R1556" s="137" t="s">
        <v>235</v>
      </c>
      <c r="S1556" s="197" t="str">
        <f t="shared" ca="1" si="120"/>
        <v/>
      </c>
      <c r="T1556" s="197" t="str">
        <f ca="1">IF(B1556="","",IF(ISERROR(MATCH($J1556,[3]SorP!$B$1:$B$6226,0)),"",INDIRECT("'SorP'!$A$"&amp;MATCH($S1556&amp;$J1556,[3]SorP!C:C,0))))</f>
        <v/>
      </c>
      <c r="U1556" s="139"/>
      <c r="V1556" s="140" t="e">
        <f>IF(C1556="",NA(),IF(OR(C1556="Smelter not listed",C1556="Smelter not yet identified"),MATCH($B1556&amp;$D1556,'[3]Smelter Look-up'!$J:$J,0),MATCH($B1556&amp;$C1556,'[3]Smelter Look-up'!$J:$J,0)))</f>
        <v>#N/A</v>
      </c>
      <c r="X1556" s="67">
        <f t="shared" si="121"/>
        <v>0</v>
      </c>
      <c r="AB1556" s="68" t="str">
        <f t="shared" si="122"/>
        <v/>
      </c>
    </row>
    <row r="1557" spans="1:28" s="67" customFormat="1" ht="20.25">
      <c r="A1557" s="197"/>
      <c r="B1557" s="137" t="s">
        <v>235</v>
      </c>
      <c r="C1557" s="191" t="s">
        <v>235</v>
      </c>
      <c r="D1557" s="138"/>
      <c r="E1557" s="137" t="s">
        <v>235</v>
      </c>
      <c r="F1557" s="137" t="s">
        <v>235</v>
      </c>
      <c r="G1557" s="137" t="s">
        <v>235</v>
      </c>
      <c r="H1557" s="192" t="s">
        <v>235</v>
      </c>
      <c r="I1557" s="193" t="s">
        <v>235</v>
      </c>
      <c r="J1557" s="193" t="s">
        <v>235</v>
      </c>
      <c r="K1557" s="194"/>
      <c r="L1557" s="194"/>
      <c r="M1557" s="194"/>
      <c r="N1557" s="194"/>
      <c r="O1557" s="194"/>
      <c r="P1557" s="195"/>
      <c r="Q1557" s="196"/>
      <c r="R1557" s="137" t="s">
        <v>235</v>
      </c>
      <c r="S1557" s="197" t="str">
        <f t="shared" ca="1" si="120"/>
        <v/>
      </c>
      <c r="T1557" s="197" t="str">
        <f ca="1">IF(B1557="","",IF(ISERROR(MATCH($J1557,[3]SorP!$B$1:$B$6226,0)),"",INDIRECT("'SorP'!$A$"&amp;MATCH($S1557&amp;$J1557,[3]SorP!C:C,0))))</f>
        <v/>
      </c>
      <c r="U1557" s="139"/>
      <c r="V1557" s="140" t="e">
        <f>IF(C1557="",NA(),IF(OR(C1557="Smelter not listed",C1557="Smelter not yet identified"),MATCH($B1557&amp;$D1557,'[3]Smelter Look-up'!$J:$J,0),MATCH($B1557&amp;$C1557,'[3]Smelter Look-up'!$J:$J,0)))</f>
        <v>#N/A</v>
      </c>
      <c r="X1557" s="67">
        <f t="shared" si="121"/>
        <v>0</v>
      </c>
      <c r="AB1557" s="68" t="str">
        <f t="shared" si="122"/>
        <v/>
      </c>
    </row>
    <row r="1558" spans="1:28" s="67" customFormat="1" ht="20.25">
      <c r="A1558" s="197"/>
      <c r="B1558" s="137" t="s">
        <v>235</v>
      </c>
      <c r="C1558" s="191" t="s">
        <v>235</v>
      </c>
      <c r="D1558" s="138"/>
      <c r="E1558" s="137" t="s">
        <v>235</v>
      </c>
      <c r="F1558" s="137" t="s">
        <v>235</v>
      </c>
      <c r="G1558" s="137" t="s">
        <v>235</v>
      </c>
      <c r="H1558" s="192" t="s">
        <v>235</v>
      </c>
      <c r="I1558" s="193" t="s">
        <v>235</v>
      </c>
      <c r="J1558" s="193" t="s">
        <v>235</v>
      </c>
      <c r="K1558" s="194"/>
      <c r="L1558" s="194"/>
      <c r="M1558" s="194"/>
      <c r="N1558" s="194"/>
      <c r="O1558" s="194"/>
      <c r="P1558" s="195"/>
      <c r="Q1558" s="196"/>
      <c r="R1558" s="137" t="s">
        <v>235</v>
      </c>
      <c r="S1558" s="197" t="str">
        <f t="shared" ca="1" si="120"/>
        <v/>
      </c>
      <c r="T1558" s="197" t="str">
        <f ca="1">IF(B1558="","",IF(ISERROR(MATCH($J1558,[3]SorP!$B$1:$B$6226,0)),"",INDIRECT("'SorP'!$A$"&amp;MATCH($S1558&amp;$J1558,[3]SorP!C:C,0))))</f>
        <v/>
      </c>
      <c r="U1558" s="139"/>
      <c r="V1558" s="140" t="e">
        <f>IF(C1558="",NA(),IF(OR(C1558="Smelter not listed",C1558="Smelter not yet identified"),MATCH($B1558&amp;$D1558,'[3]Smelter Look-up'!$J:$J,0),MATCH($B1558&amp;$C1558,'[3]Smelter Look-up'!$J:$J,0)))</f>
        <v>#N/A</v>
      </c>
      <c r="X1558" s="67">
        <f t="shared" si="121"/>
        <v>0</v>
      </c>
      <c r="AB1558" s="68" t="str">
        <f t="shared" si="122"/>
        <v/>
      </c>
    </row>
    <row r="1559" spans="1:28" s="67" customFormat="1" ht="20.25">
      <c r="A1559" s="197"/>
      <c r="B1559" s="137" t="s">
        <v>235</v>
      </c>
      <c r="C1559" s="191" t="s">
        <v>235</v>
      </c>
      <c r="D1559" s="138"/>
      <c r="E1559" s="137" t="s">
        <v>235</v>
      </c>
      <c r="F1559" s="137" t="s">
        <v>235</v>
      </c>
      <c r="G1559" s="137" t="s">
        <v>235</v>
      </c>
      <c r="H1559" s="192" t="s">
        <v>235</v>
      </c>
      <c r="I1559" s="193" t="s">
        <v>235</v>
      </c>
      <c r="J1559" s="193" t="s">
        <v>235</v>
      </c>
      <c r="K1559" s="194"/>
      <c r="L1559" s="194"/>
      <c r="M1559" s="194"/>
      <c r="N1559" s="194"/>
      <c r="O1559" s="194"/>
      <c r="P1559" s="195"/>
      <c r="Q1559" s="196"/>
      <c r="R1559" s="137" t="s">
        <v>235</v>
      </c>
      <c r="S1559" s="197" t="str">
        <f t="shared" ca="1" si="120"/>
        <v/>
      </c>
      <c r="T1559" s="197" t="str">
        <f ca="1">IF(B1559="","",IF(ISERROR(MATCH($J1559,[3]SorP!$B$1:$B$6226,0)),"",INDIRECT("'SorP'!$A$"&amp;MATCH($S1559&amp;$J1559,[3]SorP!C:C,0))))</f>
        <v/>
      </c>
      <c r="U1559" s="139"/>
      <c r="V1559" s="140" t="e">
        <f>IF(C1559="",NA(),IF(OR(C1559="Smelter not listed",C1559="Smelter not yet identified"),MATCH($B1559&amp;$D1559,'[3]Smelter Look-up'!$J:$J,0),MATCH($B1559&amp;$C1559,'[3]Smelter Look-up'!$J:$J,0)))</f>
        <v>#N/A</v>
      </c>
      <c r="X1559" s="67">
        <f t="shared" si="121"/>
        <v>0</v>
      </c>
      <c r="AB1559" s="68" t="str">
        <f t="shared" si="122"/>
        <v/>
      </c>
    </row>
    <row r="1560" spans="1:28" s="67" customFormat="1" ht="20.25">
      <c r="A1560" s="197"/>
      <c r="B1560" s="137" t="s">
        <v>235</v>
      </c>
      <c r="C1560" s="191" t="s">
        <v>235</v>
      </c>
      <c r="D1560" s="138"/>
      <c r="E1560" s="137" t="s">
        <v>235</v>
      </c>
      <c r="F1560" s="137" t="s">
        <v>235</v>
      </c>
      <c r="G1560" s="137" t="s">
        <v>235</v>
      </c>
      <c r="H1560" s="192" t="s">
        <v>235</v>
      </c>
      <c r="I1560" s="193" t="s">
        <v>235</v>
      </c>
      <c r="J1560" s="193" t="s">
        <v>235</v>
      </c>
      <c r="K1560" s="194"/>
      <c r="L1560" s="194"/>
      <c r="M1560" s="194"/>
      <c r="N1560" s="194"/>
      <c r="O1560" s="194"/>
      <c r="P1560" s="195"/>
      <c r="Q1560" s="196"/>
      <c r="R1560" s="137" t="s">
        <v>235</v>
      </c>
      <c r="S1560" s="197" t="str">
        <f t="shared" ca="1" si="120"/>
        <v/>
      </c>
      <c r="T1560" s="197" t="str">
        <f ca="1">IF(B1560="","",IF(ISERROR(MATCH($J1560,[3]SorP!$B$1:$B$6226,0)),"",INDIRECT("'SorP'!$A$"&amp;MATCH($S1560&amp;$J1560,[3]SorP!C:C,0))))</f>
        <v/>
      </c>
      <c r="U1560" s="139"/>
      <c r="V1560" s="140" t="e">
        <f>IF(C1560="",NA(),IF(OR(C1560="Smelter not listed",C1560="Smelter not yet identified"),MATCH($B1560&amp;$D1560,'[3]Smelter Look-up'!$J:$J,0),MATCH($B1560&amp;$C1560,'[3]Smelter Look-up'!$J:$J,0)))</f>
        <v>#N/A</v>
      </c>
      <c r="X1560" s="67">
        <f t="shared" si="121"/>
        <v>0</v>
      </c>
      <c r="AB1560" s="68" t="str">
        <f t="shared" si="122"/>
        <v/>
      </c>
    </row>
    <row r="1561" spans="1:28" s="67" customFormat="1" ht="20.25">
      <c r="A1561" s="197"/>
      <c r="B1561" s="137" t="s">
        <v>235</v>
      </c>
      <c r="C1561" s="191" t="s">
        <v>235</v>
      </c>
      <c r="D1561" s="138"/>
      <c r="E1561" s="137" t="s">
        <v>235</v>
      </c>
      <c r="F1561" s="137" t="s">
        <v>235</v>
      </c>
      <c r="G1561" s="137" t="s">
        <v>235</v>
      </c>
      <c r="H1561" s="192" t="s">
        <v>235</v>
      </c>
      <c r="I1561" s="193" t="s">
        <v>235</v>
      </c>
      <c r="J1561" s="193" t="s">
        <v>235</v>
      </c>
      <c r="K1561" s="194"/>
      <c r="L1561" s="194"/>
      <c r="M1561" s="194"/>
      <c r="N1561" s="194"/>
      <c r="O1561" s="194"/>
      <c r="P1561" s="195"/>
      <c r="Q1561" s="196"/>
      <c r="R1561" s="137" t="s">
        <v>235</v>
      </c>
      <c r="S1561" s="197" t="str">
        <f t="shared" ca="1" si="120"/>
        <v/>
      </c>
      <c r="T1561" s="197" t="str">
        <f ca="1">IF(B1561="","",IF(ISERROR(MATCH($J1561,[3]SorP!$B$1:$B$6226,0)),"",INDIRECT("'SorP'!$A$"&amp;MATCH($S1561&amp;$J1561,[3]SorP!C:C,0))))</f>
        <v/>
      </c>
      <c r="U1561" s="139"/>
      <c r="V1561" s="140" t="e">
        <f>IF(C1561="",NA(),IF(OR(C1561="Smelter not listed",C1561="Smelter not yet identified"),MATCH($B1561&amp;$D1561,'[3]Smelter Look-up'!$J:$J,0),MATCH($B1561&amp;$C1561,'[3]Smelter Look-up'!$J:$J,0)))</f>
        <v>#N/A</v>
      </c>
      <c r="X1561" s="67">
        <f t="shared" si="121"/>
        <v>0</v>
      </c>
      <c r="AB1561" s="68" t="str">
        <f t="shared" si="122"/>
        <v/>
      </c>
    </row>
    <row r="1562" spans="1:28" s="67" customFormat="1" ht="20.25">
      <c r="A1562" s="197"/>
      <c r="B1562" s="137" t="s">
        <v>235</v>
      </c>
      <c r="C1562" s="191" t="s">
        <v>235</v>
      </c>
      <c r="D1562" s="138"/>
      <c r="E1562" s="137" t="s">
        <v>235</v>
      </c>
      <c r="F1562" s="137" t="s">
        <v>235</v>
      </c>
      <c r="G1562" s="137" t="s">
        <v>235</v>
      </c>
      <c r="H1562" s="192" t="s">
        <v>235</v>
      </c>
      <c r="I1562" s="193" t="s">
        <v>235</v>
      </c>
      <c r="J1562" s="193" t="s">
        <v>235</v>
      </c>
      <c r="K1562" s="194"/>
      <c r="L1562" s="194"/>
      <c r="M1562" s="194"/>
      <c r="N1562" s="194"/>
      <c r="O1562" s="194"/>
      <c r="P1562" s="195"/>
      <c r="Q1562" s="196"/>
      <c r="R1562" s="137" t="s">
        <v>235</v>
      </c>
      <c r="S1562" s="197" t="str">
        <f t="shared" ca="1" si="120"/>
        <v/>
      </c>
      <c r="T1562" s="197" t="str">
        <f ca="1">IF(B1562="","",IF(ISERROR(MATCH($J1562,[3]SorP!$B$1:$B$6226,0)),"",INDIRECT("'SorP'!$A$"&amp;MATCH($S1562&amp;$J1562,[3]SorP!C:C,0))))</f>
        <v/>
      </c>
      <c r="U1562" s="139"/>
      <c r="V1562" s="140" t="e">
        <f>IF(C1562="",NA(),IF(OR(C1562="Smelter not listed",C1562="Smelter not yet identified"),MATCH($B1562&amp;$D1562,'[3]Smelter Look-up'!$J:$J,0),MATCH($B1562&amp;$C1562,'[3]Smelter Look-up'!$J:$J,0)))</f>
        <v>#N/A</v>
      </c>
      <c r="X1562" s="67">
        <f t="shared" si="121"/>
        <v>0</v>
      </c>
      <c r="AB1562" s="68" t="str">
        <f t="shared" si="122"/>
        <v/>
      </c>
    </row>
    <row r="1563" spans="1:28" s="67" customFormat="1" ht="20.25">
      <c r="A1563" s="197"/>
      <c r="B1563" s="137" t="s">
        <v>235</v>
      </c>
      <c r="C1563" s="191" t="s">
        <v>235</v>
      </c>
      <c r="D1563" s="138"/>
      <c r="E1563" s="137" t="s">
        <v>235</v>
      </c>
      <c r="F1563" s="137" t="s">
        <v>235</v>
      </c>
      <c r="G1563" s="137" t="s">
        <v>235</v>
      </c>
      <c r="H1563" s="192" t="s">
        <v>235</v>
      </c>
      <c r="I1563" s="193" t="s">
        <v>235</v>
      </c>
      <c r="J1563" s="193" t="s">
        <v>235</v>
      </c>
      <c r="K1563" s="194"/>
      <c r="L1563" s="194"/>
      <c r="M1563" s="194"/>
      <c r="N1563" s="194"/>
      <c r="O1563" s="194"/>
      <c r="P1563" s="195"/>
      <c r="Q1563" s="196"/>
      <c r="R1563" s="137" t="s">
        <v>235</v>
      </c>
      <c r="S1563" s="197" t="str">
        <f t="shared" ref="S1563:S1593" ca="1" si="123">IF(B1563="","",IF(ISERROR(MATCH($E1563,CL,0)),"Unknown",INDIRECT("'C'!$A$"&amp;MATCH($E1563,CL,0)+1)))</f>
        <v/>
      </c>
      <c r="T1563" s="197" t="str">
        <f ca="1">IF(B1563="","",IF(ISERROR(MATCH($J1563,[3]SorP!$B$1:$B$6226,0)),"",INDIRECT("'SorP'!$A$"&amp;MATCH($S1563&amp;$J1563,[3]SorP!C:C,0))))</f>
        <v/>
      </c>
      <c r="U1563" s="139"/>
      <c r="V1563" s="140" t="e">
        <f>IF(C1563="",NA(),IF(OR(C1563="Smelter not listed",C1563="Smelter not yet identified"),MATCH($B1563&amp;$D1563,'[3]Smelter Look-up'!$J:$J,0),MATCH($B1563&amp;$C1563,'[3]Smelter Look-up'!$J:$J,0)))</f>
        <v>#N/A</v>
      </c>
      <c r="X1563" s="67">
        <f t="shared" si="121"/>
        <v>0</v>
      </c>
      <c r="AB1563" s="68" t="str">
        <f t="shared" si="122"/>
        <v/>
      </c>
    </row>
    <row r="1564" spans="1:28" s="67" customFormat="1" ht="20.25">
      <c r="A1564" s="197"/>
      <c r="B1564" s="137" t="s">
        <v>235</v>
      </c>
      <c r="C1564" s="191" t="s">
        <v>235</v>
      </c>
      <c r="D1564" s="138"/>
      <c r="E1564" s="137" t="s">
        <v>235</v>
      </c>
      <c r="F1564" s="137" t="s">
        <v>235</v>
      </c>
      <c r="G1564" s="137" t="s">
        <v>235</v>
      </c>
      <c r="H1564" s="192" t="s">
        <v>235</v>
      </c>
      <c r="I1564" s="193" t="s">
        <v>235</v>
      </c>
      <c r="J1564" s="193" t="s">
        <v>235</v>
      </c>
      <c r="K1564" s="194"/>
      <c r="L1564" s="194"/>
      <c r="M1564" s="194"/>
      <c r="N1564" s="194"/>
      <c r="O1564" s="194"/>
      <c r="P1564" s="195"/>
      <c r="Q1564" s="196"/>
      <c r="R1564" s="137" t="s">
        <v>235</v>
      </c>
      <c r="S1564" s="197" t="str">
        <f t="shared" ca="1" si="123"/>
        <v/>
      </c>
      <c r="T1564" s="197" t="str">
        <f ca="1">IF(B1564="","",IF(ISERROR(MATCH($J1564,[3]SorP!$B$1:$B$6226,0)),"",INDIRECT("'SorP'!$A$"&amp;MATCH($S1564&amp;$J1564,[3]SorP!C:C,0))))</f>
        <v/>
      </c>
      <c r="U1564" s="139"/>
      <c r="V1564" s="140" t="e">
        <f>IF(C1564="",NA(),IF(OR(C1564="Smelter not listed",C1564="Smelter not yet identified"),MATCH($B1564&amp;$D1564,'[3]Smelter Look-up'!$J:$J,0),MATCH($B1564&amp;$C1564,'[3]Smelter Look-up'!$J:$J,0)))</f>
        <v>#N/A</v>
      </c>
      <c r="X1564" s="67">
        <f t="shared" si="121"/>
        <v>0</v>
      </c>
      <c r="AB1564" s="68" t="str">
        <f t="shared" si="122"/>
        <v/>
      </c>
    </row>
    <row r="1565" spans="1:28" s="67" customFormat="1" ht="20.25">
      <c r="A1565" s="197"/>
      <c r="B1565" s="137" t="s">
        <v>235</v>
      </c>
      <c r="C1565" s="191" t="s">
        <v>235</v>
      </c>
      <c r="D1565" s="138"/>
      <c r="E1565" s="137" t="s">
        <v>235</v>
      </c>
      <c r="F1565" s="137" t="s">
        <v>235</v>
      </c>
      <c r="G1565" s="137" t="s">
        <v>235</v>
      </c>
      <c r="H1565" s="192" t="s">
        <v>235</v>
      </c>
      <c r="I1565" s="193" t="s">
        <v>235</v>
      </c>
      <c r="J1565" s="193" t="s">
        <v>235</v>
      </c>
      <c r="K1565" s="194"/>
      <c r="L1565" s="194"/>
      <c r="M1565" s="194"/>
      <c r="N1565" s="194"/>
      <c r="O1565" s="194"/>
      <c r="P1565" s="195"/>
      <c r="Q1565" s="196"/>
      <c r="R1565" s="137" t="s">
        <v>235</v>
      </c>
      <c r="S1565" s="197" t="str">
        <f t="shared" ca="1" si="123"/>
        <v/>
      </c>
      <c r="T1565" s="197" t="str">
        <f ca="1">IF(B1565="","",IF(ISERROR(MATCH($J1565,[3]SorP!$B$1:$B$6226,0)),"",INDIRECT("'SorP'!$A$"&amp;MATCH($S1565&amp;$J1565,[3]SorP!C:C,0))))</f>
        <v/>
      </c>
      <c r="U1565" s="139"/>
      <c r="V1565" s="140" t="e">
        <f>IF(C1565="",NA(),IF(OR(C1565="Smelter not listed",C1565="Smelter not yet identified"),MATCH($B1565&amp;$D1565,'[3]Smelter Look-up'!$J:$J,0),MATCH($B1565&amp;$C1565,'[3]Smelter Look-up'!$J:$J,0)))</f>
        <v>#N/A</v>
      </c>
      <c r="X1565" s="67">
        <f t="shared" si="121"/>
        <v>0</v>
      </c>
      <c r="AB1565" s="68" t="str">
        <f t="shared" si="122"/>
        <v/>
      </c>
    </row>
    <row r="1566" spans="1:28" s="67" customFormat="1" ht="20.25">
      <c r="A1566" s="197"/>
      <c r="B1566" s="137" t="s">
        <v>235</v>
      </c>
      <c r="C1566" s="191" t="s">
        <v>235</v>
      </c>
      <c r="D1566" s="138"/>
      <c r="E1566" s="137" t="s">
        <v>235</v>
      </c>
      <c r="F1566" s="137" t="s">
        <v>235</v>
      </c>
      <c r="G1566" s="137" t="s">
        <v>235</v>
      </c>
      <c r="H1566" s="192" t="s">
        <v>235</v>
      </c>
      <c r="I1566" s="193" t="s">
        <v>235</v>
      </c>
      <c r="J1566" s="193" t="s">
        <v>235</v>
      </c>
      <c r="K1566" s="194"/>
      <c r="L1566" s="194"/>
      <c r="M1566" s="194"/>
      <c r="N1566" s="194"/>
      <c r="O1566" s="194"/>
      <c r="P1566" s="195"/>
      <c r="Q1566" s="196"/>
      <c r="R1566" s="137" t="s">
        <v>235</v>
      </c>
      <c r="S1566" s="197" t="str">
        <f t="shared" ca="1" si="123"/>
        <v/>
      </c>
      <c r="T1566" s="197" t="str">
        <f ca="1">IF(B1566="","",IF(ISERROR(MATCH($J1566,[3]SorP!$B$1:$B$6226,0)),"",INDIRECT("'SorP'!$A$"&amp;MATCH($S1566&amp;$J1566,[3]SorP!C:C,0))))</f>
        <v/>
      </c>
      <c r="U1566" s="139"/>
      <c r="V1566" s="140" t="e">
        <f>IF(C1566="",NA(),IF(OR(C1566="Smelter not listed",C1566="Smelter not yet identified"),MATCH($B1566&amp;$D1566,'[3]Smelter Look-up'!$J:$J,0),MATCH($B1566&amp;$C1566,'[3]Smelter Look-up'!$J:$J,0)))</f>
        <v>#N/A</v>
      </c>
      <c r="X1566" s="67">
        <f t="shared" si="121"/>
        <v>0</v>
      </c>
      <c r="AB1566" s="68" t="str">
        <f t="shared" si="122"/>
        <v/>
      </c>
    </row>
    <row r="1567" spans="1:28" s="67" customFormat="1" ht="20.25">
      <c r="A1567" s="197"/>
      <c r="B1567" s="137" t="s">
        <v>235</v>
      </c>
      <c r="C1567" s="191" t="s">
        <v>235</v>
      </c>
      <c r="D1567" s="138"/>
      <c r="E1567" s="137" t="s">
        <v>235</v>
      </c>
      <c r="F1567" s="137" t="s">
        <v>235</v>
      </c>
      <c r="G1567" s="137" t="s">
        <v>235</v>
      </c>
      <c r="H1567" s="192" t="s">
        <v>235</v>
      </c>
      <c r="I1567" s="193" t="s">
        <v>235</v>
      </c>
      <c r="J1567" s="193" t="s">
        <v>235</v>
      </c>
      <c r="K1567" s="194"/>
      <c r="L1567" s="194"/>
      <c r="M1567" s="194"/>
      <c r="N1567" s="194"/>
      <c r="O1567" s="194"/>
      <c r="P1567" s="195"/>
      <c r="Q1567" s="196"/>
      <c r="R1567" s="137" t="s">
        <v>235</v>
      </c>
      <c r="S1567" s="197" t="str">
        <f t="shared" ca="1" si="123"/>
        <v/>
      </c>
      <c r="T1567" s="197" t="str">
        <f ca="1">IF(B1567="","",IF(ISERROR(MATCH($J1567,[3]SorP!$B$1:$B$6226,0)),"",INDIRECT("'SorP'!$A$"&amp;MATCH($S1567&amp;$J1567,[3]SorP!C:C,0))))</f>
        <v/>
      </c>
      <c r="U1567" s="139"/>
      <c r="V1567" s="140" t="e">
        <f>IF(C1567="",NA(),IF(OR(C1567="Smelter not listed",C1567="Smelter not yet identified"),MATCH($B1567&amp;$D1567,'[3]Smelter Look-up'!$J:$J,0),MATCH($B1567&amp;$C1567,'[3]Smelter Look-up'!$J:$J,0)))</f>
        <v>#N/A</v>
      </c>
      <c r="X1567" s="67">
        <f t="shared" si="121"/>
        <v>0</v>
      </c>
      <c r="AB1567" s="68" t="str">
        <f t="shared" si="122"/>
        <v/>
      </c>
    </row>
    <row r="1568" spans="1:28" s="67" customFormat="1" ht="20.25">
      <c r="A1568" s="197"/>
      <c r="B1568" s="137" t="s">
        <v>235</v>
      </c>
      <c r="C1568" s="191" t="s">
        <v>235</v>
      </c>
      <c r="D1568" s="138"/>
      <c r="E1568" s="137" t="s">
        <v>235</v>
      </c>
      <c r="F1568" s="137" t="s">
        <v>235</v>
      </c>
      <c r="G1568" s="137" t="s">
        <v>235</v>
      </c>
      <c r="H1568" s="192" t="s">
        <v>235</v>
      </c>
      <c r="I1568" s="193" t="s">
        <v>235</v>
      </c>
      <c r="J1568" s="193" t="s">
        <v>235</v>
      </c>
      <c r="K1568" s="194"/>
      <c r="L1568" s="194"/>
      <c r="M1568" s="194"/>
      <c r="N1568" s="194"/>
      <c r="O1568" s="194"/>
      <c r="P1568" s="195"/>
      <c r="Q1568" s="196"/>
      <c r="R1568" s="137" t="s">
        <v>235</v>
      </c>
      <c r="S1568" s="197" t="str">
        <f t="shared" ca="1" si="123"/>
        <v/>
      </c>
      <c r="T1568" s="197" t="str">
        <f ca="1">IF(B1568="","",IF(ISERROR(MATCH($J1568,[3]SorP!$B$1:$B$6226,0)),"",INDIRECT("'SorP'!$A$"&amp;MATCH($S1568&amp;$J1568,[3]SorP!C:C,0))))</f>
        <v/>
      </c>
      <c r="U1568" s="139"/>
      <c r="V1568" s="140" t="e">
        <f>IF(C1568="",NA(),IF(OR(C1568="Smelter not listed",C1568="Smelter not yet identified"),MATCH($B1568&amp;$D1568,'[3]Smelter Look-up'!$J:$J,0),MATCH($B1568&amp;$C1568,'[3]Smelter Look-up'!$J:$J,0)))</f>
        <v>#N/A</v>
      </c>
      <c r="X1568" s="67">
        <f t="shared" si="121"/>
        <v>0</v>
      </c>
      <c r="AB1568" s="68" t="str">
        <f t="shared" si="122"/>
        <v/>
      </c>
    </row>
    <row r="1569" spans="1:28" s="67" customFormat="1" ht="20.25">
      <c r="A1569" s="197"/>
      <c r="B1569" s="137" t="s">
        <v>235</v>
      </c>
      <c r="C1569" s="191" t="s">
        <v>235</v>
      </c>
      <c r="D1569" s="138"/>
      <c r="E1569" s="137" t="s">
        <v>235</v>
      </c>
      <c r="F1569" s="137" t="s">
        <v>235</v>
      </c>
      <c r="G1569" s="137" t="s">
        <v>235</v>
      </c>
      <c r="H1569" s="192" t="s">
        <v>235</v>
      </c>
      <c r="I1569" s="193" t="s">
        <v>235</v>
      </c>
      <c r="J1569" s="193" t="s">
        <v>235</v>
      </c>
      <c r="K1569" s="194"/>
      <c r="L1569" s="194"/>
      <c r="M1569" s="194"/>
      <c r="N1569" s="194"/>
      <c r="O1569" s="194"/>
      <c r="P1569" s="195"/>
      <c r="Q1569" s="196"/>
      <c r="R1569" s="137" t="s">
        <v>235</v>
      </c>
      <c r="S1569" s="197" t="str">
        <f t="shared" ca="1" si="123"/>
        <v/>
      </c>
      <c r="T1569" s="197" t="str">
        <f ca="1">IF(B1569="","",IF(ISERROR(MATCH($J1569,[3]SorP!$B$1:$B$6226,0)),"",INDIRECT("'SorP'!$A$"&amp;MATCH($S1569&amp;$J1569,[3]SorP!C:C,0))))</f>
        <v/>
      </c>
      <c r="U1569" s="139"/>
      <c r="V1569" s="140" t="e">
        <f>IF(C1569="",NA(),IF(OR(C1569="Smelter not listed",C1569="Smelter not yet identified"),MATCH($B1569&amp;$D1569,'[3]Smelter Look-up'!$J:$J,0),MATCH($B1569&amp;$C1569,'[3]Smelter Look-up'!$J:$J,0)))</f>
        <v>#N/A</v>
      </c>
      <c r="X1569" s="67">
        <f t="shared" si="121"/>
        <v>0</v>
      </c>
      <c r="AB1569" s="68" t="str">
        <f t="shared" si="122"/>
        <v/>
      </c>
    </row>
    <row r="1570" spans="1:28" s="67" customFormat="1" ht="20.25">
      <c r="A1570" s="197"/>
      <c r="B1570" s="137" t="s">
        <v>235</v>
      </c>
      <c r="C1570" s="191" t="s">
        <v>235</v>
      </c>
      <c r="D1570" s="138"/>
      <c r="E1570" s="137" t="s">
        <v>235</v>
      </c>
      <c r="F1570" s="137" t="s">
        <v>235</v>
      </c>
      <c r="G1570" s="137" t="s">
        <v>235</v>
      </c>
      <c r="H1570" s="192" t="s">
        <v>235</v>
      </c>
      <c r="I1570" s="193" t="s">
        <v>235</v>
      </c>
      <c r="J1570" s="193" t="s">
        <v>235</v>
      </c>
      <c r="K1570" s="194"/>
      <c r="L1570" s="194"/>
      <c r="M1570" s="194"/>
      <c r="N1570" s="194"/>
      <c r="O1570" s="194"/>
      <c r="P1570" s="195"/>
      <c r="Q1570" s="196"/>
      <c r="R1570" s="137" t="s">
        <v>235</v>
      </c>
      <c r="S1570" s="197" t="str">
        <f t="shared" ca="1" si="123"/>
        <v/>
      </c>
      <c r="T1570" s="197" t="str">
        <f ca="1">IF(B1570="","",IF(ISERROR(MATCH($J1570,[3]SorP!$B$1:$B$6226,0)),"",INDIRECT("'SorP'!$A$"&amp;MATCH($S1570&amp;$J1570,[3]SorP!C:C,0))))</f>
        <v/>
      </c>
      <c r="U1570" s="139"/>
      <c r="V1570" s="140" t="e">
        <f>IF(C1570="",NA(),IF(OR(C1570="Smelter not listed",C1570="Smelter not yet identified"),MATCH($B1570&amp;$D1570,'[3]Smelter Look-up'!$J:$J,0),MATCH($B1570&amp;$C1570,'[3]Smelter Look-up'!$J:$J,0)))</f>
        <v>#N/A</v>
      </c>
      <c r="X1570" s="67">
        <f t="shared" si="121"/>
        <v>0</v>
      </c>
      <c r="AB1570" s="68" t="str">
        <f t="shared" si="122"/>
        <v/>
      </c>
    </row>
    <row r="1571" spans="1:28" s="67" customFormat="1" ht="20.25">
      <c r="A1571" s="197"/>
      <c r="B1571" s="137" t="s">
        <v>235</v>
      </c>
      <c r="C1571" s="191" t="s">
        <v>235</v>
      </c>
      <c r="D1571" s="138"/>
      <c r="E1571" s="137" t="s">
        <v>235</v>
      </c>
      <c r="F1571" s="137" t="s">
        <v>235</v>
      </c>
      <c r="G1571" s="137" t="s">
        <v>235</v>
      </c>
      <c r="H1571" s="192" t="s">
        <v>235</v>
      </c>
      <c r="I1571" s="193" t="s">
        <v>235</v>
      </c>
      <c r="J1571" s="193" t="s">
        <v>235</v>
      </c>
      <c r="K1571" s="194"/>
      <c r="L1571" s="194"/>
      <c r="M1571" s="194"/>
      <c r="N1571" s="194"/>
      <c r="O1571" s="194"/>
      <c r="P1571" s="195"/>
      <c r="Q1571" s="196"/>
      <c r="R1571" s="137" t="s">
        <v>235</v>
      </c>
      <c r="S1571" s="197" t="str">
        <f t="shared" ca="1" si="123"/>
        <v/>
      </c>
      <c r="T1571" s="197" t="str">
        <f ca="1">IF(B1571="","",IF(ISERROR(MATCH($J1571,[3]SorP!$B$1:$B$6226,0)),"",INDIRECT("'SorP'!$A$"&amp;MATCH($S1571&amp;$J1571,[3]SorP!C:C,0))))</f>
        <v/>
      </c>
      <c r="U1571" s="139"/>
      <c r="V1571" s="140" t="e">
        <f>IF(C1571="",NA(),IF(OR(C1571="Smelter not listed",C1571="Smelter not yet identified"),MATCH($B1571&amp;$D1571,'[3]Smelter Look-up'!$J:$J,0),MATCH($B1571&amp;$C1571,'[3]Smelter Look-up'!$J:$J,0)))</f>
        <v>#N/A</v>
      </c>
      <c r="X1571" s="67">
        <f t="shared" si="121"/>
        <v>0</v>
      </c>
      <c r="AB1571" s="68" t="str">
        <f t="shared" si="122"/>
        <v/>
      </c>
    </row>
    <row r="1572" spans="1:28" s="67" customFormat="1" ht="20.25">
      <c r="A1572" s="197"/>
      <c r="B1572" s="137" t="s">
        <v>235</v>
      </c>
      <c r="C1572" s="191" t="s">
        <v>235</v>
      </c>
      <c r="D1572" s="138"/>
      <c r="E1572" s="137" t="s">
        <v>235</v>
      </c>
      <c r="F1572" s="137" t="s">
        <v>235</v>
      </c>
      <c r="G1572" s="137" t="s">
        <v>235</v>
      </c>
      <c r="H1572" s="192" t="s">
        <v>235</v>
      </c>
      <c r="I1572" s="193" t="s">
        <v>235</v>
      </c>
      <c r="J1572" s="193" t="s">
        <v>235</v>
      </c>
      <c r="K1572" s="194"/>
      <c r="L1572" s="194"/>
      <c r="M1572" s="194"/>
      <c r="N1572" s="194"/>
      <c r="O1572" s="194"/>
      <c r="P1572" s="195"/>
      <c r="Q1572" s="196"/>
      <c r="R1572" s="137" t="s">
        <v>235</v>
      </c>
      <c r="S1572" s="197" t="str">
        <f t="shared" ca="1" si="123"/>
        <v/>
      </c>
      <c r="T1572" s="197" t="str">
        <f ca="1">IF(B1572="","",IF(ISERROR(MATCH($J1572,[3]SorP!$B$1:$B$6226,0)),"",INDIRECT("'SorP'!$A$"&amp;MATCH($S1572&amp;$J1572,[3]SorP!C:C,0))))</f>
        <v/>
      </c>
      <c r="U1572" s="139"/>
      <c r="V1572" s="140" t="e">
        <f>IF(C1572="",NA(),IF(OR(C1572="Smelter not listed",C1572="Smelter not yet identified"),MATCH($B1572&amp;$D1572,'[3]Smelter Look-up'!$J:$J,0),MATCH($B1572&amp;$C1572,'[3]Smelter Look-up'!$J:$J,0)))</f>
        <v>#N/A</v>
      </c>
      <c r="X1572" s="67">
        <f t="shared" si="121"/>
        <v>0</v>
      </c>
      <c r="AB1572" s="68" t="str">
        <f t="shared" si="122"/>
        <v/>
      </c>
    </row>
    <row r="1573" spans="1:28" s="67" customFormat="1" ht="20.25">
      <c r="A1573" s="197"/>
      <c r="B1573" s="137" t="s">
        <v>235</v>
      </c>
      <c r="C1573" s="191" t="s">
        <v>235</v>
      </c>
      <c r="D1573" s="138"/>
      <c r="E1573" s="137" t="s">
        <v>235</v>
      </c>
      <c r="F1573" s="137" t="s">
        <v>235</v>
      </c>
      <c r="G1573" s="137" t="s">
        <v>235</v>
      </c>
      <c r="H1573" s="192" t="s">
        <v>235</v>
      </c>
      <c r="I1573" s="193" t="s">
        <v>235</v>
      </c>
      <c r="J1573" s="193" t="s">
        <v>235</v>
      </c>
      <c r="K1573" s="194"/>
      <c r="L1573" s="194"/>
      <c r="M1573" s="194"/>
      <c r="N1573" s="194"/>
      <c r="O1573" s="194"/>
      <c r="P1573" s="195"/>
      <c r="Q1573" s="196"/>
      <c r="R1573" s="137" t="s">
        <v>235</v>
      </c>
      <c r="S1573" s="197" t="str">
        <f t="shared" ca="1" si="123"/>
        <v/>
      </c>
      <c r="T1573" s="197" t="str">
        <f ca="1">IF(B1573="","",IF(ISERROR(MATCH($J1573,[3]SorP!$B$1:$B$6226,0)),"",INDIRECT("'SorP'!$A$"&amp;MATCH($S1573&amp;$J1573,[3]SorP!C:C,0))))</f>
        <v/>
      </c>
      <c r="U1573" s="139"/>
      <c r="V1573" s="140" t="e">
        <f>IF(C1573="",NA(),IF(OR(C1573="Smelter not listed",C1573="Smelter not yet identified"),MATCH($B1573&amp;$D1573,'[3]Smelter Look-up'!$J:$J,0),MATCH($B1573&amp;$C1573,'[3]Smelter Look-up'!$J:$J,0)))</f>
        <v>#N/A</v>
      </c>
      <c r="X1573" s="67">
        <f t="shared" si="121"/>
        <v>0</v>
      </c>
      <c r="AB1573" s="68" t="str">
        <f t="shared" si="122"/>
        <v/>
      </c>
    </row>
    <row r="1574" spans="1:28" s="67" customFormat="1" ht="20.25">
      <c r="A1574" s="197"/>
      <c r="B1574" s="137" t="s">
        <v>235</v>
      </c>
      <c r="C1574" s="191" t="s">
        <v>235</v>
      </c>
      <c r="D1574" s="138"/>
      <c r="E1574" s="137" t="s">
        <v>235</v>
      </c>
      <c r="F1574" s="137" t="s">
        <v>235</v>
      </c>
      <c r="G1574" s="137" t="s">
        <v>235</v>
      </c>
      <c r="H1574" s="192" t="s">
        <v>235</v>
      </c>
      <c r="I1574" s="193" t="s">
        <v>235</v>
      </c>
      <c r="J1574" s="193" t="s">
        <v>235</v>
      </c>
      <c r="K1574" s="194"/>
      <c r="L1574" s="194"/>
      <c r="M1574" s="194"/>
      <c r="N1574" s="194"/>
      <c r="O1574" s="194"/>
      <c r="P1574" s="195"/>
      <c r="Q1574" s="196"/>
      <c r="R1574" s="137" t="s">
        <v>235</v>
      </c>
      <c r="S1574" s="197" t="str">
        <f t="shared" ca="1" si="123"/>
        <v/>
      </c>
      <c r="T1574" s="197" t="str">
        <f ca="1">IF(B1574="","",IF(ISERROR(MATCH($J1574,[3]SorP!$B$1:$B$6226,0)),"",INDIRECT("'SorP'!$A$"&amp;MATCH($S1574&amp;$J1574,[3]SorP!C:C,0))))</f>
        <v/>
      </c>
      <c r="U1574" s="139"/>
      <c r="V1574" s="140" t="e">
        <f>IF(C1574="",NA(),IF(OR(C1574="Smelter not listed",C1574="Smelter not yet identified"),MATCH($B1574&amp;$D1574,'[3]Smelter Look-up'!$J:$J,0),MATCH($B1574&amp;$C1574,'[3]Smelter Look-up'!$J:$J,0)))</f>
        <v>#N/A</v>
      </c>
      <c r="X1574" s="67">
        <f t="shared" si="121"/>
        <v>0</v>
      </c>
      <c r="AB1574" s="68" t="str">
        <f t="shared" si="122"/>
        <v/>
      </c>
    </row>
    <row r="1575" spans="1:28" s="67" customFormat="1" ht="20.25">
      <c r="A1575" s="197"/>
      <c r="B1575" s="137" t="s">
        <v>235</v>
      </c>
      <c r="C1575" s="191" t="s">
        <v>235</v>
      </c>
      <c r="D1575" s="138"/>
      <c r="E1575" s="137" t="s">
        <v>235</v>
      </c>
      <c r="F1575" s="137" t="s">
        <v>235</v>
      </c>
      <c r="G1575" s="137" t="s">
        <v>235</v>
      </c>
      <c r="H1575" s="192" t="s">
        <v>235</v>
      </c>
      <c r="I1575" s="193" t="s">
        <v>235</v>
      </c>
      <c r="J1575" s="193" t="s">
        <v>235</v>
      </c>
      <c r="K1575" s="194"/>
      <c r="L1575" s="194"/>
      <c r="M1575" s="194"/>
      <c r="N1575" s="194"/>
      <c r="O1575" s="194"/>
      <c r="P1575" s="195"/>
      <c r="Q1575" s="196"/>
      <c r="R1575" s="137" t="s">
        <v>235</v>
      </c>
      <c r="S1575" s="197" t="str">
        <f t="shared" ca="1" si="123"/>
        <v/>
      </c>
      <c r="T1575" s="197" t="str">
        <f ca="1">IF(B1575="","",IF(ISERROR(MATCH($J1575,[3]SorP!$B$1:$B$6226,0)),"",INDIRECT("'SorP'!$A$"&amp;MATCH($S1575&amp;$J1575,[3]SorP!C:C,0))))</f>
        <v/>
      </c>
      <c r="U1575" s="139"/>
      <c r="V1575" s="140" t="e">
        <f>IF(C1575="",NA(),IF(OR(C1575="Smelter not listed",C1575="Smelter not yet identified"),MATCH($B1575&amp;$D1575,'[3]Smelter Look-up'!$J:$J,0),MATCH($B1575&amp;$C1575,'[3]Smelter Look-up'!$J:$J,0)))</f>
        <v>#N/A</v>
      </c>
      <c r="X1575" s="67">
        <f t="shared" si="121"/>
        <v>0</v>
      </c>
      <c r="AB1575" s="68" t="str">
        <f t="shared" si="122"/>
        <v/>
      </c>
    </row>
    <row r="1576" spans="1:28" s="67" customFormat="1" ht="20.25">
      <c r="A1576" s="197"/>
      <c r="B1576" s="137" t="s">
        <v>235</v>
      </c>
      <c r="C1576" s="191" t="s">
        <v>235</v>
      </c>
      <c r="D1576" s="138"/>
      <c r="E1576" s="137" t="s">
        <v>235</v>
      </c>
      <c r="F1576" s="137" t="s">
        <v>235</v>
      </c>
      <c r="G1576" s="137" t="s">
        <v>235</v>
      </c>
      <c r="H1576" s="192" t="s">
        <v>235</v>
      </c>
      <c r="I1576" s="193" t="s">
        <v>235</v>
      </c>
      <c r="J1576" s="193" t="s">
        <v>235</v>
      </c>
      <c r="K1576" s="194"/>
      <c r="L1576" s="194"/>
      <c r="M1576" s="194"/>
      <c r="N1576" s="194"/>
      <c r="O1576" s="194"/>
      <c r="P1576" s="195"/>
      <c r="Q1576" s="196"/>
      <c r="R1576" s="137" t="s">
        <v>235</v>
      </c>
      <c r="S1576" s="197" t="str">
        <f t="shared" ca="1" si="123"/>
        <v/>
      </c>
      <c r="T1576" s="197" t="str">
        <f ca="1">IF(B1576="","",IF(ISERROR(MATCH($J1576,[3]SorP!$B$1:$B$6226,0)),"",INDIRECT("'SorP'!$A$"&amp;MATCH($S1576&amp;$J1576,[3]SorP!C:C,0))))</f>
        <v/>
      </c>
      <c r="U1576" s="139"/>
      <c r="V1576" s="140" t="e">
        <f>IF(C1576="",NA(),IF(OR(C1576="Smelter not listed",C1576="Smelter not yet identified"),MATCH($B1576&amp;$D1576,'[3]Smelter Look-up'!$J:$J,0),MATCH($B1576&amp;$C1576,'[3]Smelter Look-up'!$J:$J,0)))</f>
        <v>#N/A</v>
      </c>
      <c r="X1576" s="67">
        <f t="shared" si="121"/>
        <v>0</v>
      </c>
      <c r="AB1576" s="68" t="str">
        <f t="shared" si="122"/>
        <v/>
      </c>
    </row>
    <row r="1577" spans="1:28" s="67" customFormat="1" ht="20.25">
      <c r="A1577" s="197"/>
      <c r="B1577" s="137" t="s">
        <v>235</v>
      </c>
      <c r="C1577" s="191" t="s">
        <v>235</v>
      </c>
      <c r="D1577" s="138"/>
      <c r="E1577" s="137" t="s">
        <v>235</v>
      </c>
      <c r="F1577" s="137" t="s">
        <v>235</v>
      </c>
      <c r="G1577" s="137" t="s">
        <v>235</v>
      </c>
      <c r="H1577" s="192" t="s">
        <v>235</v>
      </c>
      <c r="I1577" s="193" t="s">
        <v>235</v>
      </c>
      <c r="J1577" s="193" t="s">
        <v>235</v>
      </c>
      <c r="K1577" s="194"/>
      <c r="L1577" s="194"/>
      <c r="M1577" s="194"/>
      <c r="N1577" s="194"/>
      <c r="O1577" s="194"/>
      <c r="P1577" s="195"/>
      <c r="Q1577" s="196"/>
      <c r="R1577" s="137" t="s">
        <v>235</v>
      </c>
      <c r="S1577" s="197" t="str">
        <f t="shared" ca="1" si="123"/>
        <v/>
      </c>
      <c r="T1577" s="197" t="str">
        <f ca="1">IF(B1577="","",IF(ISERROR(MATCH($J1577,[3]SorP!$B$1:$B$6226,0)),"",INDIRECT("'SorP'!$A$"&amp;MATCH($S1577&amp;$J1577,[3]SorP!C:C,0))))</f>
        <v/>
      </c>
      <c r="U1577" s="139"/>
      <c r="V1577" s="140" t="e">
        <f>IF(C1577="",NA(),IF(OR(C1577="Smelter not listed",C1577="Smelter not yet identified"),MATCH($B1577&amp;$D1577,'[3]Smelter Look-up'!$J:$J,0),MATCH($B1577&amp;$C1577,'[3]Smelter Look-up'!$J:$J,0)))</f>
        <v>#N/A</v>
      </c>
      <c r="X1577" s="67">
        <f t="shared" si="121"/>
        <v>0</v>
      </c>
      <c r="AB1577" s="68" t="str">
        <f t="shared" si="122"/>
        <v/>
      </c>
    </row>
    <row r="1578" spans="1:28" s="67" customFormat="1" ht="20.25">
      <c r="A1578" s="197"/>
      <c r="B1578" s="137" t="s">
        <v>235</v>
      </c>
      <c r="C1578" s="191" t="s">
        <v>235</v>
      </c>
      <c r="D1578" s="138"/>
      <c r="E1578" s="137" t="s">
        <v>235</v>
      </c>
      <c r="F1578" s="137" t="s">
        <v>235</v>
      </c>
      <c r="G1578" s="137" t="s">
        <v>235</v>
      </c>
      <c r="H1578" s="192" t="s">
        <v>235</v>
      </c>
      <c r="I1578" s="193" t="s">
        <v>235</v>
      </c>
      <c r="J1578" s="193" t="s">
        <v>235</v>
      </c>
      <c r="K1578" s="194"/>
      <c r="L1578" s="194"/>
      <c r="M1578" s="194"/>
      <c r="N1578" s="194"/>
      <c r="O1578" s="194"/>
      <c r="P1578" s="195"/>
      <c r="Q1578" s="196"/>
      <c r="R1578" s="137" t="s">
        <v>235</v>
      </c>
      <c r="S1578" s="197" t="str">
        <f t="shared" ca="1" si="123"/>
        <v/>
      </c>
      <c r="T1578" s="197" t="str">
        <f ca="1">IF(B1578="","",IF(ISERROR(MATCH($J1578,[3]SorP!$B$1:$B$6226,0)),"",INDIRECT("'SorP'!$A$"&amp;MATCH($S1578&amp;$J1578,[3]SorP!C:C,0))))</f>
        <v/>
      </c>
      <c r="U1578" s="139"/>
      <c r="V1578" s="140" t="e">
        <f>IF(C1578="",NA(),IF(OR(C1578="Smelter not listed",C1578="Smelter not yet identified"),MATCH($B1578&amp;$D1578,'[3]Smelter Look-up'!$J:$J,0),MATCH($B1578&amp;$C1578,'[3]Smelter Look-up'!$J:$J,0)))</f>
        <v>#N/A</v>
      </c>
      <c r="X1578" s="67">
        <f t="shared" si="121"/>
        <v>0</v>
      </c>
      <c r="AB1578" s="68" t="str">
        <f t="shared" si="122"/>
        <v/>
      </c>
    </row>
    <row r="1579" spans="1:28" s="67" customFormat="1" ht="20.25">
      <c r="A1579" s="197"/>
      <c r="B1579" s="137" t="s">
        <v>235</v>
      </c>
      <c r="C1579" s="191" t="s">
        <v>235</v>
      </c>
      <c r="D1579" s="138"/>
      <c r="E1579" s="137" t="s">
        <v>235</v>
      </c>
      <c r="F1579" s="137" t="s">
        <v>235</v>
      </c>
      <c r="G1579" s="137" t="s">
        <v>235</v>
      </c>
      <c r="H1579" s="192" t="s">
        <v>235</v>
      </c>
      <c r="I1579" s="193" t="s">
        <v>235</v>
      </c>
      <c r="J1579" s="193" t="s">
        <v>235</v>
      </c>
      <c r="K1579" s="194"/>
      <c r="L1579" s="194"/>
      <c r="M1579" s="194"/>
      <c r="N1579" s="194"/>
      <c r="O1579" s="194"/>
      <c r="P1579" s="195"/>
      <c r="Q1579" s="196"/>
      <c r="R1579" s="137" t="s">
        <v>235</v>
      </c>
      <c r="S1579" s="197" t="str">
        <f t="shared" ca="1" si="123"/>
        <v/>
      </c>
      <c r="T1579" s="197" t="str">
        <f ca="1">IF(B1579="","",IF(ISERROR(MATCH($J1579,[3]SorP!$B$1:$B$6226,0)),"",INDIRECT("'SorP'!$A$"&amp;MATCH($S1579&amp;$J1579,[3]SorP!C:C,0))))</f>
        <v/>
      </c>
      <c r="U1579" s="139"/>
      <c r="V1579" s="140" t="e">
        <f>IF(C1579="",NA(),IF(OR(C1579="Smelter not listed",C1579="Smelter not yet identified"),MATCH($B1579&amp;$D1579,'[3]Smelter Look-up'!$J:$J,0),MATCH($B1579&amp;$C1579,'[3]Smelter Look-up'!$J:$J,0)))</f>
        <v>#N/A</v>
      </c>
      <c r="X1579" s="67">
        <f t="shared" si="121"/>
        <v>0</v>
      </c>
      <c r="AB1579" s="68" t="str">
        <f t="shared" si="122"/>
        <v/>
      </c>
    </row>
    <row r="1580" spans="1:28" s="67" customFormat="1" ht="20.25">
      <c r="A1580" s="197"/>
      <c r="B1580" s="137" t="s">
        <v>235</v>
      </c>
      <c r="C1580" s="191" t="s">
        <v>235</v>
      </c>
      <c r="D1580" s="138"/>
      <c r="E1580" s="137" t="s">
        <v>235</v>
      </c>
      <c r="F1580" s="137" t="s">
        <v>235</v>
      </c>
      <c r="G1580" s="137" t="s">
        <v>235</v>
      </c>
      <c r="H1580" s="192" t="s">
        <v>235</v>
      </c>
      <c r="I1580" s="193" t="s">
        <v>235</v>
      </c>
      <c r="J1580" s="193" t="s">
        <v>235</v>
      </c>
      <c r="K1580" s="194"/>
      <c r="L1580" s="194"/>
      <c r="M1580" s="194"/>
      <c r="N1580" s="194"/>
      <c r="O1580" s="194"/>
      <c r="P1580" s="195"/>
      <c r="Q1580" s="196"/>
      <c r="R1580" s="137" t="s">
        <v>235</v>
      </c>
      <c r="S1580" s="197" t="str">
        <f t="shared" ca="1" si="123"/>
        <v/>
      </c>
      <c r="T1580" s="197" t="str">
        <f ca="1">IF(B1580="","",IF(ISERROR(MATCH($J1580,[3]SorP!$B$1:$B$6226,0)),"",INDIRECT("'SorP'!$A$"&amp;MATCH($S1580&amp;$J1580,[3]SorP!C:C,0))))</f>
        <v/>
      </c>
      <c r="U1580" s="139"/>
      <c r="V1580" s="140" t="e">
        <f>IF(C1580="",NA(),IF(OR(C1580="Smelter not listed",C1580="Smelter not yet identified"),MATCH($B1580&amp;$D1580,'[3]Smelter Look-up'!$J:$J,0),MATCH($B1580&amp;$C1580,'[3]Smelter Look-up'!$J:$J,0)))</f>
        <v>#N/A</v>
      </c>
      <c r="X1580" s="67">
        <f t="shared" si="121"/>
        <v>0</v>
      </c>
      <c r="AB1580" s="68" t="str">
        <f t="shared" si="122"/>
        <v/>
      </c>
    </row>
    <row r="1581" spans="1:28" s="67" customFormat="1" ht="20.25">
      <c r="A1581" s="197"/>
      <c r="B1581" s="137" t="s">
        <v>235</v>
      </c>
      <c r="C1581" s="191" t="s">
        <v>235</v>
      </c>
      <c r="D1581" s="138"/>
      <c r="E1581" s="137" t="s">
        <v>235</v>
      </c>
      <c r="F1581" s="137" t="s">
        <v>235</v>
      </c>
      <c r="G1581" s="137" t="s">
        <v>235</v>
      </c>
      <c r="H1581" s="192" t="s">
        <v>235</v>
      </c>
      <c r="I1581" s="193" t="s">
        <v>235</v>
      </c>
      <c r="J1581" s="193" t="s">
        <v>235</v>
      </c>
      <c r="K1581" s="194"/>
      <c r="L1581" s="194"/>
      <c r="M1581" s="194"/>
      <c r="N1581" s="194"/>
      <c r="O1581" s="194"/>
      <c r="P1581" s="195"/>
      <c r="Q1581" s="196"/>
      <c r="R1581" s="137" t="s">
        <v>235</v>
      </c>
      <c r="S1581" s="197" t="str">
        <f t="shared" ca="1" si="123"/>
        <v/>
      </c>
      <c r="T1581" s="197" t="str">
        <f ca="1">IF(B1581="","",IF(ISERROR(MATCH($J1581,[3]SorP!$B$1:$B$6226,0)),"",INDIRECT("'SorP'!$A$"&amp;MATCH($S1581&amp;$J1581,[3]SorP!C:C,0))))</f>
        <v/>
      </c>
      <c r="U1581" s="139"/>
      <c r="V1581" s="140" t="e">
        <f>IF(C1581="",NA(),IF(OR(C1581="Smelter not listed",C1581="Smelter not yet identified"),MATCH($B1581&amp;$D1581,'[3]Smelter Look-up'!$J:$J,0),MATCH($B1581&amp;$C1581,'[3]Smelter Look-up'!$J:$J,0)))</f>
        <v>#N/A</v>
      </c>
      <c r="X1581" s="67">
        <f t="shared" si="121"/>
        <v>0</v>
      </c>
      <c r="AB1581" s="68" t="str">
        <f t="shared" si="122"/>
        <v/>
      </c>
    </row>
    <row r="1582" spans="1:28" s="67" customFormat="1" ht="20.25">
      <c r="A1582" s="197"/>
      <c r="B1582" s="137" t="s">
        <v>235</v>
      </c>
      <c r="C1582" s="191" t="s">
        <v>235</v>
      </c>
      <c r="D1582" s="138"/>
      <c r="E1582" s="137" t="s">
        <v>235</v>
      </c>
      <c r="F1582" s="137" t="s">
        <v>235</v>
      </c>
      <c r="G1582" s="137" t="s">
        <v>235</v>
      </c>
      <c r="H1582" s="192" t="s">
        <v>235</v>
      </c>
      <c r="I1582" s="193" t="s">
        <v>235</v>
      </c>
      <c r="J1582" s="193" t="s">
        <v>235</v>
      </c>
      <c r="K1582" s="194"/>
      <c r="L1582" s="194"/>
      <c r="M1582" s="194"/>
      <c r="N1582" s="194"/>
      <c r="O1582" s="194"/>
      <c r="P1582" s="195"/>
      <c r="Q1582" s="196"/>
      <c r="R1582" s="137" t="s">
        <v>235</v>
      </c>
      <c r="S1582" s="197" t="str">
        <f t="shared" ca="1" si="123"/>
        <v/>
      </c>
      <c r="T1582" s="197" t="str">
        <f ca="1">IF(B1582="","",IF(ISERROR(MATCH($J1582,[3]SorP!$B$1:$B$6226,0)),"",INDIRECT("'SorP'!$A$"&amp;MATCH($S1582&amp;$J1582,[3]SorP!C:C,0))))</f>
        <v/>
      </c>
      <c r="U1582" s="139"/>
      <c r="V1582" s="140" t="e">
        <f>IF(C1582="",NA(),IF(OR(C1582="Smelter not listed",C1582="Smelter not yet identified"),MATCH($B1582&amp;$D1582,'[3]Smelter Look-up'!$J:$J,0),MATCH($B1582&amp;$C1582,'[3]Smelter Look-up'!$J:$J,0)))</f>
        <v>#N/A</v>
      </c>
      <c r="X1582" s="67">
        <f t="shared" si="121"/>
        <v>0</v>
      </c>
      <c r="AB1582" s="68" t="str">
        <f t="shared" si="122"/>
        <v/>
      </c>
    </row>
    <row r="1583" spans="1:28" s="67" customFormat="1" ht="20.25">
      <c r="A1583" s="197"/>
      <c r="B1583" s="137" t="s">
        <v>235</v>
      </c>
      <c r="C1583" s="191" t="s">
        <v>235</v>
      </c>
      <c r="D1583" s="138"/>
      <c r="E1583" s="137" t="s">
        <v>235</v>
      </c>
      <c r="F1583" s="137" t="s">
        <v>235</v>
      </c>
      <c r="G1583" s="137" t="s">
        <v>235</v>
      </c>
      <c r="H1583" s="192" t="s">
        <v>235</v>
      </c>
      <c r="I1583" s="193" t="s">
        <v>235</v>
      </c>
      <c r="J1583" s="193" t="s">
        <v>235</v>
      </c>
      <c r="K1583" s="194"/>
      <c r="L1583" s="194"/>
      <c r="M1583" s="194"/>
      <c r="N1583" s="194"/>
      <c r="O1583" s="194"/>
      <c r="P1583" s="195"/>
      <c r="Q1583" s="196"/>
      <c r="R1583" s="137" t="s">
        <v>235</v>
      </c>
      <c r="S1583" s="197" t="str">
        <f t="shared" ca="1" si="123"/>
        <v/>
      </c>
      <c r="T1583" s="197" t="str">
        <f ca="1">IF(B1583="","",IF(ISERROR(MATCH($J1583,[3]SorP!$B$1:$B$6226,0)),"",INDIRECT("'SorP'!$A$"&amp;MATCH($S1583&amp;$J1583,[3]SorP!C:C,0))))</f>
        <v/>
      </c>
      <c r="U1583" s="139"/>
      <c r="V1583" s="140" t="e">
        <f>IF(C1583="",NA(),IF(OR(C1583="Smelter not listed",C1583="Smelter not yet identified"),MATCH($B1583&amp;$D1583,'[3]Smelter Look-up'!$J:$J,0),MATCH($B1583&amp;$C1583,'[3]Smelter Look-up'!$J:$J,0)))</f>
        <v>#N/A</v>
      </c>
      <c r="X1583" s="67">
        <f t="shared" si="121"/>
        <v>0</v>
      </c>
      <c r="AB1583" s="68" t="str">
        <f t="shared" si="122"/>
        <v/>
      </c>
    </row>
    <row r="1584" spans="1:28" s="67" customFormat="1" ht="20.25">
      <c r="A1584" s="197"/>
      <c r="B1584" s="137" t="s">
        <v>235</v>
      </c>
      <c r="C1584" s="191" t="s">
        <v>235</v>
      </c>
      <c r="D1584" s="138"/>
      <c r="E1584" s="137" t="s">
        <v>235</v>
      </c>
      <c r="F1584" s="137" t="s">
        <v>235</v>
      </c>
      <c r="G1584" s="137" t="s">
        <v>235</v>
      </c>
      <c r="H1584" s="192" t="s">
        <v>235</v>
      </c>
      <c r="I1584" s="193" t="s">
        <v>235</v>
      </c>
      <c r="J1584" s="193" t="s">
        <v>235</v>
      </c>
      <c r="K1584" s="194"/>
      <c r="L1584" s="194"/>
      <c r="M1584" s="194"/>
      <c r="N1584" s="194"/>
      <c r="O1584" s="194"/>
      <c r="P1584" s="195"/>
      <c r="Q1584" s="196"/>
      <c r="R1584" s="137" t="s">
        <v>235</v>
      </c>
      <c r="S1584" s="197" t="str">
        <f t="shared" ca="1" si="123"/>
        <v/>
      </c>
      <c r="T1584" s="197" t="str">
        <f ca="1">IF(B1584="","",IF(ISERROR(MATCH($J1584,[3]SorP!$B$1:$B$6226,0)),"",INDIRECT("'SorP'!$A$"&amp;MATCH($S1584&amp;$J1584,[3]SorP!C:C,0))))</f>
        <v/>
      </c>
      <c r="U1584" s="139"/>
      <c r="V1584" s="140" t="e">
        <f>IF(C1584="",NA(),IF(OR(C1584="Smelter not listed",C1584="Smelter not yet identified"),MATCH($B1584&amp;$D1584,'[3]Smelter Look-up'!$J:$J,0),MATCH($B1584&amp;$C1584,'[3]Smelter Look-up'!$J:$J,0)))</f>
        <v>#N/A</v>
      </c>
      <c r="X1584" s="67">
        <f t="shared" si="121"/>
        <v>0</v>
      </c>
      <c r="AB1584" s="68" t="str">
        <f t="shared" si="122"/>
        <v/>
      </c>
    </row>
    <row r="1585" spans="1:28" s="67" customFormat="1" ht="20.25">
      <c r="A1585" s="197"/>
      <c r="B1585" s="137" t="s">
        <v>235</v>
      </c>
      <c r="C1585" s="191" t="s">
        <v>235</v>
      </c>
      <c r="D1585" s="138"/>
      <c r="E1585" s="137" t="s">
        <v>235</v>
      </c>
      <c r="F1585" s="137" t="s">
        <v>235</v>
      </c>
      <c r="G1585" s="137" t="s">
        <v>235</v>
      </c>
      <c r="H1585" s="192" t="s">
        <v>235</v>
      </c>
      <c r="I1585" s="193" t="s">
        <v>235</v>
      </c>
      <c r="J1585" s="193" t="s">
        <v>235</v>
      </c>
      <c r="K1585" s="194"/>
      <c r="L1585" s="194"/>
      <c r="M1585" s="194"/>
      <c r="N1585" s="194"/>
      <c r="O1585" s="194"/>
      <c r="P1585" s="195"/>
      <c r="Q1585" s="196"/>
      <c r="R1585" s="137" t="s">
        <v>235</v>
      </c>
      <c r="S1585" s="197" t="str">
        <f t="shared" ca="1" si="123"/>
        <v/>
      </c>
      <c r="T1585" s="197" t="str">
        <f ca="1">IF(B1585="","",IF(ISERROR(MATCH($J1585,[3]SorP!$B$1:$B$6226,0)),"",INDIRECT("'SorP'!$A$"&amp;MATCH($S1585&amp;$J1585,[3]SorP!C:C,0))))</f>
        <v/>
      </c>
      <c r="U1585" s="139"/>
      <c r="V1585" s="140" t="e">
        <f>IF(C1585="",NA(),IF(OR(C1585="Smelter not listed",C1585="Smelter not yet identified"),MATCH($B1585&amp;$D1585,'[3]Smelter Look-up'!$J:$J,0),MATCH($B1585&amp;$C1585,'[3]Smelter Look-up'!$J:$J,0)))</f>
        <v>#N/A</v>
      </c>
      <c r="X1585" s="67">
        <f t="shared" si="121"/>
        <v>0</v>
      </c>
      <c r="AB1585" s="68" t="str">
        <f t="shared" si="122"/>
        <v/>
      </c>
    </row>
    <row r="1586" spans="1:28" s="67" customFormat="1" ht="20.25">
      <c r="A1586" s="197"/>
      <c r="B1586" s="137" t="s">
        <v>235</v>
      </c>
      <c r="C1586" s="191" t="s">
        <v>235</v>
      </c>
      <c r="D1586" s="138"/>
      <c r="E1586" s="137" t="s">
        <v>235</v>
      </c>
      <c r="F1586" s="137" t="s">
        <v>235</v>
      </c>
      <c r="G1586" s="137" t="s">
        <v>235</v>
      </c>
      <c r="H1586" s="192" t="s">
        <v>235</v>
      </c>
      <c r="I1586" s="193" t="s">
        <v>235</v>
      </c>
      <c r="J1586" s="193" t="s">
        <v>235</v>
      </c>
      <c r="K1586" s="194"/>
      <c r="L1586" s="194"/>
      <c r="M1586" s="194"/>
      <c r="N1586" s="194"/>
      <c r="O1586" s="194"/>
      <c r="P1586" s="195"/>
      <c r="Q1586" s="196"/>
      <c r="R1586" s="137" t="s">
        <v>235</v>
      </c>
      <c r="S1586" s="197" t="str">
        <f t="shared" ca="1" si="123"/>
        <v/>
      </c>
      <c r="T1586" s="197" t="str">
        <f ca="1">IF(B1586="","",IF(ISERROR(MATCH($J1586,[3]SorP!$B$1:$B$6226,0)),"",INDIRECT("'SorP'!$A$"&amp;MATCH($S1586&amp;$J1586,[3]SorP!C:C,0))))</f>
        <v/>
      </c>
      <c r="U1586" s="139"/>
      <c r="V1586" s="140" t="e">
        <f>IF(C1586="",NA(),IF(OR(C1586="Smelter not listed",C1586="Smelter not yet identified"),MATCH($B1586&amp;$D1586,'[3]Smelter Look-up'!$J:$J,0),MATCH($B1586&amp;$C1586,'[3]Smelter Look-up'!$J:$J,0)))</f>
        <v>#N/A</v>
      </c>
      <c r="X1586" s="67">
        <f t="shared" si="121"/>
        <v>0</v>
      </c>
      <c r="AB1586" s="68" t="str">
        <f t="shared" si="122"/>
        <v/>
      </c>
    </row>
    <row r="1587" spans="1:28" s="67" customFormat="1" ht="20.25">
      <c r="A1587" s="197"/>
      <c r="B1587" s="137" t="s">
        <v>235</v>
      </c>
      <c r="C1587" s="191" t="s">
        <v>235</v>
      </c>
      <c r="D1587" s="138"/>
      <c r="E1587" s="137" t="s">
        <v>235</v>
      </c>
      <c r="F1587" s="137" t="s">
        <v>235</v>
      </c>
      <c r="G1587" s="137" t="s">
        <v>235</v>
      </c>
      <c r="H1587" s="192" t="s">
        <v>235</v>
      </c>
      <c r="I1587" s="193" t="s">
        <v>235</v>
      </c>
      <c r="J1587" s="193" t="s">
        <v>235</v>
      </c>
      <c r="K1587" s="194"/>
      <c r="L1587" s="194"/>
      <c r="M1587" s="194"/>
      <c r="N1587" s="194"/>
      <c r="O1587" s="194"/>
      <c r="P1587" s="195"/>
      <c r="Q1587" s="196"/>
      <c r="R1587" s="137" t="s">
        <v>235</v>
      </c>
      <c r="S1587" s="197" t="str">
        <f t="shared" ca="1" si="123"/>
        <v/>
      </c>
      <c r="T1587" s="197" t="str">
        <f ca="1">IF(B1587="","",IF(ISERROR(MATCH($J1587,[3]SorP!$B$1:$B$6226,0)),"",INDIRECT("'SorP'!$A$"&amp;MATCH($S1587&amp;$J1587,[3]SorP!C:C,0))))</f>
        <v/>
      </c>
      <c r="U1587" s="139"/>
      <c r="V1587" s="140" t="e">
        <f>IF(C1587="",NA(),IF(OR(C1587="Smelter not listed",C1587="Smelter not yet identified"),MATCH($B1587&amp;$D1587,'[3]Smelter Look-up'!$J:$J,0),MATCH($B1587&amp;$C1587,'[3]Smelter Look-up'!$J:$J,0)))</f>
        <v>#N/A</v>
      </c>
      <c r="X1587" s="67">
        <f t="shared" si="121"/>
        <v>0</v>
      </c>
      <c r="AB1587" s="68" t="str">
        <f t="shared" si="122"/>
        <v/>
      </c>
    </row>
    <row r="1588" spans="1:28" s="67" customFormat="1" ht="20.25">
      <c r="A1588" s="197"/>
      <c r="B1588" s="137" t="s">
        <v>235</v>
      </c>
      <c r="C1588" s="191" t="s">
        <v>235</v>
      </c>
      <c r="D1588" s="138"/>
      <c r="E1588" s="137" t="s">
        <v>235</v>
      </c>
      <c r="F1588" s="137" t="s">
        <v>235</v>
      </c>
      <c r="G1588" s="137" t="s">
        <v>235</v>
      </c>
      <c r="H1588" s="192" t="s">
        <v>235</v>
      </c>
      <c r="I1588" s="193" t="s">
        <v>235</v>
      </c>
      <c r="J1588" s="193" t="s">
        <v>235</v>
      </c>
      <c r="K1588" s="194"/>
      <c r="L1588" s="194"/>
      <c r="M1588" s="194"/>
      <c r="N1588" s="194"/>
      <c r="O1588" s="194"/>
      <c r="P1588" s="195"/>
      <c r="Q1588" s="196"/>
      <c r="R1588" s="137" t="s">
        <v>235</v>
      </c>
      <c r="S1588" s="197" t="str">
        <f t="shared" ca="1" si="123"/>
        <v/>
      </c>
      <c r="T1588" s="197" t="str">
        <f ca="1">IF(B1588="","",IF(ISERROR(MATCH($J1588,[3]SorP!$B$1:$B$6226,0)),"",INDIRECT("'SorP'!$A$"&amp;MATCH($S1588&amp;$J1588,[3]SorP!C:C,0))))</f>
        <v/>
      </c>
      <c r="U1588" s="139"/>
      <c r="V1588" s="140" t="e">
        <f>IF(C1588="",NA(),IF(OR(C1588="Smelter not listed",C1588="Smelter not yet identified"),MATCH($B1588&amp;$D1588,'[3]Smelter Look-up'!$J:$J,0),MATCH($B1588&amp;$C1588,'[3]Smelter Look-up'!$J:$J,0)))</f>
        <v>#N/A</v>
      </c>
      <c r="X1588" s="67">
        <f t="shared" si="121"/>
        <v>0</v>
      </c>
      <c r="AB1588" s="68" t="str">
        <f t="shared" si="122"/>
        <v/>
      </c>
    </row>
    <row r="1589" spans="1:28" s="67" customFormat="1" ht="20.25">
      <c r="A1589" s="197"/>
      <c r="B1589" s="137" t="s">
        <v>235</v>
      </c>
      <c r="C1589" s="191" t="s">
        <v>235</v>
      </c>
      <c r="D1589" s="138"/>
      <c r="E1589" s="137" t="s">
        <v>235</v>
      </c>
      <c r="F1589" s="137" t="s">
        <v>235</v>
      </c>
      <c r="G1589" s="137" t="s">
        <v>235</v>
      </c>
      <c r="H1589" s="192" t="s">
        <v>235</v>
      </c>
      <c r="I1589" s="193" t="s">
        <v>235</v>
      </c>
      <c r="J1589" s="193" t="s">
        <v>235</v>
      </c>
      <c r="K1589" s="194"/>
      <c r="L1589" s="194"/>
      <c r="M1589" s="194"/>
      <c r="N1589" s="194"/>
      <c r="O1589" s="194"/>
      <c r="P1589" s="195"/>
      <c r="Q1589" s="196"/>
      <c r="R1589" s="137" t="s">
        <v>235</v>
      </c>
      <c r="S1589" s="197" t="str">
        <f t="shared" ca="1" si="123"/>
        <v/>
      </c>
      <c r="T1589" s="197" t="str">
        <f ca="1">IF(B1589="","",IF(ISERROR(MATCH($J1589,[3]SorP!$B$1:$B$6226,0)),"",INDIRECT("'SorP'!$A$"&amp;MATCH($S1589&amp;$J1589,[3]SorP!C:C,0))))</f>
        <v/>
      </c>
      <c r="U1589" s="139"/>
      <c r="V1589" s="140" t="e">
        <f>IF(C1589="",NA(),IF(OR(C1589="Smelter not listed",C1589="Smelter not yet identified"),MATCH($B1589&amp;$D1589,'[3]Smelter Look-up'!$J:$J,0),MATCH($B1589&amp;$C1589,'[3]Smelter Look-up'!$J:$J,0)))</f>
        <v>#N/A</v>
      </c>
      <c r="X1589" s="67">
        <f t="shared" si="121"/>
        <v>0</v>
      </c>
      <c r="AB1589" s="68" t="str">
        <f t="shared" si="122"/>
        <v/>
      </c>
    </row>
    <row r="1590" spans="1:28" s="67" customFormat="1" ht="20.25">
      <c r="A1590" s="197"/>
      <c r="B1590" s="137" t="s">
        <v>235</v>
      </c>
      <c r="C1590" s="191" t="s">
        <v>235</v>
      </c>
      <c r="D1590" s="138"/>
      <c r="E1590" s="137" t="s">
        <v>235</v>
      </c>
      <c r="F1590" s="137" t="s">
        <v>235</v>
      </c>
      <c r="G1590" s="137" t="s">
        <v>235</v>
      </c>
      <c r="H1590" s="192" t="s">
        <v>235</v>
      </c>
      <c r="I1590" s="193" t="s">
        <v>235</v>
      </c>
      <c r="J1590" s="193" t="s">
        <v>235</v>
      </c>
      <c r="K1590" s="194"/>
      <c r="L1590" s="194"/>
      <c r="M1590" s="194"/>
      <c r="N1590" s="194"/>
      <c r="O1590" s="194"/>
      <c r="P1590" s="195"/>
      <c r="Q1590" s="196"/>
      <c r="R1590" s="137" t="s">
        <v>235</v>
      </c>
      <c r="S1590" s="197" t="str">
        <f t="shared" ca="1" si="123"/>
        <v/>
      </c>
      <c r="T1590" s="197" t="str">
        <f ca="1">IF(B1590="","",IF(ISERROR(MATCH($J1590,[3]SorP!$B$1:$B$6226,0)),"",INDIRECT("'SorP'!$A$"&amp;MATCH($S1590&amp;$J1590,[3]SorP!C:C,0))))</f>
        <v/>
      </c>
      <c r="U1590" s="139"/>
      <c r="V1590" s="140" t="e">
        <f>IF(C1590="",NA(),IF(OR(C1590="Smelter not listed",C1590="Smelter not yet identified"),MATCH($B1590&amp;$D1590,'[3]Smelter Look-up'!$J:$J,0),MATCH($B1590&amp;$C1590,'[3]Smelter Look-up'!$J:$J,0)))</f>
        <v>#N/A</v>
      </c>
      <c r="X1590" s="67">
        <f t="shared" si="121"/>
        <v>0</v>
      </c>
      <c r="AB1590" s="68" t="str">
        <f t="shared" si="122"/>
        <v/>
      </c>
    </row>
    <row r="1591" spans="1:28" s="67" customFormat="1" ht="20.25">
      <c r="A1591" s="197"/>
      <c r="B1591" s="137" t="s">
        <v>235</v>
      </c>
      <c r="C1591" s="191" t="s">
        <v>235</v>
      </c>
      <c r="D1591" s="138"/>
      <c r="E1591" s="137" t="s">
        <v>235</v>
      </c>
      <c r="F1591" s="137" t="s">
        <v>235</v>
      </c>
      <c r="G1591" s="137" t="s">
        <v>235</v>
      </c>
      <c r="H1591" s="192" t="s">
        <v>235</v>
      </c>
      <c r="I1591" s="193" t="s">
        <v>235</v>
      </c>
      <c r="J1591" s="193" t="s">
        <v>235</v>
      </c>
      <c r="K1591" s="194"/>
      <c r="L1591" s="194"/>
      <c r="M1591" s="194"/>
      <c r="N1591" s="194"/>
      <c r="O1591" s="194"/>
      <c r="P1591" s="195"/>
      <c r="Q1591" s="196"/>
      <c r="R1591" s="137" t="s">
        <v>235</v>
      </c>
      <c r="S1591" s="197" t="str">
        <f t="shared" ca="1" si="123"/>
        <v/>
      </c>
      <c r="T1591" s="197" t="str">
        <f ca="1">IF(B1591="","",IF(ISERROR(MATCH($J1591,[3]SorP!$B$1:$B$6226,0)),"",INDIRECT("'SorP'!$A$"&amp;MATCH($S1591&amp;$J1591,[3]SorP!C:C,0))))</f>
        <v/>
      </c>
      <c r="U1591" s="139"/>
      <c r="V1591" s="140" t="e">
        <f>IF(C1591="",NA(),IF(OR(C1591="Smelter not listed",C1591="Smelter not yet identified"),MATCH($B1591&amp;$D1591,'[3]Smelter Look-up'!$J:$J,0),MATCH($B1591&amp;$C1591,'[3]Smelter Look-up'!$J:$J,0)))</f>
        <v>#N/A</v>
      </c>
      <c r="X1591" s="67">
        <f t="shared" si="121"/>
        <v>0</v>
      </c>
      <c r="AB1591" s="68" t="str">
        <f t="shared" si="122"/>
        <v/>
      </c>
    </row>
    <row r="1592" spans="1:28" s="67" customFormat="1" ht="20.25">
      <c r="A1592" s="197"/>
      <c r="B1592" s="137" t="s">
        <v>235</v>
      </c>
      <c r="C1592" s="191" t="s">
        <v>235</v>
      </c>
      <c r="D1592" s="138"/>
      <c r="E1592" s="137" t="s">
        <v>235</v>
      </c>
      <c r="F1592" s="137" t="s">
        <v>235</v>
      </c>
      <c r="G1592" s="137" t="s">
        <v>235</v>
      </c>
      <c r="H1592" s="192" t="s">
        <v>235</v>
      </c>
      <c r="I1592" s="193" t="s">
        <v>235</v>
      </c>
      <c r="J1592" s="193" t="s">
        <v>235</v>
      </c>
      <c r="K1592" s="194"/>
      <c r="L1592" s="194"/>
      <c r="M1592" s="194"/>
      <c r="N1592" s="194"/>
      <c r="O1592" s="194"/>
      <c r="P1592" s="195"/>
      <c r="Q1592" s="196"/>
      <c r="R1592" s="137" t="s">
        <v>235</v>
      </c>
      <c r="S1592" s="197" t="str">
        <f t="shared" ca="1" si="123"/>
        <v/>
      </c>
      <c r="T1592" s="197" t="str">
        <f ca="1">IF(B1592="","",IF(ISERROR(MATCH($J1592,[3]SorP!$B$1:$B$6226,0)),"",INDIRECT("'SorP'!$A$"&amp;MATCH($S1592&amp;$J1592,[3]SorP!C:C,0))))</f>
        <v/>
      </c>
      <c r="U1592" s="139"/>
      <c r="V1592" s="140" t="e">
        <f>IF(C1592="",NA(),IF(OR(C1592="Smelter not listed",C1592="Smelter not yet identified"),MATCH($B1592&amp;$D1592,'[3]Smelter Look-up'!$J:$J,0),MATCH($B1592&amp;$C1592,'[3]Smelter Look-up'!$J:$J,0)))</f>
        <v>#N/A</v>
      </c>
      <c r="X1592" s="67">
        <f t="shared" si="121"/>
        <v>0</v>
      </c>
      <c r="AB1592" s="68" t="str">
        <f t="shared" si="122"/>
        <v/>
      </c>
    </row>
    <row r="1593" spans="1:28" s="67" customFormat="1" ht="20.25">
      <c r="A1593" s="197"/>
      <c r="B1593" s="137" t="s">
        <v>235</v>
      </c>
      <c r="C1593" s="191" t="s">
        <v>235</v>
      </c>
      <c r="D1593" s="138"/>
      <c r="E1593" s="137" t="s">
        <v>235</v>
      </c>
      <c r="F1593" s="137" t="s">
        <v>235</v>
      </c>
      <c r="G1593" s="137" t="s">
        <v>235</v>
      </c>
      <c r="H1593" s="192" t="s">
        <v>235</v>
      </c>
      <c r="I1593" s="193" t="s">
        <v>235</v>
      </c>
      <c r="J1593" s="193" t="s">
        <v>235</v>
      </c>
      <c r="K1593" s="194"/>
      <c r="L1593" s="194"/>
      <c r="M1593" s="194"/>
      <c r="N1593" s="194"/>
      <c r="O1593" s="194"/>
      <c r="P1593" s="195"/>
      <c r="Q1593" s="196"/>
      <c r="R1593" s="137" t="s">
        <v>235</v>
      </c>
      <c r="S1593" s="197" t="str">
        <f t="shared" ca="1" si="123"/>
        <v/>
      </c>
      <c r="T1593" s="197" t="str">
        <f ca="1">IF(B1593="","",IF(ISERROR(MATCH($J1593,[3]SorP!$B$1:$B$6226,0)),"",INDIRECT("'SorP'!$A$"&amp;MATCH($S1593&amp;$J1593,[3]SorP!C:C,0))))</f>
        <v/>
      </c>
      <c r="U1593" s="139"/>
      <c r="V1593" s="140" t="e">
        <f>IF(C1593="",NA(),IF(OR(C1593="Smelter not listed",C1593="Smelter not yet identified"),MATCH($B1593&amp;$D1593,'[3]Smelter Look-up'!$J:$J,0),MATCH($B1593&amp;$C1593,'[3]Smelter Look-up'!$J:$J,0)))</f>
        <v>#N/A</v>
      </c>
      <c r="X1593" s="67">
        <f t="shared" si="121"/>
        <v>0</v>
      </c>
      <c r="AB1593" s="68" t="str">
        <f t="shared" si="122"/>
        <v/>
      </c>
    </row>
    <row r="1594" spans="1:28" s="67" customFormat="1" ht="20.25">
      <c r="A1594" s="197"/>
      <c r="B1594" s="137" t="s">
        <v>235</v>
      </c>
      <c r="C1594" s="191" t="s">
        <v>235</v>
      </c>
      <c r="D1594" s="138"/>
      <c r="E1594" s="137" t="s">
        <v>235</v>
      </c>
      <c r="F1594" s="137" t="s">
        <v>235</v>
      </c>
      <c r="G1594" s="137" t="s">
        <v>235</v>
      </c>
      <c r="H1594" s="192" t="s">
        <v>235</v>
      </c>
      <c r="I1594" s="193" t="s">
        <v>235</v>
      </c>
      <c r="J1594" s="193" t="s">
        <v>235</v>
      </c>
      <c r="K1594" s="194"/>
      <c r="L1594" s="194"/>
      <c r="M1594" s="194"/>
      <c r="N1594" s="194"/>
      <c r="O1594" s="194"/>
      <c r="P1594" s="195"/>
      <c r="Q1594" s="196"/>
      <c r="R1594" s="137" t="s">
        <v>235</v>
      </c>
      <c r="S1594" s="197" t="str">
        <f t="shared" ref="S1594" ca="1" si="124">IF(B1594="","",IF(ISERROR(MATCH($E1594,CL,0)),"Unknown",INDIRECT("'C'!$A$"&amp;MATCH($E1594,CL,0)+1)))</f>
        <v/>
      </c>
      <c r="T1594" s="197" t="str">
        <f ca="1">IF(B1594="","",IF(ISERROR(MATCH($J1594,[3]SorP!$B$1:$B$6226,0)),"",INDIRECT("'SorP'!$A$"&amp;MATCH($S1594&amp;$J1594,[3]SorP!C:C,0))))</f>
        <v/>
      </c>
      <c r="U1594" s="139"/>
      <c r="V1594" s="140" t="e">
        <f>IF(C1594="",NA(),IF(OR(C1594="Smelter not listed",C1594="Smelter not yet identified"),MATCH($B1594&amp;$D1594,'[3]Smelter Look-up'!$J:$J,0),MATCH($B1594&amp;$C1594,'[3]Smelter Look-up'!$J:$J,0)))</f>
        <v>#N/A</v>
      </c>
      <c r="X1594" s="67">
        <f t="shared" si="121"/>
        <v>0</v>
      </c>
      <c r="AB1594" s="68" t="str">
        <f t="shared" si="122"/>
        <v/>
      </c>
    </row>
    <row r="1595" spans="1:28" s="67" customFormat="1" ht="20.25">
      <c r="A1595" s="197"/>
      <c r="B1595" s="137" t="s">
        <v>235</v>
      </c>
      <c r="C1595" s="191" t="s">
        <v>235</v>
      </c>
      <c r="D1595" s="138"/>
      <c r="E1595" s="137" t="s">
        <v>235</v>
      </c>
      <c r="F1595" s="137" t="s">
        <v>235</v>
      </c>
      <c r="G1595" s="137" t="s">
        <v>235</v>
      </c>
      <c r="H1595" s="192" t="s">
        <v>235</v>
      </c>
      <c r="I1595" s="193" t="s">
        <v>235</v>
      </c>
      <c r="J1595" s="193" t="s">
        <v>235</v>
      </c>
      <c r="K1595" s="194"/>
      <c r="L1595" s="194"/>
      <c r="M1595" s="194"/>
      <c r="N1595" s="194"/>
      <c r="O1595" s="194"/>
      <c r="P1595" s="195"/>
      <c r="Q1595" s="196"/>
      <c r="R1595" s="137" t="s">
        <v>235</v>
      </c>
      <c r="S1595" s="197" t="str">
        <f t="shared" ref="S1595:S1626" ca="1" si="125">IF(B1595="","",IF(ISERROR(MATCH($E1595,CL,0)),"Unknown",INDIRECT("'C'!$A$"&amp;MATCH($E1595,CL,0)+1)))</f>
        <v/>
      </c>
      <c r="T1595" s="197" t="str">
        <f ca="1">IF(B1595="","",IF(ISERROR(MATCH($J1595,[3]SorP!$B$1:$B$6226,0)),"",INDIRECT("'SorP'!$A$"&amp;MATCH($S1595&amp;$J1595,[3]SorP!C:C,0))))</f>
        <v/>
      </c>
      <c r="U1595" s="139"/>
      <c r="V1595" s="140" t="e">
        <f>IF(C1595="",NA(),IF(OR(C1595="Smelter not listed",C1595="Smelter not yet identified"),MATCH($B1595&amp;$D1595,'[3]Smelter Look-up'!$J:$J,0),MATCH($B1595&amp;$C1595,'[3]Smelter Look-up'!$J:$J,0)))</f>
        <v>#N/A</v>
      </c>
      <c r="X1595" s="67">
        <f t="shared" si="121"/>
        <v>0</v>
      </c>
      <c r="AB1595" s="68" t="str">
        <f t="shared" si="122"/>
        <v/>
      </c>
    </row>
    <row r="1596" spans="1:28" s="67" customFormat="1" ht="20.25">
      <c r="A1596" s="197"/>
      <c r="B1596" s="137" t="s">
        <v>235</v>
      </c>
      <c r="C1596" s="191" t="s">
        <v>235</v>
      </c>
      <c r="D1596" s="138"/>
      <c r="E1596" s="137" t="s">
        <v>235</v>
      </c>
      <c r="F1596" s="137" t="s">
        <v>235</v>
      </c>
      <c r="G1596" s="137" t="s">
        <v>235</v>
      </c>
      <c r="H1596" s="192" t="s">
        <v>235</v>
      </c>
      <c r="I1596" s="193" t="s">
        <v>235</v>
      </c>
      <c r="J1596" s="193" t="s">
        <v>235</v>
      </c>
      <c r="K1596" s="194"/>
      <c r="L1596" s="194"/>
      <c r="M1596" s="194"/>
      <c r="N1596" s="194"/>
      <c r="O1596" s="194"/>
      <c r="P1596" s="195"/>
      <c r="Q1596" s="196"/>
      <c r="R1596" s="137" t="s">
        <v>235</v>
      </c>
      <c r="S1596" s="197" t="str">
        <f t="shared" ca="1" si="125"/>
        <v/>
      </c>
      <c r="T1596" s="197" t="str">
        <f ca="1">IF(B1596="","",IF(ISERROR(MATCH($J1596,[3]SorP!$B$1:$B$6226,0)),"",INDIRECT("'SorP'!$A$"&amp;MATCH($S1596&amp;$J1596,[3]SorP!C:C,0))))</f>
        <v/>
      </c>
      <c r="U1596" s="139"/>
      <c r="V1596" s="140" t="e">
        <f>IF(C1596="",NA(),IF(OR(C1596="Smelter not listed",C1596="Smelter not yet identified"),MATCH($B1596&amp;$D1596,'[3]Smelter Look-up'!$J:$J,0),MATCH($B1596&amp;$C1596,'[3]Smelter Look-up'!$J:$J,0)))</f>
        <v>#N/A</v>
      </c>
      <c r="X1596" s="67">
        <f t="shared" si="121"/>
        <v>0</v>
      </c>
      <c r="AB1596" s="68" t="str">
        <f t="shared" si="122"/>
        <v/>
      </c>
    </row>
    <row r="1597" spans="1:28" s="67" customFormat="1" ht="20.25">
      <c r="A1597" s="197"/>
      <c r="B1597" s="137" t="s">
        <v>235</v>
      </c>
      <c r="C1597" s="191" t="s">
        <v>235</v>
      </c>
      <c r="D1597" s="138"/>
      <c r="E1597" s="137" t="s">
        <v>235</v>
      </c>
      <c r="F1597" s="137" t="s">
        <v>235</v>
      </c>
      <c r="G1597" s="137" t="s">
        <v>235</v>
      </c>
      <c r="H1597" s="192" t="s">
        <v>235</v>
      </c>
      <c r="I1597" s="193" t="s">
        <v>235</v>
      </c>
      <c r="J1597" s="193" t="s">
        <v>235</v>
      </c>
      <c r="K1597" s="194"/>
      <c r="L1597" s="194"/>
      <c r="M1597" s="194"/>
      <c r="N1597" s="194"/>
      <c r="O1597" s="194"/>
      <c r="P1597" s="195"/>
      <c r="Q1597" s="196"/>
      <c r="R1597" s="137" t="s">
        <v>235</v>
      </c>
      <c r="S1597" s="197" t="str">
        <f t="shared" ca="1" si="125"/>
        <v/>
      </c>
      <c r="T1597" s="197" t="str">
        <f ca="1">IF(B1597="","",IF(ISERROR(MATCH($J1597,[3]SorP!$B$1:$B$6226,0)),"",INDIRECT("'SorP'!$A$"&amp;MATCH($S1597&amp;$J1597,[3]SorP!C:C,0))))</f>
        <v/>
      </c>
      <c r="U1597" s="139"/>
      <c r="V1597" s="140" t="e">
        <f>IF(C1597="",NA(),IF(OR(C1597="Smelter not listed",C1597="Smelter not yet identified"),MATCH($B1597&amp;$D1597,'[3]Smelter Look-up'!$J:$J,0),MATCH($B1597&amp;$C1597,'[3]Smelter Look-up'!$J:$J,0)))</f>
        <v>#N/A</v>
      </c>
      <c r="X1597" s="67">
        <f t="shared" si="121"/>
        <v>0</v>
      </c>
      <c r="AB1597" s="68" t="str">
        <f t="shared" si="122"/>
        <v/>
      </c>
    </row>
    <row r="1598" spans="1:28" s="67" customFormat="1" ht="20.25">
      <c r="A1598" s="197"/>
      <c r="B1598" s="137" t="s">
        <v>235</v>
      </c>
      <c r="C1598" s="191" t="s">
        <v>235</v>
      </c>
      <c r="D1598" s="138"/>
      <c r="E1598" s="137" t="s">
        <v>235</v>
      </c>
      <c r="F1598" s="137" t="s">
        <v>235</v>
      </c>
      <c r="G1598" s="137" t="s">
        <v>235</v>
      </c>
      <c r="H1598" s="192" t="s">
        <v>235</v>
      </c>
      <c r="I1598" s="193" t="s">
        <v>235</v>
      </c>
      <c r="J1598" s="193" t="s">
        <v>235</v>
      </c>
      <c r="K1598" s="194"/>
      <c r="L1598" s="194"/>
      <c r="M1598" s="194"/>
      <c r="N1598" s="194"/>
      <c r="O1598" s="194"/>
      <c r="P1598" s="195"/>
      <c r="Q1598" s="196"/>
      <c r="R1598" s="137" t="s">
        <v>235</v>
      </c>
      <c r="S1598" s="197" t="str">
        <f t="shared" ca="1" si="125"/>
        <v/>
      </c>
      <c r="T1598" s="197" t="str">
        <f ca="1">IF(B1598="","",IF(ISERROR(MATCH($J1598,[3]SorP!$B$1:$B$6226,0)),"",INDIRECT("'SorP'!$A$"&amp;MATCH($S1598&amp;$J1598,[3]SorP!C:C,0))))</f>
        <v/>
      </c>
      <c r="U1598" s="139"/>
      <c r="V1598" s="140" t="e">
        <f>IF(C1598="",NA(),IF(OR(C1598="Smelter not listed",C1598="Smelter not yet identified"),MATCH($B1598&amp;$D1598,'[3]Smelter Look-up'!$J:$J,0),MATCH($B1598&amp;$C1598,'[3]Smelter Look-up'!$J:$J,0)))</f>
        <v>#N/A</v>
      </c>
      <c r="X1598" s="67">
        <f t="shared" si="121"/>
        <v>0</v>
      </c>
      <c r="AB1598" s="68" t="str">
        <f t="shared" si="122"/>
        <v/>
      </c>
    </row>
    <row r="1599" spans="1:28" s="67" customFormat="1" ht="20.25">
      <c r="A1599" s="197"/>
      <c r="B1599" s="137" t="s">
        <v>235</v>
      </c>
      <c r="C1599" s="191" t="s">
        <v>235</v>
      </c>
      <c r="D1599" s="138"/>
      <c r="E1599" s="137" t="s">
        <v>235</v>
      </c>
      <c r="F1599" s="137" t="s">
        <v>235</v>
      </c>
      <c r="G1599" s="137" t="s">
        <v>235</v>
      </c>
      <c r="H1599" s="192" t="s">
        <v>235</v>
      </c>
      <c r="I1599" s="193" t="s">
        <v>235</v>
      </c>
      <c r="J1599" s="193" t="s">
        <v>235</v>
      </c>
      <c r="K1599" s="194"/>
      <c r="L1599" s="194"/>
      <c r="M1599" s="194"/>
      <c r="N1599" s="194"/>
      <c r="O1599" s="194"/>
      <c r="P1599" s="195"/>
      <c r="Q1599" s="196"/>
      <c r="R1599" s="137" t="s">
        <v>235</v>
      </c>
      <c r="S1599" s="197" t="str">
        <f t="shared" ca="1" si="125"/>
        <v/>
      </c>
      <c r="T1599" s="197" t="str">
        <f ca="1">IF(B1599="","",IF(ISERROR(MATCH($J1599,[3]SorP!$B$1:$B$6226,0)),"",INDIRECT("'SorP'!$A$"&amp;MATCH($S1599&amp;$J1599,[3]SorP!C:C,0))))</f>
        <v/>
      </c>
      <c r="U1599" s="139"/>
      <c r="V1599" s="140" t="e">
        <f>IF(C1599="",NA(),IF(OR(C1599="Smelter not listed",C1599="Smelter not yet identified"),MATCH($B1599&amp;$D1599,'[3]Smelter Look-up'!$J:$J,0),MATCH($B1599&amp;$C1599,'[3]Smelter Look-up'!$J:$J,0)))</f>
        <v>#N/A</v>
      </c>
      <c r="X1599" s="67">
        <f t="shared" si="121"/>
        <v>0</v>
      </c>
      <c r="AB1599" s="68" t="str">
        <f t="shared" si="122"/>
        <v/>
      </c>
    </row>
    <row r="1600" spans="1:28" s="67" customFormat="1" ht="20.25">
      <c r="A1600" s="197"/>
      <c r="B1600" s="137" t="s">
        <v>235</v>
      </c>
      <c r="C1600" s="191" t="s">
        <v>235</v>
      </c>
      <c r="D1600" s="138"/>
      <c r="E1600" s="137" t="s">
        <v>235</v>
      </c>
      <c r="F1600" s="137" t="s">
        <v>235</v>
      </c>
      <c r="G1600" s="137" t="s">
        <v>235</v>
      </c>
      <c r="H1600" s="192" t="s">
        <v>235</v>
      </c>
      <c r="I1600" s="193" t="s">
        <v>235</v>
      </c>
      <c r="J1600" s="193" t="s">
        <v>235</v>
      </c>
      <c r="K1600" s="194"/>
      <c r="L1600" s="194"/>
      <c r="M1600" s="194"/>
      <c r="N1600" s="194"/>
      <c r="O1600" s="194"/>
      <c r="P1600" s="195"/>
      <c r="Q1600" s="196"/>
      <c r="R1600" s="137" t="s">
        <v>235</v>
      </c>
      <c r="S1600" s="197" t="str">
        <f t="shared" ca="1" si="125"/>
        <v/>
      </c>
      <c r="T1600" s="197" t="str">
        <f ca="1">IF(B1600="","",IF(ISERROR(MATCH($J1600,[3]SorP!$B$1:$B$6226,0)),"",INDIRECT("'SorP'!$A$"&amp;MATCH($S1600&amp;$J1600,[3]SorP!C:C,0))))</f>
        <v/>
      </c>
      <c r="U1600" s="139"/>
      <c r="V1600" s="140" t="e">
        <f>IF(C1600="",NA(),IF(OR(C1600="Smelter not listed",C1600="Smelter not yet identified"),MATCH($B1600&amp;$D1600,'[3]Smelter Look-up'!$J:$J,0),MATCH($B1600&amp;$C1600,'[3]Smelter Look-up'!$J:$J,0)))</f>
        <v>#N/A</v>
      </c>
      <c r="X1600" s="67">
        <f t="shared" si="121"/>
        <v>0</v>
      </c>
      <c r="AB1600" s="68" t="str">
        <f t="shared" si="122"/>
        <v/>
      </c>
    </row>
    <row r="1601" spans="1:28" s="67" customFormat="1" ht="20.25">
      <c r="A1601" s="197"/>
      <c r="B1601" s="137" t="s">
        <v>235</v>
      </c>
      <c r="C1601" s="191" t="s">
        <v>235</v>
      </c>
      <c r="D1601" s="138"/>
      <c r="E1601" s="137" t="s">
        <v>235</v>
      </c>
      <c r="F1601" s="137" t="s">
        <v>235</v>
      </c>
      <c r="G1601" s="137" t="s">
        <v>235</v>
      </c>
      <c r="H1601" s="192" t="s">
        <v>235</v>
      </c>
      <c r="I1601" s="193" t="s">
        <v>235</v>
      </c>
      <c r="J1601" s="193" t="s">
        <v>235</v>
      </c>
      <c r="K1601" s="194"/>
      <c r="L1601" s="194"/>
      <c r="M1601" s="194"/>
      <c r="N1601" s="194"/>
      <c r="O1601" s="194"/>
      <c r="P1601" s="195"/>
      <c r="Q1601" s="196"/>
      <c r="R1601" s="137" t="s">
        <v>235</v>
      </c>
      <c r="S1601" s="197" t="str">
        <f t="shared" ca="1" si="125"/>
        <v/>
      </c>
      <c r="T1601" s="197" t="str">
        <f ca="1">IF(B1601="","",IF(ISERROR(MATCH($J1601,[3]SorP!$B$1:$B$6226,0)),"",INDIRECT("'SorP'!$A$"&amp;MATCH($S1601&amp;$J1601,[3]SorP!C:C,0))))</f>
        <v/>
      </c>
      <c r="U1601" s="139"/>
      <c r="V1601" s="140" t="e">
        <f>IF(C1601="",NA(),IF(OR(C1601="Smelter not listed",C1601="Smelter not yet identified"),MATCH($B1601&amp;$D1601,'[3]Smelter Look-up'!$J:$J,0),MATCH($B1601&amp;$C1601,'[3]Smelter Look-up'!$J:$J,0)))</f>
        <v>#N/A</v>
      </c>
      <c r="X1601" s="67">
        <f t="shared" si="121"/>
        <v>0</v>
      </c>
      <c r="AB1601" s="68" t="str">
        <f t="shared" si="122"/>
        <v/>
      </c>
    </row>
    <row r="1602" spans="1:28" s="67" customFormat="1" ht="20.25">
      <c r="A1602" s="197"/>
      <c r="B1602" s="137" t="s">
        <v>235</v>
      </c>
      <c r="C1602" s="191" t="s">
        <v>235</v>
      </c>
      <c r="D1602" s="138"/>
      <c r="E1602" s="137" t="s">
        <v>235</v>
      </c>
      <c r="F1602" s="137" t="s">
        <v>235</v>
      </c>
      <c r="G1602" s="137" t="s">
        <v>235</v>
      </c>
      <c r="H1602" s="192" t="s">
        <v>235</v>
      </c>
      <c r="I1602" s="193" t="s">
        <v>235</v>
      </c>
      <c r="J1602" s="193" t="s">
        <v>235</v>
      </c>
      <c r="K1602" s="194"/>
      <c r="L1602" s="194"/>
      <c r="M1602" s="194"/>
      <c r="N1602" s="194"/>
      <c r="O1602" s="194"/>
      <c r="P1602" s="195"/>
      <c r="Q1602" s="196"/>
      <c r="R1602" s="137" t="s">
        <v>235</v>
      </c>
      <c r="S1602" s="197" t="str">
        <f t="shared" ca="1" si="125"/>
        <v/>
      </c>
      <c r="T1602" s="197" t="str">
        <f ca="1">IF(B1602="","",IF(ISERROR(MATCH($J1602,[3]SorP!$B$1:$B$6226,0)),"",INDIRECT("'SorP'!$A$"&amp;MATCH($S1602&amp;$J1602,[3]SorP!C:C,0))))</f>
        <v/>
      </c>
      <c r="U1602" s="139"/>
      <c r="V1602" s="140" t="e">
        <f>IF(C1602="",NA(),IF(OR(C1602="Smelter not listed",C1602="Smelter not yet identified"),MATCH($B1602&amp;$D1602,'[3]Smelter Look-up'!$J:$J,0),MATCH($B1602&amp;$C1602,'[3]Smelter Look-up'!$J:$J,0)))</f>
        <v>#N/A</v>
      </c>
      <c r="X1602" s="67">
        <f t="shared" si="121"/>
        <v>0</v>
      </c>
      <c r="AB1602" s="68" t="str">
        <f t="shared" si="122"/>
        <v/>
      </c>
    </row>
    <row r="1603" spans="1:28" s="67" customFormat="1" ht="20.25">
      <c r="A1603" s="197"/>
      <c r="B1603" s="137" t="s">
        <v>235</v>
      </c>
      <c r="C1603" s="191" t="s">
        <v>235</v>
      </c>
      <c r="D1603" s="138"/>
      <c r="E1603" s="137" t="s">
        <v>235</v>
      </c>
      <c r="F1603" s="137" t="s">
        <v>235</v>
      </c>
      <c r="G1603" s="137" t="s">
        <v>235</v>
      </c>
      <c r="H1603" s="192" t="s">
        <v>235</v>
      </c>
      <c r="I1603" s="193" t="s">
        <v>235</v>
      </c>
      <c r="J1603" s="193" t="s">
        <v>235</v>
      </c>
      <c r="K1603" s="194"/>
      <c r="L1603" s="194"/>
      <c r="M1603" s="194"/>
      <c r="N1603" s="194"/>
      <c r="O1603" s="194"/>
      <c r="P1603" s="195"/>
      <c r="Q1603" s="196"/>
      <c r="R1603" s="137" t="s">
        <v>235</v>
      </c>
      <c r="S1603" s="197" t="str">
        <f t="shared" ca="1" si="125"/>
        <v/>
      </c>
      <c r="T1603" s="197" t="str">
        <f ca="1">IF(B1603="","",IF(ISERROR(MATCH($J1603,[3]SorP!$B$1:$B$6226,0)),"",INDIRECT("'SorP'!$A$"&amp;MATCH($S1603&amp;$J1603,[3]SorP!C:C,0))))</f>
        <v/>
      </c>
      <c r="U1603" s="139"/>
      <c r="V1603" s="140" t="e">
        <f>IF(C1603="",NA(),IF(OR(C1603="Smelter not listed",C1603="Smelter not yet identified"),MATCH($B1603&amp;$D1603,'[3]Smelter Look-up'!$J:$J,0),MATCH($B1603&amp;$C1603,'[3]Smelter Look-up'!$J:$J,0)))</f>
        <v>#N/A</v>
      </c>
      <c r="X1603" s="67">
        <f t="shared" si="121"/>
        <v>0</v>
      </c>
      <c r="AB1603" s="68" t="str">
        <f t="shared" si="122"/>
        <v/>
      </c>
    </row>
    <row r="1604" spans="1:28" s="67" customFormat="1" ht="20.25">
      <c r="A1604" s="197"/>
      <c r="B1604" s="137" t="s">
        <v>235</v>
      </c>
      <c r="C1604" s="191" t="s">
        <v>235</v>
      </c>
      <c r="D1604" s="138"/>
      <c r="E1604" s="137" t="s">
        <v>235</v>
      </c>
      <c r="F1604" s="137" t="s">
        <v>235</v>
      </c>
      <c r="G1604" s="137" t="s">
        <v>235</v>
      </c>
      <c r="H1604" s="192" t="s">
        <v>235</v>
      </c>
      <c r="I1604" s="193" t="s">
        <v>235</v>
      </c>
      <c r="J1604" s="193" t="s">
        <v>235</v>
      </c>
      <c r="K1604" s="194"/>
      <c r="L1604" s="194"/>
      <c r="M1604" s="194"/>
      <c r="N1604" s="194"/>
      <c r="O1604" s="194"/>
      <c r="P1604" s="195"/>
      <c r="Q1604" s="196"/>
      <c r="R1604" s="137" t="s">
        <v>235</v>
      </c>
      <c r="S1604" s="197" t="str">
        <f t="shared" ca="1" si="125"/>
        <v/>
      </c>
      <c r="T1604" s="197" t="str">
        <f ca="1">IF(B1604="","",IF(ISERROR(MATCH($J1604,[3]SorP!$B$1:$B$6226,0)),"",INDIRECT("'SorP'!$A$"&amp;MATCH($S1604&amp;$J1604,[3]SorP!C:C,0))))</f>
        <v/>
      </c>
      <c r="U1604" s="139"/>
      <c r="V1604" s="140" t="e">
        <f>IF(C1604="",NA(),IF(OR(C1604="Smelter not listed",C1604="Smelter not yet identified"),MATCH($B1604&amp;$D1604,'[3]Smelter Look-up'!$J:$J,0),MATCH($B1604&amp;$C1604,'[3]Smelter Look-up'!$J:$J,0)))</f>
        <v>#N/A</v>
      </c>
      <c r="X1604" s="67">
        <f t="shared" si="121"/>
        <v>0</v>
      </c>
      <c r="AB1604" s="68" t="str">
        <f t="shared" si="122"/>
        <v/>
      </c>
    </row>
    <row r="1605" spans="1:28" s="67" customFormat="1" ht="20.25">
      <c r="A1605" s="197"/>
      <c r="B1605" s="137" t="s">
        <v>235</v>
      </c>
      <c r="C1605" s="191" t="s">
        <v>235</v>
      </c>
      <c r="D1605" s="138"/>
      <c r="E1605" s="137" t="s">
        <v>235</v>
      </c>
      <c r="F1605" s="137" t="s">
        <v>235</v>
      </c>
      <c r="G1605" s="137" t="s">
        <v>235</v>
      </c>
      <c r="H1605" s="192" t="s">
        <v>235</v>
      </c>
      <c r="I1605" s="193" t="s">
        <v>235</v>
      </c>
      <c r="J1605" s="193" t="s">
        <v>235</v>
      </c>
      <c r="K1605" s="194"/>
      <c r="L1605" s="194"/>
      <c r="M1605" s="194"/>
      <c r="N1605" s="194"/>
      <c r="O1605" s="194"/>
      <c r="P1605" s="195"/>
      <c r="Q1605" s="196"/>
      <c r="R1605" s="137" t="s">
        <v>235</v>
      </c>
      <c r="S1605" s="197" t="str">
        <f t="shared" ca="1" si="125"/>
        <v/>
      </c>
      <c r="T1605" s="197" t="str">
        <f ca="1">IF(B1605="","",IF(ISERROR(MATCH($J1605,[3]SorP!$B$1:$B$6226,0)),"",INDIRECT("'SorP'!$A$"&amp;MATCH($S1605&amp;$J1605,[3]SorP!C:C,0))))</f>
        <v/>
      </c>
      <c r="U1605" s="139"/>
      <c r="V1605" s="140" t="e">
        <f>IF(C1605="",NA(),IF(OR(C1605="Smelter not listed",C1605="Smelter not yet identified"),MATCH($B1605&amp;$D1605,'[3]Smelter Look-up'!$J:$J,0),MATCH($B1605&amp;$C1605,'[3]Smelter Look-up'!$J:$J,0)))</f>
        <v>#N/A</v>
      </c>
      <c r="X1605" s="67">
        <f t="shared" si="121"/>
        <v>0</v>
      </c>
      <c r="AB1605" s="68" t="str">
        <f t="shared" si="122"/>
        <v/>
      </c>
    </row>
    <row r="1606" spans="1:28" s="67" customFormat="1" ht="20.25">
      <c r="A1606" s="197"/>
      <c r="B1606" s="137" t="s">
        <v>235</v>
      </c>
      <c r="C1606" s="191" t="s">
        <v>235</v>
      </c>
      <c r="D1606" s="138"/>
      <c r="E1606" s="137" t="s">
        <v>235</v>
      </c>
      <c r="F1606" s="137" t="s">
        <v>235</v>
      </c>
      <c r="G1606" s="137" t="s">
        <v>235</v>
      </c>
      <c r="H1606" s="192" t="s">
        <v>235</v>
      </c>
      <c r="I1606" s="193" t="s">
        <v>235</v>
      </c>
      <c r="J1606" s="193" t="s">
        <v>235</v>
      </c>
      <c r="K1606" s="194"/>
      <c r="L1606" s="194"/>
      <c r="M1606" s="194"/>
      <c r="N1606" s="194"/>
      <c r="O1606" s="194"/>
      <c r="P1606" s="195"/>
      <c r="Q1606" s="196"/>
      <c r="R1606" s="137" t="s">
        <v>235</v>
      </c>
      <c r="S1606" s="197" t="str">
        <f t="shared" ca="1" si="125"/>
        <v/>
      </c>
      <c r="T1606" s="197" t="str">
        <f ca="1">IF(B1606="","",IF(ISERROR(MATCH($J1606,[3]SorP!$B$1:$B$6226,0)),"",INDIRECT("'SorP'!$A$"&amp;MATCH($S1606&amp;$J1606,[3]SorP!C:C,0))))</f>
        <v/>
      </c>
      <c r="U1606" s="139"/>
      <c r="V1606" s="140" t="e">
        <f>IF(C1606="",NA(),IF(OR(C1606="Smelter not listed",C1606="Smelter not yet identified"),MATCH($B1606&amp;$D1606,'[3]Smelter Look-up'!$J:$J,0),MATCH($B1606&amp;$C1606,'[3]Smelter Look-up'!$J:$J,0)))</f>
        <v>#N/A</v>
      </c>
      <c r="X1606" s="67">
        <f t="shared" si="121"/>
        <v>0</v>
      </c>
      <c r="AB1606" s="68" t="str">
        <f t="shared" si="122"/>
        <v/>
      </c>
    </row>
    <row r="1607" spans="1:28" s="67" customFormat="1" ht="20.25">
      <c r="A1607" s="197"/>
      <c r="B1607" s="137" t="s">
        <v>235</v>
      </c>
      <c r="C1607" s="191" t="s">
        <v>235</v>
      </c>
      <c r="D1607" s="138"/>
      <c r="E1607" s="137" t="s">
        <v>235</v>
      </c>
      <c r="F1607" s="137" t="s">
        <v>235</v>
      </c>
      <c r="G1607" s="137" t="s">
        <v>235</v>
      </c>
      <c r="H1607" s="192" t="s">
        <v>235</v>
      </c>
      <c r="I1607" s="193" t="s">
        <v>235</v>
      </c>
      <c r="J1607" s="193" t="s">
        <v>235</v>
      </c>
      <c r="K1607" s="194"/>
      <c r="L1607" s="194"/>
      <c r="M1607" s="194"/>
      <c r="N1607" s="194"/>
      <c r="O1607" s="194"/>
      <c r="P1607" s="195"/>
      <c r="Q1607" s="196"/>
      <c r="R1607" s="137" t="s">
        <v>235</v>
      </c>
      <c r="S1607" s="197" t="str">
        <f t="shared" ca="1" si="125"/>
        <v/>
      </c>
      <c r="T1607" s="197" t="str">
        <f ca="1">IF(B1607="","",IF(ISERROR(MATCH($J1607,[3]SorP!$B$1:$B$6226,0)),"",INDIRECT("'SorP'!$A$"&amp;MATCH($S1607&amp;$J1607,[3]SorP!C:C,0))))</f>
        <v/>
      </c>
      <c r="U1607" s="139"/>
      <c r="V1607" s="140" t="e">
        <f>IF(C1607="",NA(),IF(OR(C1607="Smelter not listed",C1607="Smelter not yet identified"),MATCH($B1607&amp;$D1607,'[3]Smelter Look-up'!$J:$J,0),MATCH($B1607&amp;$C1607,'[3]Smelter Look-up'!$J:$J,0)))</f>
        <v>#N/A</v>
      </c>
      <c r="X1607" s="67">
        <f t="shared" si="121"/>
        <v>0</v>
      </c>
      <c r="AB1607" s="68" t="str">
        <f t="shared" si="122"/>
        <v/>
      </c>
    </row>
    <row r="1608" spans="1:28" s="67" customFormat="1" ht="20.25">
      <c r="A1608" s="197"/>
      <c r="B1608" s="137" t="s">
        <v>235</v>
      </c>
      <c r="C1608" s="191" t="s">
        <v>235</v>
      </c>
      <c r="D1608" s="138"/>
      <c r="E1608" s="137" t="s">
        <v>235</v>
      </c>
      <c r="F1608" s="137" t="s">
        <v>235</v>
      </c>
      <c r="G1608" s="137" t="s">
        <v>235</v>
      </c>
      <c r="H1608" s="192" t="s">
        <v>235</v>
      </c>
      <c r="I1608" s="193" t="s">
        <v>235</v>
      </c>
      <c r="J1608" s="193" t="s">
        <v>235</v>
      </c>
      <c r="K1608" s="194"/>
      <c r="L1608" s="194"/>
      <c r="M1608" s="194"/>
      <c r="N1608" s="194"/>
      <c r="O1608" s="194"/>
      <c r="P1608" s="195"/>
      <c r="Q1608" s="196"/>
      <c r="R1608" s="137" t="s">
        <v>235</v>
      </c>
      <c r="S1608" s="197" t="str">
        <f t="shared" ca="1" si="125"/>
        <v/>
      </c>
      <c r="T1608" s="197" t="str">
        <f ca="1">IF(B1608="","",IF(ISERROR(MATCH($J1608,[3]SorP!$B$1:$B$6226,0)),"",INDIRECT("'SorP'!$A$"&amp;MATCH($S1608&amp;$J1608,[3]SorP!C:C,0))))</f>
        <v/>
      </c>
      <c r="U1608" s="139"/>
      <c r="V1608" s="140" t="e">
        <f>IF(C1608="",NA(),IF(OR(C1608="Smelter not listed",C1608="Smelter not yet identified"),MATCH($B1608&amp;$D1608,'[3]Smelter Look-up'!$J:$J,0),MATCH($B1608&amp;$C1608,'[3]Smelter Look-up'!$J:$J,0)))</f>
        <v>#N/A</v>
      </c>
      <c r="X1608" s="67">
        <f t="shared" si="121"/>
        <v>0</v>
      </c>
      <c r="AB1608" s="68" t="str">
        <f t="shared" si="122"/>
        <v/>
      </c>
    </row>
    <row r="1609" spans="1:28" s="67" customFormat="1" ht="20.25">
      <c r="A1609" s="197"/>
      <c r="B1609" s="137" t="s">
        <v>235</v>
      </c>
      <c r="C1609" s="191" t="s">
        <v>235</v>
      </c>
      <c r="D1609" s="138"/>
      <c r="E1609" s="137" t="s">
        <v>235</v>
      </c>
      <c r="F1609" s="137" t="s">
        <v>235</v>
      </c>
      <c r="G1609" s="137" t="s">
        <v>235</v>
      </c>
      <c r="H1609" s="192" t="s">
        <v>235</v>
      </c>
      <c r="I1609" s="193" t="s">
        <v>235</v>
      </c>
      <c r="J1609" s="193" t="s">
        <v>235</v>
      </c>
      <c r="K1609" s="194"/>
      <c r="L1609" s="194"/>
      <c r="M1609" s="194"/>
      <c r="N1609" s="194"/>
      <c r="O1609" s="194"/>
      <c r="P1609" s="195"/>
      <c r="Q1609" s="196"/>
      <c r="R1609" s="137" t="s">
        <v>235</v>
      </c>
      <c r="S1609" s="197" t="str">
        <f t="shared" ca="1" si="125"/>
        <v/>
      </c>
      <c r="T1609" s="197" t="str">
        <f ca="1">IF(B1609="","",IF(ISERROR(MATCH($J1609,[3]SorP!$B$1:$B$6226,0)),"",INDIRECT("'SorP'!$A$"&amp;MATCH($S1609&amp;$J1609,[3]SorP!C:C,0))))</f>
        <v/>
      </c>
      <c r="U1609" s="139"/>
      <c r="V1609" s="140" t="e">
        <f>IF(C1609="",NA(),IF(OR(C1609="Smelter not listed",C1609="Smelter not yet identified"),MATCH($B1609&amp;$D1609,'[3]Smelter Look-up'!$J:$J,0),MATCH($B1609&amp;$C1609,'[3]Smelter Look-up'!$J:$J,0)))</f>
        <v>#N/A</v>
      </c>
      <c r="X1609" s="67">
        <f t="shared" ref="X1609:X1672" si="126">IF(AND(C1609="Smelter not listed",OR(LEN(D1609)=0,LEN(E1609)=0)),1,0)</f>
        <v>0</v>
      </c>
      <c r="AB1609" s="68" t="str">
        <f t="shared" ref="AB1609:AB1672" si="127">B1609&amp;C1609</f>
        <v/>
      </c>
    </row>
    <row r="1610" spans="1:28" s="67" customFormat="1" ht="20.25">
      <c r="A1610" s="197"/>
      <c r="B1610" s="137" t="s">
        <v>235</v>
      </c>
      <c r="C1610" s="191" t="s">
        <v>235</v>
      </c>
      <c r="D1610" s="138"/>
      <c r="E1610" s="137" t="s">
        <v>235</v>
      </c>
      <c r="F1610" s="137" t="s">
        <v>235</v>
      </c>
      <c r="G1610" s="137" t="s">
        <v>235</v>
      </c>
      <c r="H1610" s="192" t="s">
        <v>235</v>
      </c>
      <c r="I1610" s="193" t="s">
        <v>235</v>
      </c>
      <c r="J1610" s="193" t="s">
        <v>235</v>
      </c>
      <c r="K1610" s="194"/>
      <c r="L1610" s="194"/>
      <c r="M1610" s="194"/>
      <c r="N1610" s="194"/>
      <c r="O1610" s="194"/>
      <c r="P1610" s="195"/>
      <c r="Q1610" s="196"/>
      <c r="R1610" s="137" t="s">
        <v>235</v>
      </c>
      <c r="S1610" s="197" t="str">
        <f t="shared" ca="1" si="125"/>
        <v/>
      </c>
      <c r="T1610" s="197" t="str">
        <f ca="1">IF(B1610="","",IF(ISERROR(MATCH($J1610,[3]SorP!$B$1:$B$6226,0)),"",INDIRECT("'SorP'!$A$"&amp;MATCH($S1610&amp;$J1610,[3]SorP!C:C,0))))</f>
        <v/>
      </c>
      <c r="U1610" s="139"/>
      <c r="V1610" s="140" t="e">
        <f>IF(C1610="",NA(),IF(OR(C1610="Smelter not listed",C1610="Smelter not yet identified"),MATCH($B1610&amp;$D1610,'[3]Smelter Look-up'!$J:$J,0),MATCH($B1610&amp;$C1610,'[3]Smelter Look-up'!$J:$J,0)))</f>
        <v>#N/A</v>
      </c>
      <c r="X1610" s="67">
        <f t="shared" si="126"/>
        <v>0</v>
      </c>
      <c r="AB1610" s="68" t="str">
        <f t="shared" si="127"/>
        <v/>
      </c>
    </row>
    <row r="1611" spans="1:28" s="67" customFormat="1" ht="20.25">
      <c r="A1611" s="197"/>
      <c r="B1611" s="137" t="s">
        <v>235</v>
      </c>
      <c r="C1611" s="191" t="s">
        <v>235</v>
      </c>
      <c r="D1611" s="138"/>
      <c r="E1611" s="137" t="s">
        <v>235</v>
      </c>
      <c r="F1611" s="137" t="s">
        <v>235</v>
      </c>
      <c r="G1611" s="137" t="s">
        <v>235</v>
      </c>
      <c r="H1611" s="192" t="s">
        <v>235</v>
      </c>
      <c r="I1611" s="193" t="s">
        <v>235</v>
      </c>
      <c r="J1611" s="193" t="s">
        <v>235</v>
      </c>
      <c r="K1611" s="194"/>
      <c r="L1611" s="194"/>
      <c r="M1611" s="194"/>
      <c r="N1611" s="194"/>
      <c r="O1611" s="194"/>
      <c r="P1611" s="195"/>
      <c r="Q1611" s="196"/>
      <c r="R1611" s="137" t="s">
        <v>235</v>
      </c>
      <c r="S1611" s="197" t="str">
        <f t="shared" ca="1" si="125"/>
        <v/>
      </c>
      <c r="T1611" s="197" t="str">
        <f ca="1">IF(B1611="","",IF(ISERROR(MATCH($J1611,[3]SorP!$B$1:$B$6226,0)),"",INDIRECT("'SorP'!$A$"&amp;MATCH($S1611&amp;$J1611,[3]SorP!C:C,0))))</f>
        <v/>
      </c>
      <c r="U1611" s="139"/>
      <c r="V1611" s="140" t="e">
        <f>IF(C1611="",NA(),IF(OR(C1611="Smelter not listed",C1611="Smelter not yet identified"),MATCH($B1611&amp;$D1611,'[3]Smelter Look-up'!$J:$J,0),MATCH($B1611&amp;$C1611,'[3]Smelter Look-up'!$J:$J,0)))</f>
        <v>#N/A</v>
      </c>
      <c r="X1611" s="67">
        <f t="shared" si="126"/>
        <v>0</v>
      </c>
      <c r="AB1611" s="68" t="str">
        <f t="shared" si="127"/>
        <v/>
      </c>
    </row>
    <row r="1612" spans="1:28" s="67" customFormat="1" ht="20.25">
      <c r="A1612" s="197"/>
      <c r="B1612" s="137" t="s">
        <v>235</v>
      </c>
      <c r="C1612" s="191" t="s">
        <v>235</v>
      </c>
      <c r="D1612" s="138"/>
      <c r="E1612" s="137" t="s">
        <v>235</v>
      </c>
      <c r="F1612" s="137" t="s">
        <v>235</v>
      </c>
      <c r="G1612" s="137" t="s">
        <v>235</v>
      </c>
      <c r="H1612" s="192" t="s">
        <v>235</v>
      </c>
      <c r="I1612" s="193" t="s">
        <v>235</v>
      </c>
      <c r="J1612" s="193" t="s">
        <v>235</v>
      </c>
      <c r="K1612" s="194"/>
      <c r="L1612" s="194"/>
      <c r="M1612" s="194"/>
      <c r="N1612" s="194"/>
      <c r="O1612" s="194"/>
      <c r="P1612" s="195"/>
      <c r="Q1612" s="196"/>
      <c r="R1612" s="137" t="s">
        <v>235</v>
      </c>
      <c r="S1612" s="197" t="str">
        <f t="shared" ca="1" si="125"/>
        <v/>
      </c>
      <c r="T1612" s="197" t="str">
        <f ca="1">IF(B1612="","",IF(ISERROR(MATCH($J1612,[3]SorP!$B$1:$B$6226,0)),"",INDIRECT("'SorP'!$A$"&amp;MATCH($S1612&amp;$J1612,[3]SorP!C:C,0))))</f>
        <v/>
      </c>
      <c r="U1612" s="139"/>
      <c r="V1612" s="140" t="e">
        <f>IF(C1612="",NA(),IF(OR(C1612="Smelter not listed",C1612="Smelter not yet identified"),MATCH($B1612&amp;$D1612,'[3]Smelter Look-up'!$J:$J,0),MATCH($B1612&amp;$C1612,'[3]Smelter Look-up'!$J:$J,0)))</f>
        <v>#N/A</v>
      </c>
      <c r="X1612" s="67">
        <f t="shared" si="126"/>
        <v>0</v>
      </c>
      <c r="AB1612" s="68" t="str">
        <f t="shared" si="127"/>
        <v/>
      </c>
    </row>
    <row r="1613" spans="1:28" s="67" customFormat="1" ht="20.25">
      <c r="A1613" s="197"/>
      <c r="B1613" s="137" t="s">
        <v>235</v>
      </c>
      <c r="C1613" s="191" t="s">
        <v>235</v>
      </c>
      <c r="D1613" s="138"/>
      <c r="E1613" s="137" t="s">
        <v>235</v>
      </c>
      <c r="F1613" s="137" t="s">
        <v>235</v>
      </c>
      <c r="G1613" s="137" t="s">
        <v>235</v>
      </c>
      <c r="H1613" s="192" t="s">
        <v>235</v>
      </c>
      <c r="I1613" s="193" t="s">
        <v>235</v>
      </c>
      <c r="J1613" s="193" t="s">
        <v>235</v>
      </c>
      <c r="K1613" s="194"/>
      <c r="L1613" s="194"/>
      <c r="M1613" s="194"/>
      <c r="N1613" s="194"/>
      <c r="O1613" s="194"/>
      <c r="P1613" s="195"/>
      <c r="Q1613" s="196"/>
      <c r="R1613" s="137" t="s">
        <v>235</v>
      </c>
      <c r="S1613" s="197" t="str">
        <f t="shared" ca="1" si="125"/>
        <v/>
      </c>
      <c r="T1613" s="197" t="str">
        <f ca="1">IF(B1613="","",IF(ISERROR(MATCH($J1613,[3]SorP!$B$1:$B$6226,0)),"",INDIRECT("'SorP'!$A$"&amp;MATCH($S1613&amp;$J1613,[3]SorP!C:C,0))))</f>
        <v/>
      </c>
      <c r="U1613" s="139"/>
      <c r="V1613" s="140" t="e">
        <f>IF(C1613="",NA(),IF(OR(C1613="Smelter not listed",C1613="Smelter not yet identified"),MATCH($B1613&amp;$D1613,'[3]Smelter Look-up'!$J:$J,0),MATCH($B1613&amp;$C1613,'[3]Smelter Look-up'!$J:$J,0)))</f>
        <v>#N/A</v>
      </c>
      <c r="X1613" s="67">
        <f t="shared" si="126"/>
        <v>0</v>
      </c>
      <c r="AB1613" s="68" t="str">
        <f t="shared" si="127"/>
        <v/>
      </c>
    </row>
    <row r="1614" spans="1:28" s="67" customFormat="1" ht="20.25">
      <c r="A1614" s="197"/>
      <c r="B1614" s="137" t="s">
        <v>235</v>
      </c>
      <c r="C1614" s="191" t="s">
        <v>235</v>
      </c>
      <c r="D1614" s="138"/>
      <c r="E1614" s="137" t="s">
        <v>235</v>
      </c>
      <c r="F1614" s="137" t="s">
        <v>235</v>
      </c>
      <c r="G1614" s="137" t="s">
        <v>235</v>
      </c>
      <c r="H1614" s="192" t="s">
        <v>235</v>
      </c>
      <c r="I1614" s="193" t="s">
        <v>235</v>
      </c>
      <c r="J1614" s="193" t="s">
        <v>235</v>
      </c>
      <c r="K1614" s="194"/>
      <c r="L1614" s="194"/>
      <c r="M1614" s="194"/>
      <c r="N1614" s="194"/>
      <c r="O1614" s="194"/>
      <c r="P1614" s="195"/>
      <c r="Q1614" s="196"/>
      <c r="R1614" s="137" t="s">
        <v>235</v>
      </c>
      <c r="S1614" s="197" t="str">
        <f t="shared" ca="1" si="125"/>
        <v/>
      </c>
      <c r="T1614" s="197" t="str">
        <f ca="1">IF(B1614="","",IF(ISERROR(MATCH($J1614,[3]SorP!$B$1:$B$6226,0)),"",INDIRECT("'SorP'!$A$"&amp;MATCH($S1614&amp;$J1614,[3]SorP!C:C,0))))</f>
        <v/>
      </c>
      <c r="U1614" s="139"/>
      <c r="V1614" s="140" t="e">
        <f>IF(C1614="",NA(),IF(OR(C1614="Smelter not listed",C1614="Smelter not yet identified"),MATCH($B1614&amp;$D1614,'[3]Smelter Look-up'!$J:$J,0),MATCH($B1614&amp;$C1614,'[3]Smelter Look-up'!$J:$J,0)))</f>
        <v>#N/A</v>
      </c>
      <c r="X1614" s="67">
        <f t="shared" si="126"/>
        <v>0</v>
      </c>
      <c r="AB1614" s="68" t="str">
        <f t="shared" si="127"/>
        <v/>
      </c>
    </row>
    <row r="1615" spans="1:28" s="67" customFormat="1" ht="20.25">
      <c r="A1615" s="197"/>
      <c r="B1615" s="137" t="s">
        <v>235</v>
      </c>
      <c r="C1615" s="191" t="s">
        <v>235</v>
      </c>
      <c r="D1615" s="138"/>
      <c r="E1615" s="137" t="s">
        <v>235</v>
      </c>
      <c r="F1615" s="137" t="s">
        <v>235</v>
      </c>
      <c r="G1615" s="137" t="s">
        <v>235</v>
      </c>
      <c r="H1615" s="192" t="s">
        <v>235</v>
      </c>
      <c r="I1615" s="193" t="s">
        <v>235</v>
      </c>
      <c r="J1615" s="193" t="s">
        <v>235</v>
      </c>
      <c r="K1615" s="194"/>
      <c r="L1615" s="194"/>
      <c r="M1615" s="194"/>
      <c r="N1615" s="194"/>
      <c r="O1615" s="194"/>
      <c r="P1615" s="195"/>
      <c r="Q1615" s="196"/>
      <c r="R1615" s="137" t="s">
        <v>235</v>
      </c>
      <c r="S1615" s="197" t="str">
        <f t="shared" ca="1" si="125"/>
        <v/>
      </c>
      <c r="T1615" s="197" t="str">
        <f ca="1">IF(B1615="","",IF(ISERROR(MATCH($J1615,[3]SorP!$B$1:$B$6226,0)),"",INDIRECT("'SorP'!$A$"&amp;MATCH($S1615&amp;$J1615,[3]SorP!C:C,0))))</f>
        <v/>
      </c>
      <c r="U1615" s="139"/>
      <c r="V1615" s="140" t="e">
        <f>IF(C1615="",NA(),IF(OR(C1615="Smelter not listed",C1615="Smelter not yet identified"),MATCH($B1615&amp;$D1615,'[3]Smelter Look-up'!$J:$J,0),MATCH($B1615&amp;$C1615,'[3]Smelter Look-up'!$J:$J,0)))</f>
        <v>#N/A</v>
      </c>
      <c r="X1615" s="67">
        <f t="shared" si="126"/>
        <v>0</v>
      </c>
      <c r="AB1615" s="68" t="str">
        <f t="shared" si="127"/>
        <v/>
      </c>
    </row>
    <row r="1616" spans="1:28" s="67" customFormat="1" ht="20.25">
      <c r="A1616" s="197"/>
      <c r="B1616" s="137" t="s">
        <v>235</v>
      </c>
      <c r="C1616" s="191" t="s">
        <v>235</v>
      </c>
      <c r="D1616" s="138"/>
      <c r="E1616" s="137" t="s">
        <v>235</v>
      </c>
      <c r="F1616" s="137" t="s">
        <v>235</v>
      </c>
      <c r="G1616" s="137" t="s">
        <v>235</v>
      </c>
      <c r="H1616" s="192" t="s">
        <v>235</v>
      </c>
      <c r="I1616" s="193" t="s">
        <v>235</v>
      </c>
      <c r="J1616" s="193" t="s">
        <v>235</v>
      </c>
      <c r="K1616" s="194"/>
      <c r="L1616" s="194"/>
      <c r="M1616" s="194"/>
      <c r="N1616" s="194"/>
      <c r="O1616" s="194"/>
      <c r="P1616" s="195"/>
      <c r="Q1616" s="196"/>
      <c r="R1616" s="137" t="s">
        <v>235</v>
      </c>
      <c r="S1616" s="197" t="str">
        <f t="shared" ca="1" si="125"/>
        <v/>
      </c>
      <c r="T1616" s="197" t="str">
        <f ca="1">IF(B1616="","",IF(ISERROR(MATCH($J1616,[3]SorP!$B$1:$B$6226,0)),"",INDIRECT("'SorP'!$A$"&amp;MATCH($S1616&amp;$J1616,[3]SorP!C:C,0))))</f>
        <v/>
      </c>
      <c r="U1616" s="139"/>
      <c r="V1616" s="140" t="e">
        <f>IF(C1616="",NA(),IF(OR(C1616="Smelter not listed",C1616="Smelter not yet identified"),MATCH($B1616&amp;$D1616,'[3]Smelter Look-up'!$J:$J,0),MATCH($B1616&amp;$C1616,'[3]Smelter Look-up'!$J:$J,0)))</f>
        <v>#N/A</v>
      </c>
      <c r="X1616" s="67">
        <f t="shared" si="126"/>
        <v>0</v>
      </c>
      <c r="AB1616" s="68" t="str">
        <f t="shared" si="127"/>
        <v/>
      </c>
    </row>
    <row r="1617" spans="1:28" s="67" customFormat="1" ht="20.25">
      <c r="A1617" s="197"/>
      <c r="B1617" s="137" t="s">
        <v>235</v>
      </c>
      <c r="C1617" s="191" t="s">
        <v>235</v>
      </c>
      <c r="D1617" s="138"/>
      <c r="E1617" s="137" t="s">
        <v>235</v>
      </c>
      <c r="F1617" s="137" t="s">
        <v>235</v>
      </c>
      <c r="G1617" s="137" t="s">
        <v>235</v>
      </c>
      <c r="H1617" s="192" t="s">
        <v>235</v>
      </c>
      <c r="I1617" s="193" t="s">
        <v>235</v>
      </c>
      <c r="J1617" s="193" t="s">
        <v>235</v>
      </c>
      <c r="K1617" s="194"/>
      <c r="L1617" s="194"/>
      <c r="M1617" s="194"/>
      <c r="N1617" s="194"/>
      <c r="O1617" s="194"/>
      <c r="P1617" s="195"/>
      <c r="Q1617" s="196"/>
      <c r="R1617" s="137" t="s">
        <v>235</v>
      </c>
      <c r="S1617" s="197" t="str">
        <f t="shared" ca="1" si="125"/>
        <v/>
      </c>
      <c r="T1617" s="197" t="str">
        <f ca="1">IF(B1617="","",IF(ISERROR(MATCH($J1617,[3]SorP!$B$1:$B$6226,0)),"",INDIRECT("'SorP'!$A$"&amp;MATCH($S1617&amp;$J1617,[3]SorP!C:C,0))))</f>
        <v/>
      </c>
      <c r="U1617" s="139"/>
      <c r="V1617" s="140" t="e">
        <f>IF(C1617="",NA(),IF(OR(C1617="Smelter not listed",C1617="Smelter not yet identified"),MATCH($B1617&amp;$D1617,'[3]Smelter Look-up'!$J:$J,0),MATCH($B1617&amp;$C1617,'[3]Smelter Look-up'!$J:$J,0)))</f>
        <v>#N/A</v>
      </c>
      <c r="X1617" s="67">
        <f t="shared" si="126"/>
        <v>0</v>
      </c>
      <c r="AB1617" s="68" t="str">
        <f t="shared" si="127"/>
        <v/>
      </c>
    </row>
    <row r="1618" spans="1:28" s="67" customFormat="1" ht="20.25">
      <c r="A1618" s="197"/>
      <c r="B1618" s="137" t="s">
        <v>235</v>
      </c>
      <c r="C1618" s="191" t="s">
        <v>235</v>
      </c>
      <c r="D1618" s="138"/>
      <c r="E1618" s="137" t="s">
        <v>235</v>
      </c>
      <c r="F1618" s="137" t="s">
        <v>235</v>
      </c>
      <c r="G1618" s="137" t="s">
        <v>235</v>
      </c>
      <c r="H1618" s="192" t="s">
        <v>235</v>
      </c>
      <c r="I1618" s="193" t="s">
        <v>235</v>
      </c>
      <c r="J1618" s="193" t="s">
        <v>235</v>
      </c>
      <c r="K1618" s="194"/>
      <c r="L1618" s="194"/>
      <c r="M1618" s="194"/>
      <c r="N1618" s="194"/>
      <c r="O1618" s="194"/>
      <c r="P1618" s="195"/>
      <c r="Q1618" s="196"/>
      <c r="R1618" s="137" t="s">
        <v>235</v>
      </c>
      <c r="S1618" s="197" t="str">
        <f t="shared" ca="1" si="125"/>
        <v/>
      </c>
      <c r="T1618" s="197" t="str">
        <f ca="1">IF(B1618="","",IF(ISERROR(MATCH($J1618,[3]SorP!$B$1:$B$6226,0)),"",INDIRECT("'SorP'!$A$"&amp;MATCH($S1618&amp;$J1618,[3]SorP!C:C,0))))</f>
        <v/>
      </c>
      <c r="U1618" s="139"/>
      <c r="V1618" s="140" t="e">
        <f>IF(C1618="",NA(),IF(OR(C1618="Smelter not listed",C1618="Smelter not yet identified"),MATCH($B1618&amp;$D1618,'[3]Smelter Look-up'!$J:$J,0),MATCH($B1618&amp;$C1618,'[3]Smelter Look-up'!$J:$J,0)))</f>
        <v>#N/A</v>
      </c>
      <c r="X1618" s="67">
        <f t="shared" si="126"/>
        <v>0</v>
      </c>
      <c r="AB1618" s="68" t="str">
        <f t="shared" si="127"/>
        <v/>
      </c>
    </row>
    <row r="1619" spans="1:28" s="67" customFormat="1" ht="20.25">
      <c r="A1619" s="197"/>
      <c r="B1619" s="137" t="s">
        <v>235</v>
      </c>
      <c r="C1619" s="191" t="s">
        <v>235</v>
      </c>
      <c r="D1619" s="138"/>
      <c r="E1619" s="137" t="s">
        <v>235</v>
      </c>
      <c r="F1619" s="137" t="s">
        <v>235</v>
      </c>
      <c r="G1619" s="137" t="s">
        <v>235</v>
      </c>
      <c r="H1619" s="192" t="s">
        <v>235</v>
      </c>
      <c r="I1619" s="193" t="s">
        <v>235</v>
      </c>
      <c r="J1619" s="193" t="s">
        <v>235</v>
      </c>
      <c r="K1619" s="194"/>
      <c r="L1619" s="194"/>
      <c r="M1619" s="194"/>
      <c r="N1619" s="194"/>
      <c r="O1619" s="194"/>
      <c r="P1619" s="195"/>
      <c r="Q1619" s="196"/>
      <c r="R1619" s="137" t="s">
        <v>235</v>
      </c>
      <c r="S1619" s="197" t="str">
        <f t="shared" ca="1" si="125"/>
        <v/>
      </c>
      <c r="T1619" s="197" t="str">
        <f ca="1">IF(B1619="","",IF(ISERROR(MATCH($J1619,[3]SorP!$B$1:$B$6226,0)),"",INDIRECT("'SorP'!$A$"&amp;MATCH($S1619&amp;$J1619,[3]SorP!C:C,0))))</f>
        <v/>
      </c>
      <c r="U1619" s="139"/>
      <c r="V1619" s="140" t="e">
        <f>IF(C1619="",NA(),IF(OR(C1619="Smelter not listed",C1619="Smelter not yet identified"),MATCH($B1619&amp;$D1619,'[3]Smelter Look-up'!$J:$J,0),MATCH($B1619&amp;$C1619,'[3]Smelter Look-up'!$J:$J,0)))</f>
        <v>#N/A</v>
      </c>
      <c r="X1619" s="67">
        <f t="shared" si="126"/>
        <v>0</v>
      </c>
      <c r="AB1619" s="68" t="str">
        <f t="shared" si="127"/>
        <v/>
      </c>
    </row>
    <row r="1620" spans="1:28" s="67" customFormat="1" ht="20.25">
      <c r="A1620" s="197"/>
      <c r="B1620" s="137" t="s">
        <v>235</v>
      </c>
      <c r="C1620" s="191" t="s">
        <v>235</v>
      </c>
      <c r="D1620" s="138"/>
      <c r="E1620" s="137" t="s">
        <v>235</v>
      </c>
      <c r="F1620" s="137" t="s">
        <v>235</v>
      </c>
      <c r="G1620" s="137" t="s">
        <v>235</v>
      </c>
      <c r="H1620" s="192" t="s">
        <v>235</v>
      </c>
      <c r="I1620" s="193" t="s">
        <v>235</v>
      </c>
      <c r="J1620" s="193" t="s">
        <v>235</v>
      </c>
      <c r="K1620" s="194"/>
      <c r="L1620" s="194"/>
      <c r="M1620" s="194"/>
      <c r="N1620" s="194"/>
      <c r="O1620" s="194"/>
      <c r="P1620" s="195"/>
      <c r="Q1620" s="196"/>
      <c r="R1620" s="137" t="s">
        <v>235</v>
      </c>
      <c r="S1620" s="197" t="str">
        <f t="shared" ca="1" si="125"/>
        <v/>
      </c>
      <c r="T1620" s="197" t="str">
        <f ca="1">IF(B1620="","",IF(ISERROR(MATCH($J1620,[3]SorP!$B$1:$B$6226,0)),"",INDIRECT("'SorP'!$A$"&amp;MATCH($S1620&amp;$J1620,[3]SorP!C:C,0))))</f>
        <v/>
      </c>
      <c r="U1620" s="139"/>
      <c r="V1620" s="140" t="e">
        <f>IF(C1620="",NA(),IF(OR(C1620="Smelter not listed",C1620="Smelter not yet identified"),MATCH($B1620&amp;$D1620,'[3]Smelter Look-up'!$J:$J,0),MATCH($B1620&amp;$C1620,'[3]Smelter Look-up'!$J:$J,0)))</f>
        <v>#N/A</v>
      </c>
      <c r="X1620" s="67">
        <f t="shared" si="126"/>
        <v>0</v>
      </c>
      <c r="AB1620" s="68" t="str">
        <f t="shared" si="127"/>
        <v/>
      </c>
    </row>
    <row r="1621" spans="1:28" s="67" customFormat="1" ht="20.25">
      <c r="A1621" s="197"/>
      <c r="B1621" s="137" t="s">
        <v>235</v>
      </c>
      <c r="C1621" s="191" t="s">
        <v>235</v>
      </c>
      <c r="D1621" s="138"/>
      <c r="E1621" s="137" t="s">
        <v>235</v>
      </c>
      <c r="F1621" s="137" t="s">
        <v>235</v>
      </c>
      <c r="G1621" s="137" t="s">
        <v>235</v>
      </c>
      <c r="H1621" s="192" t="s">
        <v>235</v>
      </c>
      <c r="I1621" s="193" t="s">
        <v>235</v>
      </c>
      <c r="J1621" s="193" t="s">
        <v>235</v>
      </c>
      <c r="K1621" s="194"/>
      <c r="L1621" s="194"/>
      <c r="M1621" s="194"/>
      <c r="N1621" s="194"/>
      <c r="O1621" s="194"/>
      <c r="P1621" s="195"/>
      <c r="Q1621" s="196"/>
      <c r="R1621" s="137" t="s">
        <v>235</v>
      </c>
      <c r="S1621" s="197" t="str">
        <f t="shared" ca="1" si="125"/>
        <v/>
      </c>
      <c r="T1621" s="197" t="str">
        <f ca="1">IF(B1621="","",IF(ISERROR(MATCH($J1621,[3]SorP!$B$1:$B$6226,0)),"",INDIRECT("'SorP'!$A$"&amp;MATCH($S1621&amp;$J1621,[3]SorP!C:C,0))))</f>
        <v/>
      </c>
      <c r="U1621" s="139"/>
      <c r="V1621" s="140" t="e">
        <f>IF(C1621="",NA(),IF(OR(C1621="Smelter not listed",C1621="Smelter not yet identified"),MATCH($B1621&amp;$D1621,'[3]Smelter Look-up'!$J:$J,0),MATCH($B1621&amp;$C1621,'[3]Smelter Look-up'!$J:$J,0)))</f>
        <v>#N/A</v>
      </c>
      <c r="X1621" s="67">
        <f t="shared" si="126"/>
        <v>0</v>
      </c>
      <c r="AB1621" s="68" t="str">
        <f t="shared" si="127"/>
        <v/>
      </c>
    </row>
    <row r="1622" spans="1:28" s="67" customFormat="1" ht="20.25">
      <c r="A1622" s="197"/>
      <c r="B1622" s="137" t="s">
        <v>235</v>
      </c>
      <c r="C1622" s="191" t="s">
        <v>235</v>
      </c>
      <c r="D1622" s="138"/>
      <c r="E1622" s="137" t="s">
        <v>235</v>
      </c>
      <c r="F1622" s="137" t="s">
        <v>235</v>
      </c>
      <c r="G1622" s="137" t="s">
        <v>235</v>
      </c>
      <c r="H1622" s="192" t="s">
        <v>235</v>
      </c>
      <c r="I1622" s="193" t="s">
        <v>235</v>
      </c>
      <c r="J1622" s="193" t="s">
        <v>235</v>
      </c>
      <c r="K1622" s="194"/>
      <c r="L1622" s="194"/>
      <c r="M1622" s="194"/>
      <c r="N1622" s="194"/>
      <c r="O1622" s="194"/>
      <c r="P1622" s="195"/>
      <c r="Q1622" s="196"/>
      <c r="R1622" s="137" t="s">
        <v>235</v>
      </c>
      <c r="S1622" s="197" t="str">
        <f t="shared" ca="1" si="125"/>
        <v/>
      </c>
      <c r="T1622" s="197" t="str">
        <f ca="1">IF(B1622="","",IF(ISERROR(MATCH($J1622,[3]SorP!$B$1:$B$6226,0)),"",INDIRECT("'SorP'!$A$"&amp;MATCH($S1622&amp;$J1622,[3]SorP!C:C,0))))</f>
        <v/>
      </c>
      <c r="U1622" s="139"/>
      <c r="V1622" s="140" t="e">
        <f>IF(C1622="",NA(),IF(OR(C1622="Smelter not listed",C1622="Smelter not yet identified"),MATCH($B1622&amp;$D1622,'[3]Smelter Look-up'!$J:$J,0),MATCH($B1622&amp;$C1622,'[3]Smelter Look-up'!$J:$J,0)))</f>
        <v>#N/A</v>
      </c>
      <c r="X1622" s="67">
        <f t="shared" si="126"/>
        <v>0</v>
      </c>
      <c r="AB1622" s="68" t="str">
        <f t="shared" si="127"/>
        <v/>
      </c>
    </row>
    <row r="1623" spans="1:28" s="67" customFormat="1" ht="20.25">
      <c r="A1623" s="197"/>
      <c r="B1623" s="137" t="s">
        <v>235</v>
      </c>
      <c r="C1623" s="191" t="s">
        <v>235</v>
      </c>
      <c r="D1623" s="138"/>
      <c r="E1623" s="137" t="s">
        <v>235</v>
      </c>
      <c r="F1623" s="137" t="s">
        <v>235</v>
      </c>
      <c r="G1623" s="137" t="s">
        <v>235</v>
      </c>
      <c r="H1623" s="192" t="s">
        <v>235</v>
      </c>
      <c r="I1623" s="193" t="s">
        <v>235</v>
      </c>
      <c r="J1623" s="193" t="s">
        <v>235</v>
      </c>
      <c r="K1623" s="194"/>
      <c r="L1623" s="194"/>
      <c r="M1623" s="194"/>
      <c r="N1623" s="194"/>
      <c r="O1623" s="194"/>
      <c r="P1623" s="195"/>
      <c r="Q1623" s="196"/>
      <c r="R1623" s="137" t="s">
        <v>235</v>
      </c>
      <c r="S1623" s="197" t="str">
        <f t="shared" ca="1" si="125"/>
        <v/>
      </c>
      <c r="T1623" s="197" t="str">
        <f ca="1">IF(B1623="","",IF(ISERROR(MATCH($J1623,[3]SorP!$B$1:$B$6226,0)),"",INDIRECT("'SorP'!$A$"&amp;MATCH($S1623&amp;$J1623,[3]SorP!C:C,0))))</f>
        <v/>
      </c>
      <c r="U1623" s="139"/>
      <c r="V1623" s="140" t="e">
        <f>IF(C1623="",NA(),IF(OR(C1623="Smelter not listed",C1623="Smelter not yet identified"),MATCH($B1623&amp;$D1623,'[3]Smelter Look-up'!$J:$J,0),MATCH($B1623&amp;$C1623,'[3]Smelter Look-up'!$J:$J,0)))</f>
        <v>#N/A</v>
      </c>
      <c r="X1623" s="67">
        <f t="shared" si="126"/>
        <v>0</v>
      </c>
      <c r="AB1623" s="68" t="str">
        <f t="shared" si="127"/>
        <v/>
      </c>
    </row>
    <row r="1624" spans="1:28" s="67" customFormat="1" ht="20.25">
      <c r="A1624" s="197"/>
      <c r="B1624" s="137" t="s">
        <v>235</v>
      </c>
      <c r="C1624" s="191" t="s">
        <v>235</v>
      </c>
      <c r="D1624" s="138"/>
      <c r="E1624" s="137" t="s">
        <v>235</v>
      </c>
      <c r="F1624" s="137" t="s">
        <v>235</v>
      </c>
      <c r="G1624" s="137" t="s">
        <v>235</v>
      </c>
      <c r="H1624" s="192" t="s">
        <v>235</v>
      </c>
      <c r="I1624" s="193" t="s">
        <v>235</v>
      </c>
      <c r="J1624" s="193" t="s">
        <v>235</v>
      </c>
      <c r="K1624" s="194"/>
      <c r="L1624" s="194"/>
      <c r="M1624" s="194"/>
      <c r="N1624" s="194"/>
      <c r="O1624" s="194"/>
      <c r="P1624" s="195"/>
      <c r="Q1624" s="196"/>
      <c r="R1624" s="137" t="s">
        <v>235</v>
      </c>
      <c r="S1624" s="197" t="str">
        <f t="shared" ca="1" si="125"/>
        <v/>
      </c>
      <c r="T1624" s="197" t="str">
        <f ca="1">IF(B1624="","",IF(ISERROR(MATCH($J1624,[3]SorP!$B$1:$B$6226,0)),"",INDIRECT("'SorP'!$A$"&amp;MATCH($S1624&amp;$J1624,[3]SorP!C:C,0))))</f>
        <v/>
      </c>
      <c r="U1624" s="139"/>
      <c r="V1624" s="140" t="e">
        <f>IF(C1624="",NA(),IF(OR(C1624="Smelter not listed",C1624="Smelter not yet identified"),MATCH($B1624&amp;$D1624,'[3]Smelter Look-up'!$J:$J,0),MATCH($B1624&amp;$C1624,'[3]Smelter Look-up'!$J:$J,0)))</f>
        <v>#N/A</v>
      </c>
      <c r="X1624" s="67">
        <f t="shared" si="126"/>
        <v>0</v>
      </c>
      <c r="AB1624" s="68" t="str">
        <f t="shared" si="127"/>
        <v/>
      </c>
    </row>
    <row r="1625" spans="1:28" s="67" customFormat="1" ht="20.25">
      <c r="A1625" s="197"/>
      <c r="B1625" s="137" t="s">
        <v>235</v>
      </c>
      <c r="C1625" s="191" t="s">
        <v>235</v>
      </c>
      <c r="D1625" s="138"/>
      <c r="E1625" s="137" t="s">
        <v>235</v>
      </c>
      <c r="F1625" s="137" t="s">
        <v>235</v>
      </c>
      <c r="G1625" s="137" t="s">
        <v>235</v>
      </c>
      <c r="H1625" s="192" t="s">
        <v>235</v>
      </c>
      <c r="I1625" s="193" t="s">
        <v>235</v>
      </c>
      <c r="J1625" s="193" t="s">
        <v>235</v>
      </c>
      <c r="K1625" s="194"/>
      <c r="L1625" s="194"/>
      <c r="M1625" s="194"/>
      <c r="N1625" s="194"/>
      <c r="O1625" s="194"/>
      <c r="P1625" s="195"/>
      <c r="Q1625" s="196"/>
      <c r="R1625" s="137" t="s">
        <v>235</v>
      </c>
      <c r="S1625" s="197" t="str">
        <f t="shared" ca="1" si="125"/>
        <v/>
      </c>
      <c r="T1625" s="197" t="str">
        <f ca="1">IF(B1625="","",IF(ISERROR(MATCH($J1625,[3]SorP!$B$1:$B$6226,0)),"",INDIRECT("'SorP'!$A$"&amp;MATCH($S1625&amp;$J1625,[3]SorP!C:C,0))))</f>
        <v/>
      </c>
      <c r="U1625" s="139"/>
      <c r="V1625" s="140" t="e">
        <f>IF(C1625="",NA(),IF(OR(C1625="Smelter not listed",C1625="Smelter not yet identified"),MATCH($B1625&amp;$D1625,'[3]Smelter Look-up'!$J:$J,0),MATCH($B1625&amp;$C1625,'[3]Smelter Look-up'!$J:$J,0)))</f>
        <v>#N/A</v>
      </c>
      <c r="X1625" s="67">
        <f t="shared" si="126"/>
        <v>0</v>
      </c>
      <c r="AB1625" s="68" t="str">
        <f t="shared" si="127"/>
        <v/>
      </c>
    </row>
    <row r="1626" spans="1:28" s="67" customFormat="1" ht="20.25">
      <c r="A1626" s="197"/>
      <c r="B1626" s="137" t="s">
        <v>235</v>
      </c>
      <c r="C1626" s="191" t="s">
        <v>235</v>
      </c>
      <c r="D1626" s="138"/>
      <c r="E1626" s="137" t="s">
        <v>235</v>
      </c>
      <c r="F1626" s="137" t="s">
        <v>235</v>
      </c>
      <c r="G1626" s="137" t="s">
        <v>235</v>
      </c>
      <c r="H1626" s="192" t="s">
        <v>235</v>
      </c>
      <c r="I1626" s="193" t="s">
        <v>235</v>
      </c>
      <c r="J1626" s="193" t="s">
        <v>235</v>
      </c>
      <c r="K1626" s="194"/>
      <c r="L1626" s="194"/>
      <c r="M1626" s="194"/>
      <c r="N1626" s="194"/>
      <c r="O1626" s="194"/>
      <c r="P1626" s="195"/>
      <c r="Q1626" s="196"/>
      <c r="R1626" s="137" t="s">
        <v>235</v>
      </c>
      <c r="S1626" s="197" t="str">
        <f t="shared" ca="1" si="125"/>
        <v/>
      </c>
      <c r="T1626" s="197" t="str">
        <f ca="1">IF(B1626="","",IF(ISERROR(MATCH($J1626,[3]SorP!$B$1:$B$6226,0)),"",INDIRECT("'SorP'!$A$"&amp;MATCH($S1626&amp;$J1626,[3]SorP!C:C,0))))</f>
        <v/>
      </c>
      <c r="U1626" s="139"/>
      <c r="V1626" s="140" t="e">
        <f>IF(C1626="",NA(),IF(OR(C1626="Smelter not listed",C1626="Smelter not yet identified"),MATCH($B1626&amp;$D1626,'[3]Smelter Look-up'!$J:$J,0),MATCH($B1626&amp;$C1626,'[3]Smelter Look-up'!$J:$J,0)))</f>
        <v>#N/A</v>
      </c>
      <c r="X1626" s="67">
        <f t="shared" si="126"/>
        <v>0</v>
      </c>
      <c r="AB1626" s="68" t="str">
        <f t="shared" si="127"/>
        <v/>
      </c>
    </row>
    <row r="1627" spans="1:28" s="67" customFormat="1" ht="20.25">
      <c r="A1627" s="197"/>
      <c r="B1627" s="137" t="s">
        <v>235</v>
      </c>
      <c r="C1627" s="191" t="s">
        <v>235</v>
      </c>
      <c r="D1627" s="138"/>
      <c r="E1627" s="137" t="s">
        <v>235</v>
      </c>
      <c r="F1627" s="137" t="s">
        <v>235</v>
      </c>
      <c r="G1627" s="137" t="s">
        <v>235</v>
      </c>
      <c r="H1627" s="192" t="s">
        <v>235</v>
      </c>
      <c r="I1627" s="193" t="s">
        <v>235</v>
      </c>
      <c r="J1627" s="193" t="s">
        <v>235</v>
      </c>
      <c r="K1627" s="194"/>
      <c r="L1627" s="194"/>
      <c r="M1627" s="194"/>
      <c r="N1627" s="194"/>
      <c r="O1627" s="194"/>
      <c r="P1627" s="195"/>
      <c r="Q1627" s="196"/>
      <c r="R1627" s="137" t="s">
        <v>235</v>
      </c>
      <c r="S1627" s="197" t="str">
        <f t="shared" ref="S1627:S1657" ca="1" si="128">IF(B1627="","",IF(ISERROR(MATCH($E1627,CL,0)),"Unknown",INDIRECT("'C'!$A$"&amp;MATCH($E1627,CL,0)+1)))</f>
        <v/>
      </c>
      <c r="T1627" s="197" t="str">
        <f ca="1">IF(B1627="","",IF(ISERROR(MATCH($J1627,[3]SorP!$B$1:$B$6226,0)),"",INDIRECT("'SorP'!$A$"&amp;MATCH($S1627&amp;$J1627,[3]SorP!C:C,0))))</f>
        <v/>
      </c>
      <c r="U1627" s="139"/>
      <c r="V1627" s="140" t="e">
        <f>IF(C1627="",NA(),IF(OR(C1627="Smelter not listed",C1627="Smelter not yet identified"),MATCH($B1627&amp;$D1627,'[3]Smelter Look-up'!$J:$J,0),MATCH($B1627&amp;$C1627,'[3]Smelter Look-up'!$J:$J,0)))</f>
        <v>#N/A</v>
      </c>
      <c r="X1627" s="67">
        <f t="shared" si="126"/>
        <v>0</v>
      </c>
      <c r="AB1627" s="68" t="str">
        <f t="shared" si="127"/>
        <v/>
      </c>
    </row>
    <row r="1628" spans="1:28" s="67" customFormat="1" ht="20.25">
      <c r="A1628" s="197"/>
      <c r="B1628" s="137" t="s">
        <v>235</v>
      </c>
      <c r="C1628" s="191" t="s">
        <v>235</v>
      </c>
      <c r="D1628" s="138"/>
      <c r="E1628" s="137" t="s">
        <v>235</v>
      </c>
      <c r="F1628" s="137" t="s">
        <v>235</v>
      </c>
      <c r="G1628" s="137" t="s">
        <v>235</v>
      </c>
      <c r="H1628" s="192" t="s">
        <v>235</v>
      </c>
      <c r="I1628" s="193" t="s">
        <v>235</v>
      </c>
      <c r="J1628" s="193" t="s">
        <v>235</v>
      </c>
      <c r="K1628" s="194"/>
      <c r="L1628" s="194"/>
      <c r="M1628" s="194"/>
      <c r="N1628" s="194"/>
      <c r="O1628" s="194"/>
      <c r="P1628" s="195"/>
      <c r="Q1628" s="196"/>
      <c r="R1628" s="137" t="s">
        <v>235</v>
      </c>
      <c r="S1628" s="197" t="str">
        <f t="shared" ca="1" si="128"/>
        <v/>
      </c>
      <c r="T1628" s="197" t="str">
        <f ca="1">IF(B1628="","",IF(ISERROR(MATCH($J1628,[3]SorP!$B$1:$B$6226,0)),"",INDIRECT("'SorP'!$A$"&amp;MATCH($S1628&amp;$J1628,[3]SorP!C:C,0))))</f>
        <v/>
      </c>
      <c r="U1628" s="139"/>
      <c r="V1628" s="140" t="e">
        <f>IF(C1628="",NA(),IF(OR(C1628="Smelter not listed",C1628="Smelter not yet identified"),MATCH($B1628&amp;$D1628,'[3]Smelter Look-up'!$J:$J,0),MATCH($B1628&amp;$C1628,'[3]Smelter Look-up'!$J:$J,0)))</f>
        <v>#N/A</v>
      </c>
      <c r="X1628" s="67">
        <f t="shared" si="126"/>
        <v>0</v>
      </c>
      <c r="AB1628" s="68" t="str">
        <f t="shared" si="127"/>
        <v/>
      </c>
    </row>
    <row r="1629" spans="1:28" s="67" customFormat="1" ht="20.25">
      <c r="A1629" s="197"/>
      <c r="B1629" s="137" t="s">
        <v>235</v>
      </c>
      <c r="C1629" s="191" t="s">
        <v>235</v>
      </c>
      <c r="D1629" s="138"/>
      <c r="E1629" s="137" t="s">
        <v>235</v>
      </c>
      <c r="F1629" s="137" t="s">
        <v>235</v>
      </c>
      <c r="G1629" s="137" t="s">
        <v>235</v>
      </c>
      <c r="H1629" s="192" t="s">
        <v>235</v>
      </c>
      <c r="I1629" s="193" t="s">
        <v>235</v>
      </c>
      <c r="J1629" s="193" t="s">
        <v>235</v>
      </c>
      <c r="K1629" s="194"/>
      <c r="L1629" s="194"/>
      <c r="M1629" s="194"/>
      <c r="N1629" s="194"/>
      <c r="O1629" s="194"/>
      <c r="P1629" s="195"/>
      <c r="Q1629" s="196"/>
      <c r="R1629" s="137" t="s">
        <v>235</v>
      </c>
      <c r="S1629" s="197" t="str">
        <f t="shared" ca="1" si="128"/>
        <v/>
      </c>
      <c r="T1629" s="197" t="str">
        <f ca="1">IF(B1629="","",IF(ISERROR(MATCH($J1629,[3]SorP!$B$1:$B$6226,0)),"",INDIRECT("'SorP'!$A$"&amp;MATCH($S1629&amp;$J1629,[3]SorP!C:C,0))))</f>
        <v/>
      </c>
      <c r="U1629" s="139"/>
      <c r="V1629" s="140" t="e">
        <f>IF(C1629="",NA(),IF(OR(C1629="Smelter not listed",C1629="Smelter not yet identified"),MATCH($B1629&amp;$D1629,'[3]Smelter Look-up'!$J:$J,0),MATCH($B1629&amp;$C1629,'[3]Smelter Look-up'!$J:$J,0)))</f>
        <v>#N/A</v>
      </c>
      <c r="X1629" s="67">
        <f t="shared" si="126"/>
        <v>0</v>
      </c>
      <c r="AB1629" s="68" t="str">
        <f t="shared" si="127"/>
        <v/>
      </c>
    </row>
    <row r="1630" spans="1:28" s="67" customFormat="1" ht="20.25">
      <c r="A1630" s="197"/>
      <c r="B1630" s="137" t="s">
        <v>235</v>
      </c>
      <c r="C1630" s="191" t="s">
        <v>235</v>
      </c>
      <c r="D1630" s="138"/>
      <c r="E1630" s="137" t="s">
        <v>235</v>
      </c>
      <c r="F1630" s="137" t="s">
        <v>235</v>
      </c>
      <c r="G1630" s="137" t="s">
        <v>235</v>
      </c>
      <c r="H1630" s="192" t="s">
        <v>235</v>
      </c>
      <c r="I1630" s="193" t="s">
        <v>235</v>
      </c>
      <c r="J1630" s="193" t="s">
        <v>235</v>
      </c>
      <c r="K1630" s="194"/>
      <c r="L1630" s="194"/>
      <c r="M1630" s="194"/>
      <c r="N1630" s="194"/>
      <c r="O1630" s="194"/>
      <c r="P1630" s="195"/>
      <c r="Q1630" s="196"/>
      <c r="R1630" s="137" t="s">
        <v>235</v>
      </c>
      <c r="S1630" s="197" t="str">
        <f t="shared" ca="1" si="128"/>
        <v/>
      </c>
      <c r="T1630" s="197" t="str">
        <f ca="1">IF(B1630="","",IF(ISERROR(MATCH($J1630,[3]SorP!$B$1:$B$6226,0)),"",INDIRECT("'SorP'!$A$"&amp;MATCH($S1630&amp;$J1630,[3]SorP!C:C,0))))</f>
        <v/>
      </c>
      <c r="U1630" s="139"/>
      <c r="V1630" s="140" t="e">
        <f>IF(C1630="",NA(),IF(OR(C1630="Smelter not listed",C1630="Smelter not yet identified"),MATCH($B1630&amp;$D1630,'[3]Smelter Look-up'!$J:$J,0),MATCH($B1630&amp;$C1630,'[3]Smelter Look-up'!$J:$J,0)))</f>
        <v>#N/A</v>
      </c>
      <c r="X1630" s="67">
        <f t="shared" si="126"/>
        <v>0</v>
      </c>
      <c r="AB1630" s="68" t="str">
        <f t="shared" si="127"/>
        <v/>
      </c>
    </row>
    <row r="1631" spans="1:28" s="67" customFormat="1" ht="20.25">
      <c r="A1631" s="197"/>
      <c r="B1631" s="137" t="s">
        <v>235</v>
      </c>
      <c r="C1631" s="191" t="s">
        <v>235</v>
      </c>
      <c r="D1631" s="138"/>
      <c r="E1631" s="137" t="s">
        <v>235</v>
      </c>
      <c r="F1631" s="137" t="s">
        <v>235</v>
      </c>
      <c r="G1631" s="137" t="s">
        <v>235</v>
      </c>
      <c r="H1631" s="192" t="s">
        <v>235</v>
      </c>
      <c r="I1631" s="193" t="s">
        <v>235</v>
      </c>
      <c r="J1631" s="193" t="s">
        <v>235</v>
      </c>
      <c r="K1631" s="194"/>
      <c r="L1631" s="194"/>
      <c r="M1631" s="194"/>
      <c r="N1631" s="194"/>
      <c r="O1631" s="194"/>
      <c r="P1631" s="195"/>
      <c r="Q1631" s="196"/>
      <c r="R1631" s="137" t="s">
        <v>235</v>
      </c>
      <c r="S1631" s="197" t="str">
        <f t="shared" ca="1" si="128"/>
        <v/>
      </c>
      <c r="T1631" s="197" t="str">
        <f ca="1">IF(B1631="","",IF(ISERROR(MATCH($J1631,[3]SorP!$B$1:$B$6226,0)),"",INDIRECT("'SorP'!$A$"&amp;MATCH($S1631&amp;$J1631,[3]SorP!C:C,0))))</f>
        <v/>
      </c>
      <c r="U1631" s="139"/>
      <c r="V1631" s="140" t="e">
        <f>IF(C1631="",NA(),IF(OR(C1631="Smelter not listed",C1631="Smelter not yet identified"),MATCH($B1631&amp;$D1631,'[3]Smelter Look-up'!$J:$J,0),MATCH($B1631&amp;$C1631,'[3]Smelter Look-up'!$J:$J,0)))</f>
        <v>#N/A</v>
      </c>
      <c r="X1631" s="67">
        <f t="shared" si="126"/>
        <v>0</v>
      </c>
      <c r="AB1631" s="68" t="str">
        <f t="shared" si="127"/>
        <v/>
      </c>
    </row>
    <row r="1632" spans="1:28" s="67" customFormat="1" ht="20.25">
      <c r="A1632" s="197"/>
      <c r="B1632" s="137" t="s">
        <v>235</v>
      </c>
      <c r="C1632" s="191" t="s">
        <v>235</v>
      </c>
      <c r="D1632" s="138"/>
      <c r="E1632" s="137" t="s">
        <v>235</v>
      </c>
      <c r="F1632" s="137" t="s">
        <v>235</v>
      </c>
      <c r="G1632" s="137" t="s">
        <v>235</v>
      </c>
      <c r="H1632" s="192" t="s">
        <v>235</v>
      </c>
      <c r="I1632" s="193" t="s">
        <v>235</v>
      </c>
      <c r="J1632" s="193" t="s">
        <v>235</v>
      </c>
      <c r="K1632" s="194"/>
      <c r="L1632" s="194"/>
      <c r="M1632" s="194"/>
      <c r="N1632" s="194"/>
      <c r="O1632" s="194"/>
      <c r="P1632" s="195"/>
      <c r="Q1632" s="196"/>
      <c r="R1632" s="137" t="s">
        <v>235</v>
      </c>
      <c r="S1632" s="197" t="str">
        <f t="shared" ca="1" si="128"/>
        <v/>
      </c>
      <c r="T1632" s="197" t="str">
        <f ca="1">IF(B1632="","",IF(ISERROR(MATCH($J1632,[3]SorP!$B$1:$B$6226,0)),"",INDIRECT("'SorP'!$A$"&amp;MATCH($S1632&amp;$J1632,[3]SorP!C:C,0))))</f>
        <v/>
      </c>
      <c r="U1632" s="139"/>
      <c r="V1632" s="140" t="e">
        <f>IF(C1632="",NA(),IF(OR(C1632="Smelter not listed",C1632="Smelter not yet identified"),MATCH($B1632&amp;$D1632,'[3]Smelter Look-up'!$J:$J,0),MATCH($B1632&amp;$C1632,'[3]Smelter Look-up'!$J:$J,0)))</f>
        <v>#N/A</v>
      </c>
      <c r="X1632" s="67">
        <f t="shared" si="126"/>
        <v>0</v>
      </c>
      <c r="AB1632" s="68" t="str">
        <f t="shared" si="127"/>
        <v/>
      </c>
    </row>
    <row r="1633" spans="1:28" s="67" customFormat="1" ht="20.25">
      <c r="A1633" s="197"/>
      <c r="B1633" s="137" t="s">
        <v>235</v>
      </c>
      <c r="C1633" s="191" t="s">
        <v>235</v>
      </c>
      <c r="D1633" s="138"/>
      <c r="E1633" s="137" t="s">
        <v>235</v>
      </c>
      <c r="F1633" s="137" t="s">
        <v>235</v>
      </c>
      <c r="G1633" s="137" t="s">
        <v>235</v>
      </c>
      <c r="H1633" s="192" t="s">
        <v>235</v>
      </c>
      <c r="I1633" s="193" t="s">
        <v>235</v>
      </c>
      <c r="J1633" s="193" t="s">
        <v>235</v>
      </c>
      <c r="K1633" s="194"/>
      <c r="L1633" s="194"/>
      <c r="M1633" s="194"/>
      <c r="N1633" s="194"/>
      <c r="O1633" s="194"/>
      <c r="P1633" s="195"/>
      <c r="Q1633" s="196"/>
      <c r="R1633" s="137" t="s">
        <v>235</v>
      </c>
      <c r="S1633" s="197" t="str">
        <f t="shared" ca="1" si="128"/>
        <v/>
      </c>
      <c r="T1633" s="197" t="str">
        <f ca="1">IF(B1633="","",IF(ISERROR(MATCH($J1633,[3]SorP!$B$1:$B$6226,0)),"",INDIRECT("'SorP'!$A$"&amp;MATCH($S1633&amp;$J1633,[3]SorP!C:C,0))))</f>
        <v/>
      </c>
      <c r="U1633" s="139"/>
      <c r="V1633" s="140" t="e">
        <f>IF(C1633="",NA(),IF(OR(C1633="Smelter not listed",C1633="Smelter not yet identified"),MATCH($B1633&amp;$D1633,'[3]Smelter Look-up'!$J:$J,0),MATCH($B1633&amp;$C1633,'[3]Smelter Look-up'!$J:$J,0)))</f>
        <v>#N/A</v>
      </c>
      <c r="X1633" s="67">
        <f t="shared" si="126"/>
        <v>0</v>
      </c>
      <c r="AB1633" s="68" t="str">
        <f t="shared" si="127"/>
        <v/>
      </c>
    </row>
    <row r="1634" spans="1:28" s="67" customFormat="1" ht="20.25">
      <c r="A1634" s="197"/>
      <c r="B1634" s="137" t="s">
        <v>235</v>
      </c>
      <c r="C1634" s="191" t="s">
        <v>235</v>
      </c>
      <c r="D1634" s="138"/>
      <c r="E1634" s="137" t="s">
        <v>235</v>
      </c>
      <c r="F1634" s="137" t="s">
        <v>235</v>
      </c>
      <c r="G1634" s="137" t="s">
        <v>235</v>
      </c>
      <c r="H1634" s="192" t="s">
        <v>235</v>
      </c>
      <c r="I1634" s="193" t="s">
        <v>235</v>
      </c>
      <c r="J1634" s="193" t="s">
        <v>235</v>
      </c>
      <c r="K1634" s="194"/>
      <c r="L1634" s="194"/>
      <c r="M1634" s="194"/>
      <c r="N1634" s="194"/>
      <c r="O1634" s="194"/>
      <c r="P1634" s="195"/>
      <c r="Q1634" s="196"/>
      <c r="R1634" s="137" t="s">
        <v>235</v>
      </c>
      <c r="S1634" s="197" t="str">
        <f t="shared" ca="1" si="128"/>
        <v/>
      </c>
      <c r="T1634" s="197" t="str">
        <f ca="1">IF(B1634="","",IF(ISERROR(MATCH($J1634,[3]SorP!$B$1:$B$6226,0)),"",INDIRECT("'SorP'!$A$"&amp;MATCH($S1634&amp;$J1634,[3]SorP!C:C,0))))</f>
        <v/>
      </c>
      <c r="U1634" s="139"/>
      <c r="V1634" s="140" t="e">
        <f>IF(C1634="",NA(),IF(OR(C1634="Smelter not listed",C1634="Smelter not yet identified"),MATCH($B1634&amp;$D1634,'[3]Smelter Look-up'!$J:$J,0),MATCH($B1634&amp;$C1634,'[3]Smelter Look-up'!$J:$J,0)))</f>
        <v>#N/A</v>
      </c>
      <c r="X1634" s="67">
        <f t="shared" si="126"/>
        <v>0</v>
      </c>
      <c r="AB1634" s="68" t="str">
        <f t="shared" si="127"/>
        <v/>
      </c>
    </row>
    <row r="1635" spans="1:28" s="67" customFormat="1" ht="20.25">
      <c r="A1635" s="197"/>
      <c r="B1635" s="137" t="s">
        <v>235</v>
      </c>
      <c r="C1635" s="191" t="s">
        <v>235</v>
      </c>
      <c r="D1635" s="138"/>
      <c r="E1635" s="137" t="s">
        <v>235</v>
      </c>
      <c r="F1635" s="137" t="s">
        <v>235</v>
      </c>
      <c r="G1635" s="137" t="s">
        <v>235</v>
      </c>
      <c r="H1635" s="192" t="s">
        <v>235</v>
      </c>
      <c r="I1635" s="193" t="s">
        <v>235</v>
      </c>
      <c r="J1635" s="193" t="s">
        <v>235</v>
      </c>
      <c r="K1635" s="194"/>
      <c r="L1635" s="194"/>
      <c r="M1635" s="194"/>
      <c r="N1635" s="194"/>
      <c r="O1635" s="194"/>
      <c r="P1635" s="195"/>
      <c r="Q1635" s="196"/>
      <c r="R1635" s="137" t="s">
        <v>235</v>
      </c>
      <c r="S1635" s="197" t="str">
        <f t="shared" ca="1" si="128"/>
        <v/>
      </c>
      <c r="T1635" s="197" t="str">
        <f ca="1">IF(B1635="","",IF(ISERROR(MATCH($J1635,[3]SorP!$B$1:$B$6226,0)),"",INDIRECT("'SorP'!$A$"&amp;MATCH($S1635&amp;$J1635,[3]SorP!C:C,0))))</f>
        <v/>
      </c>
      <c r="U1635" s="139"/>
      <c r="V1635" s="140" t="e">
        <f>IF(C1635="",NA(),IF(OR(C1635="Smelter not listed",C1635="Smelter not yet identified"),MATCH($B1635&amp;$D1635,'[3]Smelter Look-up'!$J:$J,0),MATCH($B1635&amp;$C1635,'[3]Smelter Look-up'!$J:$J,0)))</f>
        <v>#N/A</v>
      </c>
      <c r="X1635" s="67">
        <f t="shared" si="126"/>
        <v>0</v>
      </c>
      <c r="AB1635" s="68" t="str">
        <f t="shared" si="127"/>
        <v/>
      </c>
    </row>
    <row r="1636" spans="1:28" s="67" customFormat="1" ht="20.25">
      <c r="A1636" s="197"/>
      <c r="B1636" s="137" t="s">
        <v>235</v>
      </c>
      <c r="C1636" s="191" t="s">
        <v>235</v>
      </c>
      <c r="D1636" s="138"/>
      <c r="E1636" s="137" t="s">
        <v>235</v>
      </c>
      <c r="F1636" s="137" t="s">
        <v>235</v>
      </c>
      <c r="G1636" s="137" t="s">
        <v>235</v>
      </c>
      <c r="H1636" s="192" t="s">
        <v>235</v>
      </c>
      <c r="I1636" s="193" t="s">
        <v>235</v>
      </c>
      <c r="J1636" s="193" t="s">
        <v>235</v>
      </c>
      <c r="K1636" s="194"/>
      <c r="L1636" s="194"/>
      <c r="M1636" s="194"/>
      <c r="N1636" s="194"/>
      <c r="O1636" s="194"/>
      <c r="P1636" s="195"/>
      <c r="Q1636" s="196"/>
      <c r="R1636" s="137" t="s">
        <v>235</v>
      </c>
      <c r="S1636" s="197" t="str">
        <f t="shared" ca="1" si="128"/>
        <v/>
      </c>
      <c r="T1636" s="197" t="str">
        <f ca="1">IF(B1636="","",IF(ISERROR(MATCH($J1636,[3]SorP!$B$1:$B$6226,0)),"",INDIRECT("'SorP'!$A$"&amp;MATCH($S1636&amp;$J1636,[3]SorP!C:C,0))))</f>
        <v/>
      </c>
      <c r="U1636" s="139"/>
      <c r="V1636" s="140" t="e">
        <f>IF(C1636="",NA(),IF(OR(C1636="Smelter not listed",C1636="Smelter not yet identified"),MATCH($B1636&amp;$D1636,'[3]Smelter Look-up'!$J:$J,0),MATCH($B1636&amp;$C1636,'[3]Smelter Look-up'!$J:$J,0)))</f>
        <v>#N/A</v>
      </c>
      <c r="X1636" s="67">
        <f t="shared" si="126"/>
        <v>0</v>
      </c>
      <c r="AB1636" s="68" t="str">
        <f t="shared" si="127"/>
        <v/>
      </c>
    </row>
    <row r="1637" spans="1:28" s="67" customFormat="1" ht="20.25">
      <c r="A1637" s="197"/>
      <c r="B1637" s="137" t="s">
        <v>235</v>
      </c>
      <c r="C1637" s="191" t="s">
        <v>235</v>
      </c>
      <c r="D1637" s="138"/>
      <c r="E1637" s="137" t="s">
        <v>235</v>
      </c>
      <c r="F1637" s="137" t="s">
        <v>235</v>
      </c>
      <c r="G1637" s="137" t="s">
        <v>235</v>
      </c>
      <c r="H1637" s="192" t="s">
        <v>235</v>
      </c>
      <c r="I1637" s="193" t="s">
        <v>235</v>
      </c>
      <c r="J1637" s="193" t="s">
        <v>235</v>
      </c>
      <c r="K1637" s="194"/>
      <c r="L1637" s="194"/>
      <c r="M1637" s="194"/>
      <c r="N1637" s="194"/>
      <c r="O1637" s="194"/>
      <c r="P1637" s="195"/>
      <c r="Q1637" s="196"/>
      <c r="R1637" s="137" t="s">
        <v>235</v>
      </c>
      <c r="S1637" s="197" t="str">
        <f t="shared" ca="1" si="128"/>
        <v/>
      </c>
      <c r="T1637" s="197" t="str">
        <f ca="1">IF(B1637="","",IF(ISERROR(MATCH($J1637,[3]SorP!$B$1:$B$6226,0)),"",INDIRECT("'SorP'!$A$"&amp;MATCH($S1637&amp;$J1637,[3]SorP!C:C,0))))</f>
        <v/>
      </c>
      <c r="U1637" s="139"/>
      <c r="V1637" s="140" t="e">
        <f>IF(C1637="",NA(),IF(OR(C1637="Smelter not listed",C1637="Smelter not yet identified"),MATCH($B1637&amp;$D1637,'[3]Smelter Look-up'!$J:$J,0),MATCH($B1637&amp;$C1637,'[3]Smelter Look-up'!$J:$J,0)))</f>
        <v>#N/A</v>
      </c>
      <c r="X1637" s="67">
        <f t="shared" si="126"/>
        <v>0</v>
      </c>
      <c r="AB1637" s="68" t="str">
        <f t="shared" si="127"/>
        <v/>
      </c>
    </row>
    <row r="1638" spans="1:28" s="67" customFormat="1" ht="20.25">
      <c r="A1638" s="197"/>
      <c r="B1638" s="137" t="s">
        <v>235</v>
      </c>
      <c r="C1638" s="191" t="s">
        <v>235</v>
      </c>
      <c r="D1638" s="138"/>
      <c r="E1638" s="137" t="s">
        <v>235</v>
      </c>
      <c r="F1638" s="137" t="s">
        <v>235</v>
      </c>
      <c r="G1638" s="137" t="s">
        <v>235</v>
      </c>
      <c r="H1638" s="192" t="s">
        <v>235</v>
      </c>
      <c r="I1638" s="193" t="s">
        <v>235</v>
      </c>
      <c r="J1638" s="193" t="s">
        <v>235</v>
      </c>
      <c r="K1638" s="194"/>
      <c r="L1638" s="194"/>
      <c r="M1638" s="194"/>
      <c r="N1638" s="194"/>
      <c r="O1638" s="194"/>
      <c r="P1638" s="195"/>
      <c r="Q1638" s="196"/>
      <c r="R1638" s="137" t="s">
        <v>235</v>
      </c>
      <c r="S1638" s="197" t="str">
        <f t="shared" ca="1" si="128"/>
        <v/>
      </c>
      <c r="T1638" s="197" t="str">
        <f ca="1">IF(B1638="","",IF(ISERROR(MATCH($J1638,[3]SorP!$B$1:$B$6226,0)),"",INDIRECT("'SorP'!$A$"&amp;MATCH($S1638&amp;$J1638,[3]SorP!C:C,0))))</f>
        <v/>
      </c>
      <c r="U1638" s="139"/>
      <c r="V1638" s="140" t="e">
        <f>IF(C1638="",NA(),IF(OR(C1638="Smelter not listed",C1638="Smelter not yet identified"),MATCH($B1638&amp;$D1638,'[3]Smelter Look-up'!$J:$J,0),MATCH($B1638&amp;$C1638,'[3]Smelter Look-up'!$J:$J,0)))</f>
        <v>#N/A</v>
      </c>
      <c r="X1638" s="67">
        <f t="shared" si="126"/>
        <v>0</v>
      </c>
      <c r="AB1638" s="68" t="str">
        <f t="shared" si="127"/>
        <v/>
      </c>
    </row>
    <row r="1639" spans="1:28" s="67" customFormat="1" ht="20.25">
      <c r="A1639" s="197"/>
      <c r="B1639" s="137" t="s">
        <v>235</v>
      </c>
      <c r="C1639" s="191" t="s">
        <v>235</v>
      </c>
      <c r="D1639" s="138"/>
      <c r="E1639" s="137" t="s">
        <v>235</v>
      </c>
      <c r="F1639" s="137" t="s">
        <v>235</v>
      </c>
      <c r="G1639" s="137" t="s">
        <v>235</v>
      </c>
      <c r="H1639" s="192" t="s">
        <v>235</v>
      </c>
      <c r="I1639" s="193" t="s">
        <v>235</v>
      </c>
      <c r="J1639" s="193" t="s">
        <v>235</v>
      </c>
      <c r="K1639" s="194"/>
      <c r="L1639" s="194"/>
      <c r="M1639" s="194"/>
      <c r="N1639" s="194"/>
      <c r="O1639" s="194"/>
      <c r="P1639" s="195"/>
      <c r="Q1639" s="196"/>
      <c r="R1639" s="137" t="s">
        <v>235</v>
      </c>
      <c r="S1639" s="197" t="str">
        <f t="shared" ca="1" si="128"/>
        <v/>
      </c>
      <c r="T1639" s="197" t="str">
        <f ca="1">IF(B1639="","",IF(ISERROR(MATCH($J1639,[3]SorP!$B$1:$B$6226,0)),"",INDIRECT("'SorP'!$A$"&amp;MATCH($S1639&amp;$J1639,[3]SorP!C:C,0))))</f>
        <v/>
      </c>
      <c r="U1639" s="139"/>
      <c r="V1639" s="140" t="e">
        <f>IF(C1639="",NA(),IF(OR(C1639="Smelter not listed",C1639="Smelter not yet identified"),MATCH($B1639&amp;$D1639,'[3]Smelter Look-up'!$J:$J,0),MATCH($B1639&amp;$C1639,'[3]Smelter Look-up'!$J:$J,0)))</f>
        <v>#N/A</v>
      </c>
      <c r="X1639" s="67">
        <f t="shared" si="126"/>
        <v>0</v>
      </c>
      <c r="AB1639" s="68" t="str">
        <f t="shared" si="127"/>
        <v/>
      </c>
    </row>
    <row r="1640" spans="1:28" s="67" customFormat="1" ht="20.25">
      <c r="A1640" s="197"/>
      <c r="B1640" s="137" t="s">
        <v>235</v>
      </c>
      <c r="C1640" s="191" t="s">
        <v>235</v>
      </c>
      <c r="D1640" s="138"/>
      <c r="E1640" s="137" t="s">
        <v>235</v>
      </c>
      <c r="F1640" s="137" t="s">
        <v>235</v>
      </c>
      <c r="G1640" s="137" t="s">
        <v>235</v>
      </c>
      <c r="H1640" s="192" t="s">
        <v>235</v>
      </c>
      <c r="I1640" s="193" t="s">
        <v>235</v>
      </c>
      <c r="J1640" s="193" t="s">
        <v>235</v>
      </c>
      <c r="K1640" s="194"/>
      <c r="L1640" s="194"/>
      <c r="M1640" s="194"/>
      <c r="N1640" s="194"/>
      <c r="O1640" s="194"/>
      <c r="P1640" s="195"/>
      <c r="Q1640" s="196"/>
      <c r="R1640" s="137" t="s">
        <v>235</v>
      </c>
      <c r="S1640" s="197" t="str">
        <f t="shared" ca="1" si="128"/>
        <v/>
      </c>
      <c r="T1640" s="197" t="str">
        <f ca="1">IF(B1640="","",IF(ISERROR(MATCH($J1640,[3]SorP!$B$1:$B$6226,0)),"",INDIRECT("'SorP'!$A$"&amp;MATCH($S1640&amp;$J1640,[3]SorP!C:C,0))))</f>
        <v/>
      </c>
      <c r="U1640" s="139"/>
      <c r="V1640" s="140" t="e">
        <f>IF(C1640="",NA(),IF(OR(C1640="Smelter not listed",C1640="Smelter not yet identified"),MATCH($B1640&amp;$D1640,'[3]Smelter Look-up'!$J:$J,0),MATCH($B1640&amp;$C1640,'[3]Smelter Look-up'!$J:$J,0)))</f>
        <v>#N/A</v>
      </c>
      <c r="X1640" s="67">
        <f t="shared" si="126"/>
        <v>0</v>
      </c>
      <c r="AB1640" s="68" t="str">
        <f t="shared" si="127"/>
        <v/>
      </c>
    </row>
    <row r="1641" spans="1:28" s="67" customFormat="1" ht="20.25">
      <c r="A1641" s="197"/>
      <c r="B1641" s="137" t="s">
        <v>235</v>
      </c>
      <c r="C1641" s="191" t="s">
        <v>235</v>
      </c>
      <c r="D1641" s="138"/>
      <c r="E1641" s="137" t="s">
        <v>235</v>
      </c>
      <c r="F1641" s="137" t="s">
        <v>235</v>
      </c>
      <c r="G1641" s="137" t="s">
        <v>235</v>
      </c>
      <c r="H1641" s="192" t="s">
        <v>235</v>
      </c>
      <c r="I1641" s="193" t="s">
        <v>235</v>
      </c>
      <c r="J1641" s="193" t="s">
        <v>235</v>
      </c>
      <c r="K1641" s="194"/>
      <c r="L1641" s="194"/>
      <c r="M1641" s="194"/>
      <c r="N1641" s="194"/>
      <c r="O1641" s="194"/>
      <c r="P1641" s="195"/>
      <c r="Q1641" s="196"/>
      <c r="R1641" s="137" t="s">
        <v>235</v>
      </c>
      <c r="S1641" s="197" t="str">
        <f t="shared" ca="1" si="128"/>
        <v/>
      </c>
      <c r="T1641" s="197" t="str">
        <f ca="1">IF(B1641="","",IF(ISERROR(MATCH($J1641,[3]SorP!$B$1:$B$6226,0)),"",INDIRECT("'SorP'!$A$"&amp;MATCH($S1641&amp;$J1641,[3]SorP!C:C,0))))</f>
        <v/>
      </c>
      <c r="U1641" s="139"/>
      <c r="V1641" s="140" t="e">
        <f>IF(C1641="",NA(),IF(OR(C1641="Smelter not listed",C1641="Smelter not yet identified"),MATCH($B1641&amp;$D1641,'[3]Smelter Look-up'!$J:$J,0),MATCH($B1641&amp;$C1641,'[3]Smelter Look-up'!$J:$J,0)))</f>
        <v>#N/A</v>
      </c>
      <c r="X1641" s="67">
        <f t="shared" si="126"/>
        <v>0</v>
      </c>
      <c r="AB1641" s="68" t="str">
        <f t="shared" si="127"/>
        <v/>
      </c>
    </row>
    <row r="1642" spans="1:28" s="67" customFormat="1" ht="20.25">
      <c r="A1642" s="197"/>
      <c r="B1642" s="137" t="s">
        <v>235</v>
      </c>
      <c r="C1642" s="191" t="s">
        <v>235</v>
      </c>
      <c r="D1642" s="138"/>
      <c r="E1642" s="137" t="s">
        <v>235</v>
      </c>
      <c r="F1642" s="137" t="s">
        <v>235</v>
      </c>
      <c r="G1642" s="137" t="s">
        <v>235</v>
      </c>
      <c r="H1642" s="192" t="s">
        <v>235</v>
      </c>
      <c r="I1642" s="193" t="s">
        <v>235</v>
      </c>
      <c r="J1642" s="193" t="s">
        <v>235</v>
      </c>
      <c r="K1642" s="194"/>
      <c r="L1642" s="194"/>
      <c r="M1642" s="194"/>
      <c r="N1642" s="194"/>
      <c r="O1642" s="194"/>
      <c r="P1642" s="195"/>
      <c r="Q1642" s="196"/>
      <c r="R1642" s="137" t="s">
        <v>235</v>
      </c>
      <c r="S1642" s="197" t="str">
        <f t="shared" ca="1" si="128"/>
        <v/>
      </c>
      <c r="T1642" s="197" t="str">
        <f ca="1">IF(B1642="","",IF(ISERROR(MATCH($J1642,[3]SorP!$B$1:$B$6226,0)),"",INDIRECT("'SorP'!$A$"&amp;MATCH($S1642&amp;$J1642,[3]SorP!C:C,0))))</f>
        <v/>
      </c>
      <c r="U1642" s="139"/>
      <c r="V1642" s="140" t="e">
        <f>IF(C1642="",NA(),IF(OR(C1642="Smelter not listed",C1642="Smelter not yet identified"),MATCH($B1642&amp;$D1642,'[3]Smelter Look-up'!$J:$J,0),MATCH($B1642&amp;$C1642,'[3]Smelter Look-up'!$J:$J,0)))</f>
        <v>#N/A</v>
      </c>
      <c r="X1642" s="67">
        <f t="shared" si="126"/>
        <v>0</v>
      </c>
      <c r="AB1642" s="68" t="str">
        <f t="shared" si="127"/>
        <v/>
      </c>
    </row>
    <row r="1643" spans="1:28" s="67" customFormat="1" ht="20.25">
      <c r="A1643" s="197"/>
      <c r="B1643" s="137" t="s">
        <v>235</v>
      </c>
      <c r="C1643" s="191" t="s">
        <v>235</v>
      </c>
      <c r="D1643" s="138"/>
      <c r="E1643" s="137" t="s">
        <v>235</v>
      </c>
      <c r="F1643" s="137" t="s">
        <v>235</v>
      </c>
      <c r="G1643" s="137" t="s">
        <v>235</v>
      </c>
      <c r="H1643" s="192" t="s">
        <v>235</v>
      </c>
      <c r="I1643" s="193" t="s">
        <v>235</v>
      </c>
      <c r="J1643" s="193" t="s">
        <v>235</v>
      </c>
      <c r="K1643" s="194"/>
      <c r="L1643" s="194"/>
      <c r="M1643" s="194"/>
      <c r="N1643" s="194"/>
      <c r="O1643" s="194"/>
      <c r="P1643" s="195"/>
      <c r="Q1643" s="196"/>
      <c r="R1643" s="137" t="s">
        <v>235</v>
      </c>
      <c r="S1643" s="197" t="str">
        <f t="shared" ca="1" si="128"/>
        <v/>
      </c>
      <c r="T1643" s="197" t="str">
        <f ca="1">IF(B1643="","",IF(ISERROR(MATCH($J1643,[3]SorP!$B$1:$B$6226,0)),"",INDIRECT("'SorP'!$A$"&amp;MATCH($S1643&amp;$J1643,[3]SorP!C:C,0))))</f>
        <v/>
      </c>
      <c r="U1643" s="139"/>
      <c r="V1643" s="140" t="e">
        <f>IF(C1643="",NA(),IF(OR(C1643="Smelter not listed",C1643="Smelter not yet identified"),MATCH($B1643&amp;$D1643,'[3]Smelter Look-up'!$J:$J,0),MATCH($B1643&amp;$C1643,'[3]Smelter Look-up'!$J:$J,0)))</f>
        <v>#N/A</v>
      </c>
      <c r="X1643" s="67">
        <f t="shared" si="126"/>
        <v>0</v>
      </c>
      <c r="AB1643" s="68" t="str">
        <f t="shared" si="127"/>
        <v/>
      </c>
    </row>
    <row r="1644" spans="1:28" s="67" customFormat="1" ht="20.25">
      <c r="A1644" s="197"/>
      <c r="B1644" s="137" t="s">
        <v>235</v>
      </c>
      <c r="C1644" s="191" t="s">
        <v>235</v>
      </c>
      <c r="D1644" s="138"/>
      <c r="E1644" s="137" t="s">
        <v>235</v>
      </c>
      <c r="F1644" s="137" t="s">
        <v>235</v>
      </c>
      <c r="G1644" s="137" t="s">
        <v>235</v>
      </c>
      <c r="H1644" s="192" t="s">
        <v>235</v>
      </c>
      <c r="I1644" s="193" t="s">
        <v>235</v>
      </c>
      <c r="J1644" s="193" t="s">
        <v>235</v>
      </c>
      <c r="K1644" s="194"/>
      <c r="L1644" s="194"/>
      <c r="M1644" s="194"/>
      <c r="N1644" s="194"/>
      <c r="O1644" s="194"/>
      <c r="P1644" s="195"/>
      <c r="Q1644" s="196"/>
      <c r="R1644" s="137" t="s">
        <v>235</v>
      </c>
      <c r="S1644" s="197" t="str">
        <f t="shared" ca="1" si="128"/>
        <v/>
      </c>
      <c r="T1644" s="197" t="str">
        <f ca="1">IF(B1644="","",IF(ISERROR(MATCH($J1644,[3]SorP!$B$1:$B$6226,0)),"",INDIRECT("'SorP'!$A$"&amp;MATCH($S1644&amp;$J1644,[3]SorP!C:C,0))))</f>
        <v/>
      </c>
      <c r="U1644" s="139"/>
      <c r="V1644" s="140" t="e">
        <f>IF(C1644="",NA(),IF(OR(C1644="Smelter not listed",C1644="Smelter not yet identified"),MATCH($B1644&amp;$D1644,'[3]Smelter Look-up'!$J:$J,0),MATCH($B1644&amp;$C1644,'[3]Smelter Look-up'!$J:$J,0)))</f>
        <v>#N/A</v>
      </c>
      <c r="X1644" s="67">
        <f t="shared" si="126"/>
        <v>0</v>
      </c>
      <c r="AB1644" s="68" t="str">
        <f t="shared" si="127"/>
        <v/>
      </c>
    </row>
    <row r="1645" spans="1:28" s="67" customFormat="1" ht="20.25">
      <c r="A1645" s="197"/>
      <c r="B1645" s="137" t="s">
        <v>235</v>
      </c>
      <c r="C1645" s="191" t="s">
        <v>235</v>
      </c>
      <c r="D1645" s="138"/>
      <c r="E1645" s="137" t="s">
        <v>235</v>
      </c>
      <c r="F1645" s="137" t="s">
        <v>235</v>
      </c>
      <c r="G1645" s="137" t="s">
        <v>235</v>
      </c>
      <c r="H1645" s="192" t="s">
        <v>235</v>
      </c>
      <c r="I1645" s="193" t="s">
        <v>235</v>
      </c>
      <c r="J1645" s="193" t="s">
        <v>235</v>
      </c>
      <c r="K1645" s="194"/>
      <c r="L1645" s="194"/>
      <c r="M1645" s="194"/>
      <c r="N1645" s="194"/>
      <c r="O1645" s="194"/>
      <c r="P1645" s="195"/>
      <c r="Q1645" s="196"/>
      <c r="R1645" s="137" t="s">
        <v>235</v>
      </c>
      <c r="S1645" s="197" t="str">
        <f t="shared" ca="1" si="128"/>
        <v/>
      </c>
      <c r="T1645" s="197" t="str">
        <f ca="1">IF(B1645="","",IF(ISERROR(MATCH($J1645,[3]SorP!$B$1:$B$6226,0)),"",INDIRECT("'SorP'!$A$"&amp;MATCH($S1645&amp;$J1645,[3]SorP!C:C,0))))</f>
        <v/>
      </c>
      <c r="U1645" s="139"/>
      <c r="V1645" s="140" t="e">
        <f>IF(C1645="",NA(),IF(OR(C1645="Smelter not listed",C1645="Smelter not yet identified"),MATCH($B1645&amp;$D1645,'[3]Smelter Look-up'!$J:$J,0),MATCH($B1645&amp;$C1645,'[3]Smelter Look-up'!$J:$J,0)))</f>
        <v>#N/A</v>
      </c>
      <c r="X1645" s="67">
        <f t="shared" si="126"/>
        <v>0</v>
      </c>
      <c r="AB1645" s="68" t="str">
        <f t="shared" si="127"/>
        <v/>
      </c>
    </row>
    <row r="1646" spans="1:28" s="67" customFormat="1" ht="20.25">
      <c r="A1646" s="197"/>
      <c r="B1646" s="137" t="s">
        <v>235</v>
      </c>
      <c r="C1646" s="191" t="s">
        <v>235</v>
      </c>
      <c r="D1646" s="138"/>
      <c r="E1646" s="137" t="s">
        <v>235</v>
      </c>
      <c r="F1646" s="137" t="s">
        <v>235</v>
      </c>
      <c r="G1646" s="137" t="s">
        <v>235</v>
      </c>
      <c r="H1646" s="192" t="s">
        <v>235</v>
      </c>
      <c r="I1646" s="193" t="s">
        <v>235</v>
      </c>
      <c r="J1646" s="193" t="s">
        <v>235</v>
      </c>
      <c r="K1646" s="194"/>
      <c r="L1646" s="194"/>
      <c r="M1646" s="194"/>
      <c r="N1646" s="194"/>
      <c r="O1646" s="194"/>
      <c r="P1646" s="195"/>
      <c r="Q1646" s="196"/>
      <c r="R1646" s="137" t="s">
        <v>235</v>
      </c>
      <c r="S1646" s="197" t="str">
        <f t="shared" ca="1" si="128"/>
        <v/>
      </c>
      <c r="T1646" s="197" t="str">
        <f ca="1">IF(B1646="","",IF(ISERROR(MATCH($J1646,[3]SorP!$B$1:$B$6226,0)),"",INDIRECT("'SorP'!$A$"&amp;MATCH($S1646&amp;$J1646,[3]SorP!C:C,0))))</f>
        <v/>
      </c>
      <c r="U1646" s="139"/>
      <c r="V1646" s="140" t="e">
        <f>IF(C1646="",NA(),IF(OR(C1646="Smelter not listed",C1646="Smelter not yet identified"),MATCH($B1646&amp;$D1646,'[3]Smelter Look-up'!$J:$J,0),MATCH($B1646&amp;$C1646,'[3]Smelter Look-up'!$J:$J,0)))</f>
        <v>#N/A</v>
      </c>
      <c r="X1646" s="67">
        <f t="shared" si="126"/>
        <v>0</v>
      </c>
      <c r="AB1646" s="68" t="str">
        <f t="shared" si="127"/>
        <v/>
      </c>
    </row>
    <row r="1647" spans="1:28" s="67" customFormat="1" ht="20.25">
      <c r="A1647" s="197"/>
      <c r="B1647" s="137" t="s">
        <v>235</v>
      </c>
      <c r="C1647" s="191" t="s">
        <v>235</v>
      </c>
      <c r="D1647" s="138"/>
      <c r="E1647" s="137" t="s">
        <v>235</v>
      </c>
      <c r="F1647" s="137" t="s">
        <v>235</v>
      </c>
      <c r="G1647" s="137" t="s">
        <v>235</v>
      </c>
      <c r="H1647" s="192" t="s">
        <v>235</v>
      </c>
      <c r="I1647" s="193" t="s">
        <v>235</v>
      </c>
      <c r="J1647" s="193" t="s">
        <v>235</v>
      </c>
      <c r="K1647" s="194"/>
      <c r="L1647" s="194"/>
      <c r="M1647" s="194"/>
      <c r="N1647" s="194"/>
      <c r="O1647" s="194"/>
      <c r="P1647" s="195"/>
      <c r="Q1647" s="196"/>
      <c r="R1647" s="137" t="s">
        <v>235</v>
      </c>
      <c r="S1647" s="197" t="str">
        <f t="shared" ca="1" si="128"/>
        <v/>
      </c>
      <c r="T1647" s="197" t="str">
        <f ca="1">IF(B1647="","",IF(ISERROR(MATCH($J1647,[3]SorP!$B$1:$B$6226,0)),"",INDIRECT("'SorP'!$A$"&amp;MATCH($S1647&amp;$J1647,[3]SorP!C:C,0))))</f>
        <v/>
      </c>
      <c r="U1647" s="139"/>
      <c r="V1647" s="140" t="e">
        <f>IF(C1647="",NA(),IF(OR(C1647="Smelter not listed",C1647="Smelter not yet identified"),MATCH($B1647&amp;$D1647,'[3]Smelter Look-up'!$J:$J,0),MATCH($B1647&amp;$C1647,'[3]Smelter Look-up'!$J:$J,0)))</f>
        <v>#N/A</v>
      </c>
      <c r="X1647" s="67">
        <f t="shared" si="126"/>
        <v>0</v>
      </c>
      <c r="AB1647" s="68" t="str">
        <f t="shared" si="127"/>
        <v/>
      </c>
    </row>
    <row r="1648" spans="1:28" s="67" customFormat="1" ht="20.25">
      <c r="A1648" s="197"/>
      <c r="B1648" s="137" t="s">
        <v>235</v>
      </c>
      <c r="C1648" s="191" t="s">
        <v>235</v>
      </c>
      <c r="D1648" s="138"/>
      <c r="E1648" s="137" t="s">
        <v>235</v>
      </c>
      <c r="F1648" s="137" t="s">
        <v>235</v>
      </c>
      <c r="G1648" s="137" t="s">
        <v>235</v>
      </c>
      <c r="H1648" s="192" t="s">
        <v>235</v>
      </c>
      <c r="I1648" s="193" t="s">
        <v>235</v>
      </c>
      <c r="J1648" s="193" t="s">
        <v>235</v>
      </c>
      <c r="K1648" s="194"/>
      <c r="L1648" s="194"/>
      <c r="M1648" s="194"/>
      <c r="N1648" s="194"/>
      <c r="O1648" s="194"/>
      <c r="P1648" s="195"/>
      <c r="Q1648" s="196"/>
      <c r="R1648" s="137" t="s">
        <v>235</v>
      </c>
      <c r="S1648" s="197" t="str">
        <f t="shared" ca="1" si="128"/>
        <v/>
      </c>
      <c r="T1648" s="197" t="str">
        <f ca="1">IF(B1648="","",IF(ISERROR(MATCH($J1648,[3]SorP!$B$1:$B$6226,0)),"",INDIRECT("'SorP'!$A$"&amp;MATCH($S1648&amp;$J1648,[3]SorP!C:C,0))))</f>
        <v/>
      </c>
      <c r="U1648" s="139"/>
      <c r="V1648" s="140" t="e">
        <f>IF(C1648="",NA(),IF(OR(C1648="Smelter not listed",C1648="Smelter not yet identified"),MATCH($B1648&amp;$D1648,'[3]Smelter Look-up'!$J:$J,0),MATCH($B1648&amp;$C1648,'[3]Smelter Look-up'!$J:$J,0)))</f>
        <v>#N/A</v>
      </c>
      <c r="X1648" s="67">
        <f t="shared" si="126"/>
        <v>0</v>
      </c>
      <c r="AB1648" s="68" t="str">
        <f t="shared" si="127"/>
        <v/>
      </c>
    </row>
    <row r="1649" spans="1:28" s="67" customFormat="1" ht="20.25">
      <c r="A1649" s="197"/>
      <c r="B1649" s="137" t="s">
        <v>235</v>
      </c>
      <c r="C1649" s="191" t="s">
        <v>235</v>
      </c>
      <c r="D1649" s="138"/>
      <c r="E1649" s="137" t="s">
        <v>235</v>
      </c>
      <c r="F1649" s="137" t="s">
        <v>235</v>
      </c>
      <c r="G1649" s="137" t="s">
        <v>235</v>
      </c>
      <c r="H1649" s="192" t="s">
        <v>235</v>
      </c>
      <c r="I1649" s="193" t="s">
        <v>235</v>
      </c>
      <c r="J1649" s="193" t="s">
        <v>235</v>
      </c>
      <c r="K1649" s="194"/>
      <c r="L1649" s="194"/>
      <c r="M1649" s="194"/>
      <c r="N1649" s="194"/>
      <c r="O1649" s="194"/>
      <c r="P1649" s="195"/>
      <c r="Q1649" s="196"/>
      <c r="R1649" s="137" t="s">
        <v>235</v>
      </c>
      <c r="S1649" s="197" t="str">
        <f t="shared" ca="1" si="128"/>
        <v/>
      </c>
      <c r="T1649" s="197" t="str">
        <f ca="1">IF(B1649="","",IF(ISERROR(MATCH($J1649,[3]SorP!$B$1:$B$6226,0)),"",INDIRECT("'SorP'!$A$"&amp;MATCH($S1649&amp;$J1649,[3]SorP!C:C,0))))</f>
        <v/>
      </c>
      <c r="U1649" s="139"/>
      <c r="V1649" s="140" t="e">
        <f>IF(C1649="",NA(),IF(OR(C1649="Smelter not listed",C1649="Smelter not yet identified"),MATCH($B1649&amp;$D1649,'[3]Smelter Look-up'!$J:$J,0),MATCH($B1649&amp;$C1649,'[3]Smelter Look-up'!$J:$J,0)))</f>
        <v>#N/A</v>
      </c>
      <c r="X1649" s="67">
        <f t="shared" si="126"/>
        <v>0</v>
      </c>
      <c r="AB1649" s="68" t="str">
        <f t="shared" si="127"/>
        <v/>
      </c>
    </row>
    <row r="1650" spans="1:28" s="67" customFormat="1" ht="20.25">
      <c r="A1650" s="197"/>
      <c r="B1650" s="137" t="s">
        <v>235</v>
      </c>
      <c r="C1650" s="191" t="s">
        <v>235</v>
      </c>
      <c r="D1650" s="138"/>
      <c r="E1650" s="137" t="s">
        <v>235</v>
      </c>
      <c r="F1650" s="137" t="s">
        <v>235</v>
      </c>
      <c r="G1650" s="137" t="s">
        <v>235</v>
      </c>
      <c r="H1650" s="192" t="s">
        <v>235</v>
      </c>
      <c r="I1650" s="193" t="s">
        <v>235</v>
      </c>
      <c r="J1650" s="193" t="s">
        <v>235</v>
      </c>
      <c r="K1650" s="194"/>
      <c r="L1650" s="194"/>
      <c r="M1650" s="194"/>
      <c r="N1650" s="194"/>
      <c r="O1650" s="194"/>
      <c r="P1650" s="195"/>
      <c r="Q1650" s="196"/>
      <c r="R1650" s="137" t="s">
        <v>235</v>
      </c>
      <c r="S1650" s="197" t="str">
        <f t="shared" ca="1" si="128"/>
        <v/>
      </c>
      <c r="T1650" s="197" t="str">
        <f ca="1">IF(B1650="","",IF(ISERROR(MATCH($J1650,[3]SorP!$B$1:$B$6226,0)),"",INDIRECT("'SorP'!$A$"&amp;MATCH($S1650&amp;$J1650,[3]SorP!C:C,0))))</f>
        <v/>
      </c>
      <c r="U1650" s="139"/>
      <c r="V1650" s="140" t="e">
        <f>IF(C1650="",NA(),IF(OR(C1650="Smelter not listed",C1650="Smelter not yet identified"),MATCH($B1650&amp;$D1650,'[3]Smelter Look-up'!$J:$J,0),MATCH($B1650&amp;$C1650,'[3]Smelter Look-up'!$J:$J,0)))</f>
        <v>#N/A</v>
      </c>
      <c r="X1650" s="67">
        <f t="shared" si="126"/>
        <v>0</v>
      </c>
      <c r="AB1650" s="68" t="str">
        <f t="shared" si="127"/>
        <v/>
      </c>
    </row>
    <row r="1651" spans="1:28" s="67" customFormat="1" ht="20.25">
      <c r="A1651" s="197"/>
      <c r="B1651" s="137" t="s">
        <v>235</v>
      </c>
      <c r="C1651" s="191" t="s">
        <v>235</v>
      </c>
      <c r="D1651" s="138"/>
      <c r="E1651" s="137" t="s">
        <v>235</v>
      </c>
      <c r="F1651" s="137" t="s">
        <v>235</v>
      </c>
      <c r="G1651" s="137" t="s">
        <v>235</v>
      </c>
      <c r="H1651" s="192" t="s">
        <v>235</v>
      </c>
      <c r="I1651" s="193" t="s">
        <v>235</v>
      </c>
      <c r="J1651" s="193" t="s">
        <v>235</v>
      </c>
      <c r="K1651" s="194"/>
      <c r="L1651" s="194"/>
      <c r="M1651" s="194"/>
      <c r="N1651" s="194"/>
      <c r="O1651" s="194"/>
      <c r="P1651" s="195"/>
      <c r="Q1651" s="196"/>
      <c r="R1651" s="137" t="s">
        <v>235</v>
      </c>
      <c r="S1651" s="197" t="str">
        <f t="shared" ca="1" si="128"/>
        <v/>
      </c>
      <c r="T1651" s="197" t="str">
        <f ca="1">IF(B1651="","",IF(ISERROR(MATCH($J1651,[3]SorP!$B$1:$B$6226,0)),"",INDIRECT("'SorP'!$A$"&amp;MATCH($S1651&amp;$J1651,[3]SorP!C:C,0))))</f>
        <v/>
      </c>
      <c r="U1651" s="139"/>
      <c r="V1651" s="140" t="e">
        <f>IF(C1651="",NA(),IF(OR(C1651="Smelter not listed",C1651="Smelter not yet identified"),MATCH($B1651&amp;$D1651,'[3]Smelter Look-up'!$J:$J,0),MATCH($B1651&amp;$C1651,'[3]Smelter Look-up'!$J:$J,0)))</f>
        <v>#N/A</v>
      </c>
      <c r="X1651" s="67">
        <f t="shared" si="126"/>
        <v>0</v>
      </c>
      <c r="AB1651" s="68" t="str">
        <f t="shared" si="127"/>
        <v/>
      </c>
    </row>
    <row r="1652" spans="1:28" s="67" customFormat="1" ht="20.25">
      <c r="A1652" s="197"/>
      <c r="B1652" s="137" t="s">
        <v>235</v>
      </c>
      <c r="C1652" s="191" t="s">
        <v>235</v>
      </c>
      <c r="D1652" s="138"/>
      <c r="E1652" s="137" t="s">
        <v>235</v>
      </c>
      <c r="F1652" s="137" t="s">
        <v>235</v>
      </c>
      <c r="G1652" s="137" t="s">
        <v>235</v>
      </c>
      <c r="H1652" s="192" t="s">
        <v>235</v>
      </c>
      <c r="I1652" s="193" t="s">
        <v>235</v>
      </c>
      <c r="J1652" s="193" t="s">
        <v>235</v>
      </c>
      <c r="K1652" s="194"/>
      <c r="L1652" s="194"/>
      <c r="M1652" s="194"/>
      <c r="N1652" s="194"/>
      <c r="O1652" s="194"/>
      <c r="P1652" s="195"/>
      <c r="Q1652" s="196"/>
      <c r="R1652" s="137" t="s">
        <v>235</v>
      </c>
      <c r="S1652" s="197" t="str">
        <f t="shared" ca="1" si="128"/>
        <v/>
      </c>
      <c r="T1652" s="197" t="str">
        <f ca="1">IF(B1652="","",IF(ISERROR(MATCH($J1652,[3]SorP!$B$1:$B$6226,0)),"",INDIRECT("'SorP'!$A$"&amp;MATCH($S1652&amp;$J1652,[3]SorP!C:C,0))))</f>
        <v/>
      </c>
      <c r="U1652" s="139"/>
      <c r="V1652" s="140" t="e">
        <f>IF(C1652="",NA(),IF(OR(C1652="Smelter not listed",C1652="Smelter not yet identified"),MATCH($B1652&amp;$D1652,'[3]Smelter Look-up'!$J:$J,0),MATCH($B1652&amp;$C1652,'[3]Smelter Look-up'!$J:$J,0)))</f>
        <v>#N/A</v>
      </c>
      <c r="X1652" s="67">
        <f t="shared" si="126"/>
        <v>0</v>
      </c>
      <c r="AB1652" s="68" t="str">
        <f t="shared" si="127"/>
        <v/>
      </c>
    </row>
    <row r="1653" spans="1:28" s="67" customFormat="1" ht="20.25">
      <c r="A1653" s="197"/>
      <c r="B1653" s="137" t="s">
        <v>235</v>
      </c>
      <c r="C1653" s="191" t="s">
        <v>235</v>
      </c>
      <c r="D1653" s="138"/>
      <c r="E1653" s="137" t="s">
        <v>235</v>
      </c>
      <c r="F1653" s="137" t="s">
        <v>235</v>
      </c>
      <c r="G1653" s="137" t="s">
        <v>235</v>
      </c>
      <c r="H1653" s="192" t="s">
        <v>235</v>
      </c>
      <c r="I1653" s="193" t="s">
        <v>235</v>
      </c>
      <c r="J1653" s="193" t="s">
        <v>235</v>
      </c>
      <c r="K1653" s="194"/>
      <c r="L1653" s="194"/>
      <c r="M1653" s="194"/>
      <c r="N1653" s="194"/>
      <c r="O1653" s="194"/>
      <c r="P1653" s="195"/>
      <c r="Q1653" s="196"/>
      <c r="R1653" s="137" t="s">
        <v>235</v>
      </c>
      <c r="S1653" s="197" t="str">
        <f t="shared" ca="1" si="128"/>
        <v/>
      </c>
      <c r="T1653" s="197" t="str">
        <f ca="1">IF(B1653="","",IF(ISERROR(MATCH($J1653,[3]SorP!$B$1:$B$6226,0)),"",INDIRECT("'SorP'!$A$"&amp;MATCH($S1653&amp;$J1653,[3]SorP!C:C,0))))</f>
        <v/>
      </c>
      <c r="U1653" s="139"/>
      <c r="V1653" s="140" t="e">
        <f>IF(C1653="",NA(),IF(OR(C1653="Smelter not listed",C1653="Smelter not yet identified"),MATCH($B1653&amp;$D1653,'[3]Smelter Look-up'!$J:$J,0),MATCH($B1653&amp;$C1653,'[3]Smelter Look-up'!$J:$J,0)))</f>
        <v>#N/A</v>
      </c>
      <c r="X1653" s="67">
        <f t="shared" si="126"/>
        <v>0</v>
      </c>
      <c r="AB1653" s="68" t="str">
        <f t="shared" si="127"/>
        <v/>
      </c>
    </row>
    <row r="1654" spans="1:28" s="67" customFormat="1" ht="20.25">
      <c r="A1654" s="197"/>
      <c r="B1654" s="137" t="s">
        <v>235</v>
      </c>
      <c r="C1654" s="191" t="s">
        <v>235</v>
      </c>
      <c r="D1654" s="138"/>
      <c r="E1654" s="137" t="s">
        <v>235</v>
      </c>
      <c r="F1654" s="137" t="s">
        <v>235</v>
      </c>
      <c r="G1654" s="137" t="s">
        <v>235</v>
      </c>
      <c r="H1654" s="192" t="s">
        <v>235</v>
      </c>
      <c r="I1654" s="193" t="s">
        <v>235</v>
      </c>
      <c r="J1654" s="193" t="s">
        <v>235</v>
      </c>
      <c r="K1654" s="194"/>
      <c r="L1654" s="194"/>
      <c r="M1654" s="194"/>
      <c r="N1654" s="194"/>
      <c r="O1654" s="194"/>
      <c r="P1654" s="195"/>
      <c r="Q1654" s="196"/>
      <c r="R1654" s="137" t="s">
        <v>235</v>
      </c>
      <c r="S1654" s="197" t="str">
        <f t="shared" ca="1" si="128"/>
        <v/>
      </c>
      <c r="T1654" s="197" t="str">
        <f ca="1">IF(B1654="","",IF(ISERROR(MATCH($J1654,[3]SorP!$B$1:$B$6226,0)),"",INDIRECT("'SorP'!$A$"&amp;MATCH($S1654&amp;$J1654,[3]SorP!C:C,0))))</f>
        <v/>
      </c>
      <c r="U1654" s="139"/>
      <c r="V1654" s="140" t="e">
        <f>IF(C1654="",NA(),IF(OR(C1654="Smelter not listed",C1654="Smelter not yet identified"),MATCH($B1654&amp;$D1654,'[3]Smelter Look-up'!$J:$J,0),MATCH($B1654&amp;$C1654,'[3]Smelter Look-up'!$J:$J,0)))</f>
        <v>#N/A</v>
      </c>
      <c r="X1654" s="67">
        <f t="shared" si="126"/>
        <v>0</v>
      </c>
      <c r="AB1654" s="68" t="str">
        <f t="shared" si="127"/>
        <v/>
      </c>
    </row>
    <row r="1655" spans="1:28" s="67" customFormat="1" ht="20.25">
      <c r="A1655" s="197"/>
      <c r="B1655" s="137" t="s">
        <v>235</v>
      </c>
      <c r="C1655" s="191" t="s">
        <v>235</v>
      </c>
      <c r="D1655" s="138"/>
      <c r="E1655" s="137" t="s">
        <v>235</v>
      </c>
      <c r="F1655" s="137" t="s">
        <v>235</v>
      </c>
      <c r="G1655" s="137" t="s">
        <v>235</v>
      </c>
      <c r="H1655" s="192" t="s">
        <v>235</v>
      </c>
      <c r="I1655" s="193" t="s">
        <v>235</v>
      </c>
      <c r="J1655" s="193" t="s">
        <v>235</v>
      </c>
      <c r="K1655" s="194"/>
      <c r="L1655" s="194"/>
      <c r="M1655" s="194"/>
      <c r="N1655" s="194"/>
      <c r="O1655" s="194"/>
      <c r="P1655" s="195"/>
      <c r="Q1655" s="196"/>
      <c r="R1655" s="137" t="s">
        <v>235</v>
      </c>
      <c r="S1655" s="197" t="str">
        <f t="shared" ca="1" si="128"/>
        <v/>
      </c>
      <c r="T1655" s="197" t="str">
        <f ca="1">IF(B1655="","",IF(ISERROR(MATCH($J1655,[3]SorP!$B$1:$B$6226,0)),"",INDIRECT("'SorP'!$A$"&amp;MATCH($S1655&amp;$J1655,[3]SorP!C:C,0))))</f>
        <v/>
      </c>
      <c r="U1655" s="139"/>
      <c r="V1655" s="140" t="e">
        <f>IF(C1655="",NA(),IF(OR(C1655="Smelter not listed",C1655="Smelter not yet identified"),MATCH($B1655&amp;$D1655,'[3]Smelter Look-up'!$J:$J,0),MATCH($B1655&amp;$C1655,'[3]Smelter Look-up'!$J:$J,0)))</f>
        <v>#N/A</v>
      </c>
      <c r="X1655" s="67">
        <f t="shared" si="126"/>
        <v>0</v>
      </c>
      <c r="AB1655" s="68" t="str">
        <f t="shared" si="127"/>
        <v/>
      </c>
    </row>
    <row r="1656" spans="1:28" s="67" customFormat="1" ht="20.25">
      <c r="A1656" s="197"/>
      <c r="B1656" s="137" t="s">
        <v>235</v>
      </c>
      <c r="C1656" s="191" t="s">
        <v>235</v>
      </c>
      <c r="D1656" s="138"/>
      <c r="E1656" s="137" t="s">
        <v>235</v>
      </c>
      <c r="F1656" s="137" t="s">
        <v>235</v>
      </c>
      <c r="G1656" s="137" t="s">
        <v>235</v>
      </c>
      <c r="H1656" s="192" t="s">
        <v>235</v>
      </c>
      <c r="I1656" s="193" t="s">
        <v>235</v>
      </c>
      <c r="J1656" s="193" t="s">
        <v>235</v>
      </c>
      <c r="K1656" s="194"/>
      <c r="L1656" s="194"/>
      <c r="M1656" s="194"/>
      <c r="N1656" s="194"/>
      <c r="O1656" s="194"/>
      <c r="P1656" s="195"/>
      <c r="Q1656" s="196"/>
      <c r="R1656" s="137" t="s">
        <v>235</v>
      </c>
      <c r="S1656" s="197" t="str">
        <f t="shared" ca="1" si="128"/>
        <v/>
      </c>
      <c r="T1656" s="197" t="str">
        <f ca="1">IF(B1656="","",IF(ISERROR(MATCH($J1656,[3]SorP!$B$1:$B$6226,0)),"",INDIRECT("'SorP'!$A$"&amp;MATCH($S1656&amp;$J1656,[3]SorP!C:C,0))))</f>
        <v/>
      </c>
      <c r="U1656" s="139"/>
      <c r="V1656" s="140" t="e">
        <f>IF(C1656="",NA(),IF(OR(C1656="Smelter not listed",C1656="Smelter not yet identified"),MATCH($B1656&amp;$D1656,'[3]Smelter Look-up'!$J:$J,0),MATCH($B1656&amp;$C1656,'[3]Smelter Look-up'!$J:$J,0)))</f>
        <v>#N/A</v>
      </c>
      <c r="X1656" s="67">
        <f t="shared" si="126"/>
        <v>0</v>
      </c>
      <c r="AB1656" s="68" t="str">
        <f t="shared" si="127"/>
        <v/>
      </c>
    </row>
    <row r="1657" spans="1:28" s="67" customFormat="1" ht="20.25">
      <c r="A1657" s="197"/>
      <c r="B1657" s="137" t="s">
        <v>235</v>
      </c>
      <c r="C1657" s="191" t="s">
        <v>235</v>
      </c>
      <c r="D1657" s="138"/>
      <c r="E1657" s="137" t="s">
        <v>235</v>
      </c>
      <c r="F1657" s="137" t="s">
        <v>235</v>
      </c>
      <c r="G1657" s="137" t="s">
        <v>235</v>
      </c>
      <c r="H1657" s="192" t="s">
        <v>235</v>
      </c>
      <c r="I1657" s="193" t="s">
        <v>235</v>
      </c>
      <c r="J1657" s="193" t="s">
        <v>235</v>
      </c>
      <c r="K1657" s="194"/>
      <c r="L1657" s="194"/>
      <c r="M1657" s="194"/>
      <c r="N1657" s="194"/>
      <c r="O1657" s="194"/>
      <c r="P1657" s="195"/>
      <c r="Q1657" s="196"/>
      <c r="R1657" s="137" t="s">
        <v>235</v>
      </c>
      <c r="S1657" s="197" t="str">
        <f t="shared" ca="1" si="128"/>
        <v/>
      </c>
      <c r="T1657" s="197" t="str">
        <f ca="1">IF(B1657="","",IF(ISERROR(MATCH($J1657,[3]SorP!$B$1:$B$6226,0)),"",INDIRECT("'SorP'!$A$"&amp;MATCH($S1657&amp;$J1657,[3]SorP!C:C,0))))</f>
        <v/>
      </c>
      <c r="U1657" s="139"/>
      <c r="V1657" s="140" t="e">
        <f>IF(C1657="",NA(),IF(OR(C1657="Smelter not listed",C1657="Smelter not yet identified"),MATCH($B1657&amp;$D1657,'[3]Smelter Look-up'!$J:$J,0),MATCH($B1657&amp;$C1657,'[3]Smelter Look-up'!$J:$J,0)))</f>
        <v>#N/A</v>
      </c>
      <c r="X1657" s="67">
        <f t="shared" si="126"/>
        <v>0</v>
      </c>
      <c r="AB1657" s="68" t="str">
        <f t="shared" si="127"/>
        <v/>
      </c>
    </row>
    <row r="1658" spans="1:28" s="67" customFormat="1" ht="20.25">
      <c r="A1658" s="197"/>
      <c r="B1658" s="137" t="s">
        <v>235</v>
      </c>
      <c r="C1658" s="191" t="s">
        <v>235</v>
      </c>
      <c r="D1658" s="138"/>
      <c r="E1658" s="137" t="s">
        <v>235</v>
      </c>
      <c r="F1658" s="137" t="s">
        <v>235</v>
      </c>
      <c r="G1658" s="137" t="s">
        <v>235</v>
      </c>
      <c r="H1658" s="192" t="s">
        <v>235</v>
      </c>
      <c r="I1658" s="193" t="s">
        <v>235</v>
      </c>
      <c r="J1658" s="193" t="s">
        <v>235</v>
      </c>
      <c r="K1658" s="194"/>
      <c r="L1658" s="194"/>
      <c r="M1658" s="194"/>
      <c r="N1658" s="194"/>
      <c r="O1658" s="194"/>
      <c r="P1658" s="195"/>
      <c r="Q1658" s="196"/>
      <c r="R1658" s="137" t="s">
        <v>235</v>
      </c>
      <c r="S1658" s="197" t="str">
        <f t="shared" ref="S1658" ca="1" si="129">IF(B1658="","",IF(ISERROR(MATCH($E1658,CL,0)),"Unknown",INDIRECT("'C'!$A$"&amp;MATCH($E1658,CL,0)+1)))</f>
        <v/>
      </c>
      <c r="T1658" s="197" t="str">
        <f ca="1">IF(B1658="","",IF(ISERROR(MATCH($J1658,[3]SorP!$B$1:$B$6226,0)),"",INDIRECT("'SorP'!$A$"&amp;MATCH($S1658&amp;$J1658,[3]SorP!C:C,0))))</f>
        <v/>
      </c>
      <c r="U1658" s="139"/>
      <c r="V1658" s="140" t="e">
        <f>IF(C1658="",NA(),IF(OR(C1658="Smelter not listed",C1658="Smelter not yet identified"),MATCH($B1658&amp;$D1658,'[3]Smelter Look-up'!$J:$J,0),MATCH($B1658&amp;$C1658,'[3]Smelter Look-up'!$J:$J,0)))</f>
        <v>#N/A</v>
      </c>
      <c r="X1658" s="67">
        <f t="shared" si="126"/>
        <v>0</v>
      </c>
      <c r="AB1658" s="68" t="str">
        <f t="shared" si="127"/>
        <v/>
      </c>
    </row>
    <row r="1659" spans="1:28" s="67" customFormat="1" ht="20.25">
      <c r="A1659" s="197"/>
      <c r="B1659" s="137" t="s">
        <v>235</v>
      </c>
      <c r="C1659" s="191" t="s">
        <v>235</v>
      </c>
      <c r="D1659" s="138"/>
      <c r="E1659" s="137" t="s">
        <v>235</v>
      </c>
      <c r="F1659" s="137" t="s">
        <v>235</v>
      </c>
      <c r="G1659" s="137" t="s">
        <v>235</v>
      </c>
      <c r="H1659" s="192" t="s">
        <v>235</v>
      </c>
      <c r="I1659" s="193" t="s">
        <v>235</v>
      </c>
      <c r="J1659" s="193" t="s">
        <v>235</v>
      </c>
      <c r="K1659" s="194"/>
      <c r="L1659" s="194"/>
      <c r="M1659" s="194"/>
      <c r="N1659" s="194"/>
      <c r="O1659" s="194"/>
      <c r="P1659" s="195"/>
      <c r="Q1659" s="196"/>
      <c r="R1659" s="137" t="s">
        <v>235</v>
      </c>
      <c r="S1659" s="197" t="str">
        <f t="shared" ref="S1659:S1690" ca="1" si="130">IF(B1659="","",IF(ISERROR(MATCH($E1659,CL,0)),"Unknown",INDIRECT("'C'!$A$"&amp;MATCH($E1659,CL,0)+1)))</f>
        <v/>
      </c>
      <c r="T1659" s="197" t="str">
        <f ca="1">IF(B1659="","",IF(ISERROR(MATCH($J1659,[3]SorP!$B$1:$B$6226,0)),"",INDIRECT("'SorP'!$A$"&amp;MATCH($S1659&amp;$J1659,[3]SorP!C:C,0))))</f>
        <v/>
      </c>
      <c r="U1659" s="139"/>
      <c r="V1659" s="140" t="e">
        <f>IF(C1659="",NA(),IF(OR(C1659="Smelter not listed",C1659="Smelter not yet identified"),MATCH($B1659&amp;$D1659,'[3]Smelter Look-up'!$J:$J,0),MATCH($B1659&amp;$C1659,'[3]Smelter Look-up'!$J:$J,0)))</f>
        <v>#N/A</v>
      </c>
      <c r="X1659" s="67">
        <f t="shared" si="126"/>
        <v>0</v>
      </c>
      <c r="AB1659" s="68" t="str">
        <f t="shared" si="127"/>
        <v/>
      </c>
    </row>
    <row r="1660" spans="1:28" s="67" customFormat="1" ht="20.25">
      <c r="A1660" s="197"/>
      <c r="B1660" s="137" t="s">
        <v>235</v>
      </c>
      <c r="C1660" s="191" t="s">
        <v>235</v>
      </c>
      <c r="D1660" s="138"/>
      <c r="E1660" s="137" t="s">
        <v>235</v>
      </c>
      <c r="F1660" s="137" t="s">
        <v>235</v>
      </c>
      <c r="G1660" s="137" t="s">
        <v>235</v>
      </c>
      <c r="H1660" s="192" t="s">
        <v>235</v>
      </c>
      <c r="I1660" s="193" t="s">
        <v>235</v>
      </c>
      <c r="J1660" s="193" t="s">
        <v>235</v>
      </c>
      <c r="K1660" s="194"/>
      <c r="L1660" s="194"/>
      <c r="M1660" s="194"/>
      <c r="N1660" s="194"/>
      <c r="O1660" s="194"/>
      <c r="P1660" s="195"/>
      <c r="Q1660" s="196"/>
      <c r="R1660" s="137" t="s">
        <v>235</v>
      </c>
      <c r="S1660" s="197" t="str">
        <f t="shared" ca="1" si="130"/>
        <v/>
      </c>
      <c r="T1660" s="197" t="str">
        <f ca="1">IF(B1660="","",IF(ISERROR(MATCH($J1660,[3]SorP!$B$1:$B$6226,0)),"",INDIRECT("'SorP'!$A$"&amp;MATCH($S1660&amp;$J1660,[3]SorP!C:C,0))))</f>
        <v/>
      </c>
      <c r="U1660" s="139"/>
      <c r="V1660" s="140" t="e">
        <f>IF(C1660="",NA(),IF(OR(C1660="Smelter not listed",C1660="Smelter not yet identified"),MATCH($B1660&amp;$D1660,'[3]Smelter Look-up'!$J:$J,0),MATCH($B1660&amp;$C1660,'[3]Smelter Look-up'!$J:$J,0)))</f>
        <v>#N/A</v>
      </c>
      <c r="X1660" s="67">
        <f t="shared" si="126"/>
        <v>0</v>
      </c>
      <c r="AB1660" s="68" t="str">
        <f t="shared" si="127"/>
        <v/>
      </c>
    </row>
    <row r="1661" spans="1:28" s="67" customFormat="1" ht="20.25">
      <c r="A1661" s="197"/>
      <c r="B1661" s="137" t="s">
        <v>235</v>
      </c>
      <c r="C1661" s="191" t="s">
        <v>235</v>
      </c>
      <c r="D1661" s="138"/>
      <c r="E1661" s="137" t="s">
        <v>235</v>
      </c>
      <c r="F1661" s="137" t="s">
        <v>235</v>
      </c>
      <c r="G1661" s="137" t="s">
        <v>235</v>
      </c>
      <c r="H1661" s="192" t="s">
        <v>235</v>
      </c>
      <c r="I1661" s="193" t="s">
        <v>235</v>
      </c>
      <c r="J1661" s="193" t="s">
        <v>235</v>
      </c>
      <c r="K1661" s="194"/>
      <c r="L1661" s="194"/>
      <c r="M1661" s="194"/>
      <c r="N1661" s="194"/>
      <c r="O1661" s="194"/>
      <c r="P1661" s="195"/>
      <c r="Q1661" s="196"/>
      <c r="R1661" s="137" t="s">
        <v>235</v>
      </c>
      <c r="S1661" s="197" t="str">
        <f t="shared" ca="1" si="130"/>
        <v/>
      </c>
      <c r="T1661" s="197" t="str">
        <f ca="1">IF(B1661="","",IF(ISERROR(MATCH($J1661,[3]SorP!$B$1:$B$6226,0)),"",INDIRECT("'SorP'!$A$"&amp;MATCH($S1661&amp;$J1661,[3]SorP!C:C,0))))</f>
        <v/>
      </c>
      <c r="U1661" s="139"/>
      <c r="V1661" s="140" t="e">
        <f>IF(C1661="",NA(),IF(OR(C1661="Smelter not listed",C1661="Smelter not yet identified"),MATCH($B1661&amp;$D1661,'[3]Smelter Look-up'!$J:$J,0),MATCH($B1661&amp;$C1661,'[3]Smelter Look-up'!$J:$J,0)))</f>
        <v>#N/A</v>
      </c>
      <c r="X1661" s="67">
        <f t="shared" si="126"/>
        <v>0</v>
      </c>
      <c r="AB1661" s="68" t="str">
        <f t="shared" si="127"/>
        <v/>
      </c>
    </row>
    <row r="1662" spans="1:28" s="67" customFormat="1" ht="20.25">
      <c r="A1662" s="197"/>
      <c r="B1662" s="137" t="s">
        <v>235</v>
      </c>
      <c r="C1662" s="191" t="s">
        <v>235</v>
      </c>
      <c r="D1662" s="138"/>
      <c r="E1662" s="137" t="s">
        <v>235</v>
      </c>
      <c r="F1662" s="137" t="s">
        <v>235</v>
      </c>
      <c r="G1662" s="137" t="s">
        <v>235</v>
      </c>
      <c r="H1662" s="192" t="s">
        <v>235</v>
      </c>
      <c r="I1662" s="193" t="s">
        <v>235</v>
      </c>
      <c r="J1662" s="193" t="s">
        <v>235</v>
      </c>
      <c r="K1662" s="194"/>
      <c r="L1662" s="194"/>
      <c r="M1662" s="194"/>
      <c r="N1662" s="194"/>
      <c r="O1662" s="194"/>
      <c r="P1662" s="195"/>
      <c r="Q1662" s="196"/>
      <c r="R1662" s="137" t="s">
        <v>235</v>
      </c>
      <c r="S1662" s="197" t="str">
        <f t="shared" ca="1" si="130"/>
        <v/>
      </c>
      <c r="T1662" s="197" t="str">
        <f ca="1">IF(B1662="","",IF(ISERROR(MATCH($J1662,[3]SorP!$B$1:$B$6226,0)),"",INDIRECT("'SorP'!$A$"&amp;MATCH($S1662&amp;$J1662,[3]SorP!C:C,0))))</f>
        <v/>
      </c>
      <c r="U1662" s="139"/>
      <c r="V1662" s="140" t="e">
        <f>IF(C1662="",NA(),IF(OR(C1662="Smelter not listed",C1662="Smelter not yet identified"),MATCH($B1662&amp;$D1662,'[3]Smelter Look-up'!$J:$J,0),MATCH($B1662&amp;$C1662,'[3]Smelter Look-up'!$J:$J,0)))</f>
        <v>#N/A</v>
      </c>
      <c r="X1662" s="67">
        <f t="shared" si="126"/>
        <v>0</v>
      </c>
      <c r="AB1662" s="68" t="str">
        <f t="shared" si="127"/>
        <v/>
      </c>
    </row>
    <row r="1663" spans="1:28" s="67" customFormat="1" ht="20.25">
      <c r="A1663" s="197"/>
      <c r="B1663" s="137" t="s">
        <v>235</v>
      </c>
      <c r="C1663" s="191" t="s">
        <v>235</v>
      </c>
      <c r="D1663" s="138"/>
      <c r="E1663" s="137" t="s">
        <v>235</v>
      </c>
      <c r="F1663" s="137" t="s">
        <v>235</v>
      </c>
      <c r="G1663" s="137" t="s">
        <v>235</v>
      </c>
      <c r="H1663" s="192" t="s">
        <v>235</v>
      </c>
      <c r="I1663" s="193" t="s">
        <v>235</v>
      </c>
      <c r="J1663" s="193" t="s">
        <v>235</v>
      </c>
      <c r="K1663" s="194"/>
      <c r="L1663" s="194"/>
      <c r="M1663" s="194"/>
      <c r="N1663" s="194"/>
      <c r="O1663" s="194"/>
      <c r="P1663" s="195"/>
      <c r="Q1663" s="196"/>
      <c r="R1663" s="137" t="s">
        <v>235</v>
      </c>
      <c r="S1663" s="197" t="str">
        <f t="shared" ca="1" si="130"/>
        <v/>
      </c>
      <c r="T1663" s="197" t="str">
        <f ca="1">IF(B1663="","",IF(ISERROR(MATCH($J1663,[3]SorP!$B$1:$B$6226,0)),"",INDIRECT("'SorP'!$A$"&amp;MATCH($S1663&amp;$J1663,[3]SorP!C:C,0))))</f>
        <v/>
      </c>
      <c r="U1663" s="139"/>
      <c r="V1663" s="140" t="e">
        <f>IF(C1663="",NA(),IF(OR(C1663="Smelter not listed",C1663="Smelter not yet identified"),MATCH($B1663&amp;$D1663,'[3]Smelter Look-up'!$J:$J,0),MATCH($B1663&amp;$C1663,'[3]Smelter Look-up'!$J:$J,0)))</f>
        <v>#N/A</v>
      </c>
      <c r="X1663" s="67">
        <f t="shared" si="126"/>
        <v>0</v>
      </c>
      <c r="AB1663" s="68" t="str">
        <f t="shared" si="127"/>
        <v/>
      </c>
    </row>
    <row r="1664" spans="1:28" s="67" customFormat="1" ht="20.25">
      <c r="A1664" s="197"/>
      <c r="B1664" s="137" t="s">
        <v>235</v>
      </c>
      <c r="C1664" s="191" t="s">
        <v>235</v>
      </c>
      <c r="D1664" s="138"/>
      <c r="E1664" s="137" t="s">
        <v>235</v>
      </c>
      <c r="F1664" s="137" t="s">
        <v>235</v>
      </c>
      <c r="G1664" s="137" t="s">
        <v>235</v>
      </c>
      <c r="H1664" s="192" t="s">
        <v>235</v>
      </c>
      <c r="I1664" s="193" t="s">
        <v>235</v>
      </c>
      <c r="J1664" s="193" t="s">
        <v>235</v>
      </c>
      <c r="K1664" s="194"/>
      <c r="L1664" s="194"/>
      <c r="M1664" s="194"/>
      <c r="N1664" s="194"/>
      <c r="O1664" s="194"/>
      <c r="P1664" s="195"/>
      <c r="Q1664" s="196"/>
      <c r="R1664" s="137" t="s">
        <v>235</v>
      </c>
      <c r="S1664" s="197" t="str">
        <f t="shared" ca="1" si="130"/>
        <v/>
      </c>
      <c r="T1664" s="197" t="str">
        <f ca="1">IF(B1664="","",IF(ISERROR(MATCH($J1664,[3]SorP!$B$1:$B$6226,0)),"",INDIRECT("'SorP'!$A$"&amp;MATCH($S1664&amp;$J1664,[3]SorP!C:C,0))))</f>
        <v/>
      </c>
      <c r="U1664" s="139"/>
      <c r="V1664" s="140" t="e">
        <f>IF(C1664="",NA(),IF(OR(C1664="Smelter not listed",C1664="Smelter not yet identified"),MATCH($B1664&amp;$D1664,'[3]Smelter Look-up'!$J:$J,0),MATCH($B1664&amp;$C1664,'[3]Smelter Look-up'!$J:$J,0)))</f>
        <v>#N/A</v>
      </c>
      <c r="X1664" s="67">
        <f t="shared" si="126"/>
        <v>0</v>
      </c>
      <c r="AB1664" s="68" t="str">
        <f t="shared" si="127"/>
        <v/>
      </c>
    </row>
    <row r="1665" spans="1:28" s="67" customFormat="1" ht="20.25">
      <c r="A1665" s="197"/>
      <c r="B1665" s="137" t="s">
        <v>235</v>
      </c>
      <c r="C1665" s="191" t="s">
        <v>235</v>
      </c>
      <c r="D1665" s="138"/>
      <c r="E1665" s="137" t="s">
        <v>235</v>
      </c>
      <c r="F1665" s="137" t="s">
        <v>235</v>
      </c>
      <c r="G1665" s="137" t="s">
        <v>235</v>
      </c>
      <c r="H1665" s="192" t="s">
        <v>235</v>
      </c>
      <c r="I1665" s="193" t="s">
        <v>235</v>
      </c>
      <c r="J1665" s="193" t="s">
        <v>235</v>
      </c>
      <c r="K1665" s="194"/>
      <c r="L1665" s="194"/>
      <c r="M1665" s="194"/>
      <c r="N1665" s="194"/>
      <c r="O1665" s="194"/>
      <c r="P1665" s="195"/>
      <c r="Q1665" s="196"/>
      <c r="R1665" s="137" t="s">
        <v>235</v>
      </c>
      <c r="S1665" s="197" t="str">
        <f t="shared" ca="1" si="130"/>
        <v/>
      </c>
      <c r="T1665" s="197" t="str">
        <f ca="1">IF(B1665="","",IF(ISERROR(MATCH($J1665,[3]SorP!$B$1:$B$6226,0)),"",INDIRECT("'SorP'!$A$"&amp;MATCH($S1665&amp;$J1665,[3]SorP!C:C,0))))</f>
        <v/>
      </c>
      <c r="U1665" s="139"/>
      <c r="V1665" s="140" t="e">
        <f>IF(C1665="",NA(),IF(OR(C1665="Smelter not listed",C1665="Smelter not yet identified"),MATCH($B1665&amp;$D1665,'[3]Smelter Look-up'!$J:$J,0),MATCH($B1665&amp;$C1665,'[3]Smelter Look-up'!$J:$J,0)))</f>
        <v>#N/A</v>
      </c>
      <c r="X1665" s="67">
        <f t="shared" si="126"/>
        <v>0</v>
      </c>
      <c r="AB1665" s="68" t="str">
        <f t="shared" si="127"/>
        <v/>
      </c>
    </row>
    <row r="1666" spans="1:28" s="67" customFormat="1" ht="20.25">
      <c r="A1666" s="197"/>
      <c r="B1666" s="137" t="s">
        <v>235</v>
      </c>
      <c r="C1666" s="191" t="s">
        <v>235</v>
      </c>
      <c r="D1666" s="138"/>
      <c r="E1666" s="137" t="s">
        <v>235</v>
      </c>
      <c r="F1666" s="137" t="s">
        <v>235</v>
      </c>
      <c r="G1666" s="137" t="s">
        <v>235</v>
      </c>
      <c r="H1666" s="192" t="s">
        <v>235</v>
      </c>
      <c r="I1666" s="193" t="s">
        <v>235</v>
      </c>
      <c r="J1666" s="193" t="s">
        <v>235</v>
      </c>
      <c r="K1666" s="194"/>
      <c r="L1666" s="194"/>
      <c r="M1666" s="194"/>
      <c r="N1666" s="194"/>
      <c r="O1666" s="194"/>
      <c r="P1666" s="195"/>
      <c r="Q1666" s="196"/>
      <c r="R1666" s="137" t="s">
        <v>235</v>
      </c>
      <c r="S1666" s="197" t="str">
        <f t="shared" ca="1" si="130"/>
        <v/>
      </c>
      <c r="T1666" s="197" t="str">
        <f ca="1">IF(B1666="","",IF(ISERROR(MATCH($J1666,[3]SorP!$B$1:$B$6226,0)),"",INDIRECT("'SorP'!$A$"&amp;MATCH($S1666&amp;$J1666,[3]SorP!C:C,0))))</f>
        <v/>
      </c>
      <c r="U1666" s="139"/>
      <c r="V1666" s="140" t="e">
        <f>IF(C1666="",NA(),IF(OR(C1666="Smelter not listed",C1666="Smelter not yet identified"),MATCH($B1666&amp;$D1666,'[3]Smelter Look-up'!$J:$J,0),MATCH($B1666&amp;$C1666,'[3]Smelter Look-up'!$J:$J,0)))</f>
        <v>#N/A</v>
      </c>
      <c r="X1666" s="67">
        <f t="shared" si="126"/>
        <v>0</v>
      </c>
      <c r="AB1666" s="68" t="str">
        <f t="shared" si="127"/>
        <v/>
      </c>
    </row>
    <row r="1667" spans="1:28" s="67" customFormat="1" ht="20.25">
      <c r="A1667" s="197"/>
      <c r="B1667" s="137" t="s">
        <v>235</v>
      </c>
      <c r="C1667" s="191" t="s">
        <v>235</v>
      </c>
      <c r="D1667" s="138"/>
      <c r="E1667" s="137" t="s">
        <v>235</v>
      </c>
      <c r="F1667" s="137" t="s">
        <v>235</v>
      </c>
      <c r="G1667" s="137" t="s">
        <v>235</v>
      </c>
      <c r="H1667" s="192" t="s">
        <v>235</v>
      </c>
      <c r="I1667" s="193" t="s">
        <v>235</v>
      </c>
      <c r="J1667" s="193" t="s">
        <v>235</v>
      </c>
      <c r="K1667" s="194"/>
      <c r="L1667" s="194"/>
      <c r="M1667" s="194"/>
      <c r="N1667" s="194"/>
      <c r="O1667" s="194"/>
      <c r="P1667" s="195"/>
      <c r="Q1667" s="196"/>
      <c r="R1667" s="137" t="s">
        <v>235</v>
      </c>
      <c r="S1667" s="197" t="str">
        <f t="shared" ca="1" si="130"/>
        <v/>
      </c>
      <c r="T1667" s="197" t="str">
        <f ca="1">IF(B1667="","",IF(ISERROR(MATCH($J1667,[3]SorP!$B$1:$B$6226,0)),"",INDIRECT("'SorP'!$A$"&amp;MATCH($S1667&amp;$J1667,[3]SorP!C:C,0))))</f>
        <v/>
      </c>
      <c r="U1667" s="139"/>
      <c r="V1667" s="140" t="e">
        <f>IF(C1667="",NA(),IF(OR(C1667="Smelter not listed",C1667="Smelter not yet identified"),MATCH($B1667&amp;$D1667,'[3]Smelter Look-up'!$J:$J,0),MATCH($B1667&amp;$C1667,'[3]Smelter Look-up'!$J:$J,0)))</f>
        <v>#N/A</v>
      </c>
      <c r="X1667" s="67">
        <f t="shared" si="126"/>
        <v>0</v>
      </c>
      <c r="AB1667" s="68" t="str">
        <f t="shared" si="127"/>
        <v/>
      </c>
    </row>
    <row r="1668" spans="1:28" s="67" customFormat="1" ht="20.25">
      <c r="A1668" s="197"/>
      <c r="B1668" s="137" t="s">
        <v>235</v>
      </c>
      <c r="C1668" s="191" t="s">
        <v>235</v>
      </c>
      <c r="D1668" s="138"/>
      <c r="E1668" s="137" t="s">
        <v>235</v>
      </c>
      <c r="F1668" s="137" t="s">
        <v>235</v>
      </c>
      <c r="G1668" s="137" t="s">
        <v>235</v>
      </c>
      <c r="H1668" s="192" t="s">
        <v>235</v>
      </c>
      <c r="I1668" s="193" t="s">
        <v>235</v>
      </c>
      <c r="J1668" s="193" t="s">
        <v>235</v>
      </c>
      <c r="K1668" s="194"/>
      <c r="L1668" s="194"/>
      <c r="M1668" s="194"/>
      <c r="N1668" s="194"/>
      <c r="O1668" s="194"/>
      <c r="P1668" s="195"/>
      <c r="Q1668" s="196"/>
      <c r="R1668" s="137" t="s">
        <v>235</v>
      </c>
      <c r="S1668" s="197" t="str">
        <f t="shared" ca="1" si="130"/>
        <v/>
      </c>
      <c r="T1668" s="197" t="str">
        <f ca="1">IF(B1668="","",IF(ISERROR(MATCH($J1668,[3]SorP!$B$1:$B$6226,0)),"",INDIRECT("'SorP'!$A$"&amp;MATCH($S1668&amp;$J1668,[3]SorP!C:C,0))))</f>
        <v/>
      </c>
      <c r="U1668" s="139"/>
      <c r="V1668" s="140" t="e">
        <f>IF(C1668="",NA(),IF(OR(C1668="Smelter not listed",C1668="Smelter not yet identified"),MATCH($B1668&amp;$D1668,'[3]Smelter Look-up'!$J:$J,0),MATCH($B1668&amp;$C1668,'[3]Smelter Look-up'!$J:$J,0)))</f>
        <v>#N/A</v>
      </c>
      <c r="X1668" s="67">
        <f t="shared" si="126"/>
        <v>0</v>
      </c>
      <c r="AB1668" s="68" t="str">
        <f t="shared" si="127"/>
        <v/>
      </c>
    </row>
    <row r="1669" spans="1:28" s="67" customFormat="1" ht="20.25">
      <c r="A1669" s="197"/>
      <c r="B1669" s="137" t="s">
        <v>235</v>
      </c>
      <c r="C1669" s="191" t="s">
        <v>235</v>
      </c>
      <c r="D1669" s="138"/>
      <c r="E1669" s="137" t="s">
        <v>235</v>
      </c>
      <c r="F1669" s="137" t="s">
        <v>235</v>
      </c>
      <c r="G1669" s="137" t="s">
        <v>235</v>
      </c>
      <c r="H1669" s="192" t="s">
        <v>235</v>
      </c>
      <c r="I1669" s="193" t="s">
        <v>235</v>
      </c>
      <c r="J1669" s="193" t="s">
        <v>235</v>
      </c>
      <c r="K1669" s="194"/>
      <c r="L1669" s="194"/>
      <c r="M1669" s="194"/>
      <c r="N1669" s="194"/>
      <c r="O1669" s="194"/>
      <c r="P1669" s="195"/>
      <c r="Q1669" s="196"/>
      <c r="R1669" s="137" t="s">
        <v>235</v>
      </c>
      <c r="S1669" s="197" t="str">
        <f t="shared" ca="1" si="130"/>
        <v/>
      </c>
      <c r="T1669" s="197" t="str">
        <f ca="1">IF(B1669="","",IF(ISERROR(MATCH($J1669,[3]SorP!$B$1:$B$6226,0)),"",INDIRECT("'SorP'!$A$"&amp;MATCH($S1669&amp;$J1669,[3]SorP!C:C,0))))</f>
        <v/>
      </c>
      <c r="U1669" s="139"/>
      <c r="V1669" s="140" t="e">
        <f>IF(C1669="",NA(),IF(OR(C1669="Smelter not listed",C1669="Smelter not yet identified"),MATCH($B1669&amp;$D1669,'[3]Smelter Look-up'!$J:$J,0),MATCH($B1669&amp;$C1669,'[3]Smelter Look-up'!$J:$J,0)))</f>
        <v>#N/A</v>
      </c>
      <c r="X1669" s="67">
        <f t="shared" si="126"/>
        <v>0</v>
      </c>
      <c r="AB1669" s="68" t="str">
        <f t="shared" si="127"/>
        <v/>
      </c>
    </row>
    <row r="1670" spans="1:28" s="67" customFormat="1" ht="20.25">
      <c r="A1670" s="197"/>
      <c r="B1670" s="137" t="s">
        <v>235</v>
      </c>
      <c r="C1670" s="191" t="s">
        <v>235</v>
      </c>
      <c r="D1670" s="138"/>
      <c r="E1670" s="137" t="s">
        <v>235</v>
      </c>
      <c r="F1670" s="137" t="s">
        <v>235</v>
      </c>
      <c r="G1670" s="137" t="s">
        <v>235</v>
      </c>
      <c r="H1670" s="192" t="s">
        <v>235</v>
      </c>
      <c r="I1670" s="193" t="s">
        <v>235</v>
      </c>
      <c r="J1670" s="193" t="s">
        <v>235</v>
      </c>
      <c r="K1670" s="194"/>
      <c r="L1670" s="194"/>
      <c r="M1670" s="194"/>
      <c r="N1670" s="194"/>
      <c r="O1670" s="194"/>
      <c r="P1670" s="195"/>
      <c r="Q1670" s="196"/>
      <c r="R1670" s="137" t="s">
        <v>235</v>
      </c>
      <c r="S1670" s="197" t="str">
        <f t="shared" ca="1" si="130"/>
        <v/>
      </c>
      <c r="T1670" s="197" t="str">
        <f ca="1">IF(B1670="","",IF(ISERROR(MATCH($J1670,[3]SorP!$B$1:$B$6226,0)),"",INDIRECT("'SorP'!$A$"&amp;MATCH($S1670&amp;$J1670,[3]SorP!C:C,0))))</f>
        <v/>
      </c>
      <c r="U1670" s="139"/>
      <c r="V1670" s="140" t="e">
        <f>IF(C1670="",NA(),IF(OR(C1670="Smelter not listed",C1670="Smelter not yet identified"),MATCH($B1670&amp;$D1670,'[3]Smelter Look-up'!$J:$J,0),MATCH($B1670&amp;$C1670,'[3]Smelter Look-up'!$J:$J,0)))</f>
        <v>#N/A</v>
      </c>
      <c r="X1670" s="67">
        <f t="shared" si="126"/>
        <v>0</v>
      </c>
      <c r="AB1670" s="68" t="str">
        <f t="shared" si="127"/>
        <v/>
      </c>
    </row>
    <row r="1671" spans="1:28" s="67" customFormat="1" ht="20.25">
      <c r="A1671" s="197"/>
      <c r="B1671" s="137" t="s">
        <v>235</v>
      </c>
      <c r="C1671" s="191" t="s">
        <v>235</v>
      </c>
      <c r="D1671" s="138"/>
      <c r="E1671" s="137" t="s">
        <v>235</v>
      </c>
      <c r="F1671" s="137" t="s">
        <v>235</v>
      </c>
      <c r="G1671" s="137" t="s">
        <v>235</v>
      </c>
      <c r="H1671" s="192" t="s">
        <v>235</v>
      </c>
      <c r="I1671" s="193" t="s">
        <v>235</v>
      </c>
      <c r="J1671" s="193" t="s">
        <v>235</v>
      </c>
      <c r="K1671" s="194"/>
      <c r="L1671" s="194"/>
      <c r="M1671" s="194"/>
      <c r="N1671" s="194"/>
      <c r="O1671" s="194"/>
      <c r="P1671" s="195"/>
      <c r="Q1671" s="196"/>
      <c r="R1671" s="137" t="s">
        <v>235</v>
      </c>
      <c r="S1671" s="197" t="str">
        <f t="shared" ca="1" si="130"/>
        <v/>
      </c>
      <c r="T1671" s="197" t="str">
        <f ca="1">IF(B1671="","",IF(ISERROR(MATCH($J1671,[3]SorP!$B$1:$B$6226,0)),"",INDIRECT("'SorP'!$A$"&amp;MATCH($S1671&amp;$J1671,[3]SorP!C:C,0))))</f>
        <v/>
      </c>
      <c r="U1671" s="139"/>
      <c r="V1671" s="140" t="e">
        <f>IF(C1671="",NA(),IF(OR(C1671="Smelter not listed",C1671="Smelter not yet identified"),MATCH($B1671&amp;$D1671,'[3]Smelter Look-up'!$J:$J,0),MATCH($B1671&amp;$C1671,'[3]Smelter Look-up'!$J:$J,0)))</f>
        <v>#N/A</v>
      </c>
      <c r="X1671" s="67">
        <f t="shared" si="126"/>
        <v>0</v>
      </c>
      <c r="AB1671" s="68" t="str">
        <f t="shared" si="127"/>
        <v/>
      </c>
    </row>
    <row r="1672" spans="1:28" s="67" customFormat="1" ht="20.25">
      <c r="A1672" s="197"/>
      <c r="B1672" s="137" t="s">
        <v>235</v>
      </c>
      <c r="C1672" s="191" t="s">
        <v>235</v>
      </c>
      <c r="D1672" s="138"/>
      <c r="E1672" s="137" t="s">
        <v>235</v>
      </c>
      <c r="F1672" s="137" t="s">
        <v>235</v>
      </c>
      <c r="G1672" s="137" t="s">
        <v>235</v>
      </c>
      <c r="H1672" s="192" t="s">
        <v>235</v>
      </c>
      <c r="I1672" s="193" t="s">
        <v>235</v>
      </c>
      <c r="J1672" s="193" t="s">
        <v>235</v>
      </c>
      <c r="K1672" s="194"/>
      <c r="L1672" s="194"/>
      <c r="M1672" s="194"/>
      <c r="N1672" s="194"/>
      <c r="O1672" s="194"/>
      <c r="P1672" s="195"/>
      <c r="Q1672" s="196"/>
      <c r="R1672" s="137" t="s">
        <v>235</v>
      </c>
      <c r="S1672" s="197" t="str">
        <f t="shared" ca="1" si="130"/>
        <v/>
      </c>
      <c r="T1672" s="197" t="str">
        <f ca="1">IF(B1672="","",IF(ISERROR(MATCH($J1672,[3]SorP!$B$1:$B$6226,0)),"",INDIRECT("'SorP'!$A$"&amp;MATCH($S1672&amp;$J1672,[3]SorP!C:C,0))))</f>
        <v/>
      </c>
      <c r="U1672" s="139"/>
      <c r="V1672" s="140" t="e">
        <f>IF(C1672="",NA(),IF(OR(C1672="Smelter not listed",C1672="Smelter not yet identified"),MATCH($B1672&amp;$D1672,'[3]Smelter Look-up'!$J:$J,0),MATCH($B1672&amp;$C1672,'[3]Smelter Look-up'!$J:$J,0)))</f>
        <v>#N/A</v>
      </c>
      <c r="X1672" s="67">
        <f t="shared" si="126"/>
        <v>0</v>
      </c>
      <c r="AB1672" s="68" t="str">
        <f t="shared" si="127"/>
        <v/>
      </c>
    </row>
    <row r="1673" spans="1:28" s="67" customFormat="1" ht="20.25">
      <c r="A1673" s="197"/>
      <c r="B1673" s="137" t="s">
        <v>235</v>
      </c>
      <c r="C1673" s="191" t="s">
        <v>235</v>
      </c>
      <c r="D1673" s="138"/>
      <c r="E1673" s="137" t="s">
        <v>235</v>
      </c>
      <c r="F1673" s="137" t="s">
        <v>235</v>
      </c>
      <c r="G1673" s="137" t="s">
        <v>235</v>
      </c>
      <c r="H1673" s="192" t="s">
        <v>235</v>
      </c>
      <c r="I1673" s="193" t="s">
        <v>235</v>
      </c>
      <c r="J1673" s="193" t="s">
        <v>235</v>
      </c>
      <c r="K1673" s="194"/>
      <c r="L1673" s="194"/>
      <c r="M1673" s="194"/>
      <c r="N1673" s="194"/>
      <c r="O1673" s="194"/>
      <c r="P1673" s="195"/>
      <c r="Q1673" s="196"/>
      <c r="R1673" s="137" t="s">
        <v>235</v>
      </c>
      <c r="S1673" s="197" t="str">
        <f t="shared" ca="1" si="130"/>
        <v/>
      </c>
      <c r="T1673" s="197" t="str">
        <f ca="1">IF(B1673="","",IF(ISERROR(MATCH($J1673,[3]SorP!$B$1:$B$6226,0)),"",INDIRECT("'SorP'!$A$"&amp;MATCH($S1673&amp;$J1673,[3]SorP!C:C,0))))</f>
        <v/>
      </c>
      <c r="U1673" s="139"/>
      <c r="V1673" s="140" t="e">
        <f>IF(C1673="",NA(),IF(OR(C1673="Smelter not listed",C1673="Smelter not yet identified"),MATCH($B1673&amp;$D1673,'[3]Smelter Look-up'!$J:$J,0),MATCH($B1673&amp;$C1673,'[3]Smelter Look-up'!$J:$J,0)))</f>
        <v>#N/A</v>
      </c>
      <c r="X1673" s="67">
        <f t="shared" ref="X1673:X1736" si="131">IF(AND(C1673="Smelter not listed",OR(LEN(D1673)=0,LEN(E1673)=0)),1,0)</f>
        <v>0</v>
      </c>
      <c r="AB1673" s="68" t="str">
        <f t="shared" ref="AB1673:AB1736" si="132">B1673&amp;C1673</f>
        <v/>
      </c>
    </row>
    <row r="1674" spans="1:28" s="67" customFormat="1" ht="20.25">
      <c r="A1674" s="197"/>
      <c r="B1674" s="137" t="s">
        <v>235</v>
      </c>
      <c r="C1674" s="191" t="s">
        <v>235</v>
      </c>
      <c r="D1674" s="138"/>
      <c r="E1674" s="137" t="s">
        <v>235</v>
      </c>
      <c r="F1674" s="137" t="s">
        <v>235</v>
      </c>
      <c r="G1674" s="137" t="s">
        <v>235</v>
      </c>
      <c r="H1674" s="192" t="s">
        <v>235</v>
      </c>
      <c r="I1674" s="193" t="s">
        <v>235</v>
      </c>
      <c r="J1674" s="193" t="s">
        <v>235</v>
      </c>
      <c r="K1674" s="194"/>
      <c r="L1674" s="194"/>
      <c r="M1674" s="194"/>
      <c r="N1674" s="194"/>
      <c r="O1674" s="194"/>
      <c r="P1674" s="195"/>
      <c r="Q1674" s="196"/>
      <c r="R1674" s="137" t="s">
        <v>235</v>
      </c>
      <c r="S1674" s="197" t="str">
        <f t="shared" ca="1" si="130"/>
        <v/>
      </c>
      <c r="T1674" s="197" t="str">
        <f ca="1">IF(B1674="","",IF(ISERROR(MATCH($J1674,[3]SorP!$B$1:$B$6226,0)),"",INDIRECT("'SorP'!$A$"&amp;MATCH($S1674&amp;$J1674,[3]SorP!C:C,0))))</f>
        <v/>
      </c>
      <c r="U1674" s="139"/>
      <c r="V1674" s="140" t="e">
        <f>IF(C1674="",NA(),IF(OR(C1674="Smelter not listed",C1674="Smelter not yet identified"),MATCH($B1674&amp;$D1674,'[3]Smelter Look-up'!$J:$J,0),MATCH($B1674&amp;$C1674,'[3]Smelter Look-up'!$J:$J,0)))</f>
        <v>#N/A</v>
      </c>
      <c r="X1674" s="67">
        <f t="shared" si="131"/>
        <v>0</v>
      </c>
      <c r="AB1674" s="68" t="str">
        <f t="shared" si="132"/>
        <v/>
      </c>
    </row>
    <row r="1675" spans="1:28" s="67" customFormat="1" ht="20.25">
      <c r="A1675" s="197"/>
      <c r="B1675" s="137" t="s">
        <v>235</v>
      </c>
      <c r="C1675" s="191" t="s">
        <v>235</v>
      </c>
      <c r="D1675" s="138"/>
      <c r="E1675" s="137" t="s">
        <v>235</v>
      </c>
      <c r="F1675" s="137" t="s">
        <v>235</v>
      </c>
      <c r="G1675" s="137" t="s">
        <v>235</v>
      </c>
      <c r="H1675" s="192" t="s">
        <v>235</v>
      </c>
      <c r="I1675" s="193" t="s">
        <v>235</v>
      </c>
      <c r="J1675" s="193" t="s">
        <v>235</v>
      </c>
      <c r="K1675" s="194"/>
      <c r="L1675" s="194"/>
      <c r="M1675" s="194"/>
      <c r="N1675" s="194"/>
      <c r="O1675" s="194"/>
      <c r="P1675" s="195"/>
      <c r="Q1675" s="196"/>
      <c r="R1675" s="137" t="s">
        <v>235</v>
      </c>
      <c r="S1675" s="197" t="str">
        <f t="shared" ca="1" si="130"/>
        <v/>
      </c>
      <c r="T1675" s="197" t="str">
        <f ca="1">IF(B1675="","",IF(ISERROR(MATCH($J1675,[3]SorP!$B$1:$B$6226,0)),"",INDIRECT("'SorP'!$A$"&amp;MATCH($S1675&amp;$J1675,[3]SorP!C:C,0))))</f>
        <v/>
      </c>
      <c r="U1675" s="139"/>
      <c r="V1675" s="140" t="e">
        <f>IF(C1675="",NA(),IF(OR(C1675="Smelter not listed",C1675="Smelter not yet identified"),MATCH($B1675&amp;$D1675,'[3]Smelter Look-up'!$J:$J,0),MATCH($B1675&amp;$C1675,'[3]Smelter Look-up'!$J:$J,0)))</f>
        <v>#N/A</v>
      </c>
      <c r="X1675" s="67">
        <f t="shared" si="131"/>
        <v>0</v>
      </c>
      <c r="AB1675" s="68" t="str">
        <f t="shared" si="132"/>
        <v/>
      </c>
    </row>
    <row r="1676" spans="1:28" s="67" customFormat="1" ht="20.25">
      <c r="A1676" s="197"/>
      <c r="B1676" s="137" t="s">
        <v>235</v>
      </c>
      <c r="C1676" s="191" t="s">
        <v>235</v>
      </c>
      <c r="D1676" s="138"/>
      <c r="E1676" s="137" t="s">
        <v>235</v>
      </c>
      <c r="F1676" s="137" t="s">
        <v>235</v>
      </c>
      <c r="G1676" s="137" t="s">
        <v>235</v>
      </c>
      <c r="H1676" s="192" t="s">
        <v>235</v>
      </c>
      <c r="I1676" s="193" t="s">
        <v>235</v>
      </c>
      <c r="J1676" s="193" t="s">
        <v>235</v>
      </c>
      <c r="K1676" s="194"/>
      <c r="L1676" s="194"/>
      <c r="M1676" s="194"/>
      <c r="N1676" s="194"/>
      <c r="O1676" s="194"/>
      <c r="P1676" s="195"/>
      <c r="Q1676" s="196"/>
      <c r="R1676" s="137" t="s">
        <v>235</v>
      </c>
      <c r="S1676" s="197" t="str">
        <f t="shared" ca="1" si="130"/>
        <v/>
      </c>
      <c r="T1676" s="197" t="str">
        <f ca="1">IF(B1676="","",IF(ISERROR(MATCH($J1676,[3]SorP!$B$1:$B$6226,0)),"",INDIRECT("'SorP'!$A$"&amp;MATCH($S1676&amp;$J1676,[3]SorP!C:C,0))))</f>
        <v/>
      </c>
      <c r="U1676" s="139"/>
      <c r="V1676" s="140" t="e">
        <f>IF(C1676="",NA(),IF(OR(C1676="Smelter not listed",C1676="Smelter not yet identified"),MATCH($B1676&amp;$D1676,'[3]Smelter Look-up'!$J:$J,0),MATCH($B1676&amp;$C1676,'[3]Smelter Look-up'!$J:$J,0)))</f>
        <v>#N/A</v>
      </c>
      <c r="X1676" s="67">
        <f t="shared" si="131"/>
        <v>0</v>
      </c>
      <c r="AB1676" s="68" t="str">
        <f t="shared" si="132"/>
        <v/>
      </c>
    </row>
    <row r="1677" spans="1:28" s="67" customFormat="1" ht="20.25">
      <c r="A1677" s="197"/>
      <c r="B1677" s="137" t="s">
        <v>235</v>
      </c>
      <c r="C1677" s="191" t="s">
        <v>235</v>
      </c>
      <c r="D1677" s="138"/>
      <c r="E1677" s="137" t="s">
        <v>235</v>
      </c>
      <c r="F1677" s="137" t="s">
        <v>235</v>
      </c>
      <c r="G1677" s="137" t="s">
        <v>235</v>
      </c>
      <c r="H1677" s="192" t="s">
        <v>235</v>
      </c>
      <c r="I1677" s="193" t="s">
        <v>235</v>
      </c>
      <c r="J1677" s="193" t="s">
        <v>235</v>
      </c>
      <c r="K1677" s="194"/>
      <c r="L1677" s="194"/>
      <c r="M1677" s="194"/>
      <c r="N1677" s="194"/>
      <c r="O1677" s="194"/>
      <c r="P1677" s="195"/>
      <c r="Q1677" s="196"/>
      <c r="R1677" s="137" t="s">
        <v>235</v>
      </c>
      <c r="S1677" s="197" t="str">
        <f t="shared" ca="1" si="130"/>
        <v/>
      </c>
      <c r="T1677" s="197" t="str">
        <f ca="1">IF(B1677="","",IF(ISERROR(MATCH($J1677,[3]SorP!$B$1:$B$6226,0)),"",INDIRECT("'SorP'!$A$"&amp;MATCH($S1677&amp;$J1677,[3]SorP!C:C,0))))</f>
        <v/>
      </c>
      <c r="U1677" s="139"/>
      <c r="V1677" s="140" t="e">
        <f>IF(C1677="",NA(),IF(OR(C1677="Smelter not listed",C1677="Smelter not yet identified"),MATCH($B1677&amp;$D1677,'[3]Smelter Look-up'!$J:$J,0),MATCH($B1677&amp;$C1677,'[3]Smelter Look-up'!$J:$J,0)))</f>
        <v>#N/A</v>
      </c>
      <c r="X1677" s="67">
        <f t="shared" si="131"/>
        <v>0</v>
      </c>
      <c r="AB1677" s="68" t="str">
        <f t="shared" si="132"/>
        <v/>
      </c>
    </row>
    <row r="1678" spans="1:28" s="67" customFormat="1" ht="20.25">
      <c r="A1678" s="197"/>
      <c r="B1678" s="137" t="s">
        <v>235</v>
      </c>
      <c r="C1678" s="191" t="s">
        <v>235</v>
      </c>
      <c r="D1678" s="138"/>
      <c r="E1678" s="137" t="s">
        <v>235</v>
      </c>
      <c r="F1678" s="137" t="s">
        <v>235</v>
      </c>
      <c r="G1678" s="137" t="s">
        <v>235</v>
      </c>
      <c r="H1678" s="192" t="s">
        <v>235</v>
      </c>
      <c r="I1678" s="193" t="s">
        <v>235</v>
      </c>
      <c r="J1678" s="193" t="s">
        <v>235</v>
      </c>
      <c r="K1678" s="194"/>
      <c r="L1678" s="194"/>
      <c r="M1678" s="194"/>
      <c r="N1678" s="194"/>
      <c r="O1678" s="194"/>
      <c r="P1678" s="195"/>
      <c r="Q1678" s="196"/>
      <c r="R1678" s="137" t="s">
        <v>235</v>
      </c>
      <c r="S1678" s="197" t="str">
        <f t="shared" ca="1" si="130"/>
        <v/>
      </c>
      <c r="T1678" s="197" t="str">
        <f ca="1">IF(B1678="","",IF(ISERROR(MATCH($J1678,[3]SorP!$B$1:$B$6226,0)),"",INDIRECT("'SorP'!$A$"&amp;MATCH($S1678&amp;$J1678,[3]SorP!C:C,0))))</f>
        <v/>
      </c>
      <c r="U1678" s="139"/>
      <c r="V1678" s="140" t="e">
        <f>IF(C1678="",NA(),IF(OR(C1678="Smelter not listed",C1678="Smelter not yet identified"),MATCH($B1678&amp;$D1678,'[3]Smelter Look-up'!$J:$J,0),MATCH($B1678&amp;$C1678,'[3]Smelter Look-up'!$J:$J,0)))</f>
        <v>#N/A</v>
      </c>
      <c r="X1678" s="67">
        <f t="shared" si="131"/>
        <v>0</v>
      </c>
      <c r="AB1678" s="68" t="str">
        <f t="shared" si="132"/>
        <v/>
      </c>
    </row>
    <row r="1679" spans="1:28" s="67" customFormat="1" ht="20.25">
      <c r="A1679" s="197"/>
      <c r="B1679" s="137" t="s">
        <v>235</v>
      </c>
      <c r="C1679" s="191" t="s">
        <v>235</v>
      </c>
      <c r="D1679" s="138"/>
      <c r="E1679" s="137" t="s">
        <v>235</v>
      </c>
      <c r="F1679" s="137" t="s">
        <v>235</v>
      </c>
      <c r="G1679" s="137" t="s">
        <v>235</v>
      </c>
      <c r="H1679" s="192" t="s">
        <v>235</v>
      </c>
      <c r="I1679" s="193" t="s">
        <v>235</v>
      </c>
      <c r="J1679" s="193" t="s">
        <v>235</v>
      </c>
      <c r="K1679" s="194"/>
      <c r="L1679" s="194"/>
      <c r="M1679" s="194"/>
      <c r="N1679" s="194"/>
      <c r="O1679" s="194"/>
      <c r="P1679" s="195"/>
      <c r="Q1679" s="196"/>
      <c r="R1679" s="137" t="s">
        <v>235</v>
      </c>
      <c r="S1679" s="197" t="str">
        <f t="shared" ca="1" si="130"/>
        <v/>
      </c>
      <c r="T1679" s="197" t="str">
        <f ca="1">IF(B1679="","",IF(ISERROR(MATCH($J1679,[3]SorP!$B$1:$B$6226,0)),"",INDIRECT("'SorP'!$A$"&amp;MATCH($S1679&amp;$J1679,[3]SorP!C:C,0))))</f>
        <v/>
      </c>
      <c r="U1679" s="139"/>
      <c r="V1679" s="140" t="e">
        <f>IF(C1679="",NA(),IF(OR(C1679="Smelter not listed",C1679="Smelter not yet identified"),MATCH($B1679&amp;$D1679,'[3]Smelter Look-up'!$J:$J,0),MATCH($B1679&amp;$C1679,'[3]Smelter Look-up'!$J:$J,0)))</f>
        <v>#N/A</v>
      </c>
      <c r="X1679" s="67">
        <f t="shared" si="131"/>
        <v>0</v>
      </c>
      <c r="AB1679" s="68" t="str">
        <f t="shared" si="132"/>
        <v/>
      </c>
    </row>
    <row r="1680" spans="1:28" s="67" customFormat="1" ht="20.25">
      <c r="A1680" s="197"/>
      <c r="B1680" s="137" t="s">
        <v>235</v>
      </c>
      <c r="C1680" s="191" t="s">
        <v>235</v>
      </c>
      <c r="D1680" s="138"/>
      <c r="E1680" s="137" t="s">
        <v>235</v>
      </c>
      <c r="F1680" s="137" t="s">
        <v>235</v>
      </c>
      <c r="G1680" s="137" t="s">
        <v>235</v>
      </c>
      <c r="H1680" s="192" t="s">
        <v>235</v>
      </c>
      <c r="I1680" s="193" t="s">
        <v>235</v>
      </c>
      <c r="J1680" s="193" t="s">
        <v>235</v>
      </c>
      <c r="K1680" s="194"/>
      <c r="L1680" s="194"/>
      <c r="M1680" s="194"/>
      <c r="N1680" s="194"/>
      <c r="O1680" s="194"/>
      <c r="P1680" s="195"/>
      <c r="Q1680" s="196"/>
      <c r="R1680" s="137" t="s">
        <v>235</v>
      </c>
      <c r="S1680" s="197" t="str">
        <f t="shared" ca="1" si="130"/>
        <v/>
      </c>
      <c r="T1680" s="197" t="str">
        <f ca="1">IF(B1680="","",IF(ISERROR(MATCH($J1680,[3]SorP!$B$1:$B$6226,0)),"",INDIRECT("'SorP'!$A$"&amp;MATCH($S1680&amp;$J1680,[3]SorP!C:C,0))))</f>
        <v/>
      </c>
      <c r="U1680" s="139"/>
      <c r="V1680" s="140" t="e">
        <f>IF(C1680="",NA(),IF(OR(C1680="Smelter not listed",C1680="Smelter not yet identified"),MATCH($B1680&amp;$D1680,'[3]Smelter Look-up'!$J:$J,0),MATCH($B1680&amp;$C1680,'[3]Smelter Look-up'!$J:$J,0)))</f>
        <v>#N/A</v>
      </c>
      <c r="X1680" s="67">
        <f t="shared" si="131"/>
        <v>0</v>
      </c>
      <c r="AB1680" s="68" t="str">
        <f t="shared" si="132"/>
        <v/>
      </c>
    </row>
    <row r="1681" spans="1:28" s="67" customFormat="1" ht="20.25">
      <c r="A1681" s="197"/>
      <c r="B1681" s="137" t="s">
        <v>235</v>
      </c>
      <c r="C1681" s="191" t="s">
        <v>235</v>
      </c>
      <c r="D1681" s="138"/>
      <c r="E1681" s="137" t="s">
        <v>235</v>
      </c>
      <c r="F1681" s="137" t="s">
        <v>235</v>
      </c>
      <c r="G1681" s="137" t="s">
        <v>235</v>
      </c>
      <c r="H1681" s="192" t="s">
        <v>235</v>
      </c>
      <c r="I1681" s="193" t="s">
        <v>235</v>
      </c>
      <c r="J1681" s="193" t="s">
        <v>235</v>
      </c>
      <c r="K1681" s="194"/>
      <c r="L1681" s="194"/>
      <c r="M1681" s="194"/>
      <c r="N1681" s="194"/>
      <c r="O1681" s="194"/>
      <c r="P1681" s="195"/>
      <c r="Q1681" s="196"/>
      <c r="R1681" s="137" t="s">
        <v>235</v>
      </c>
      <c r="S1681" s="197" t="str">
        <f t="shared" ca="1" si="130"/>
        <v/>
      </c>
      <c r="T1681" s="197" t="str">
        <f ca="1">IF(B1681="","",IF(ISERROR(MATCH($J1681,[3]SorP!$B$1:$B$6226,0)),"",INDIRECT("'SorP'!$A$"&amp;MATCH($S1681&amp;$J1681,[3]SorP!C:C,0))))</f>
        <v/>
      </c>
      <c r="U1681" s="139"/>
      <c r="V1681" s="140" t="e">
        <f>IF(C1681="",NA(),IF(OR(C1681="Smelter not listed",C1681="Smelter not yet identified"),MATCH($B1681&amp;$D1681,'[3]Smelter Look-up'!$J:$J,0),MATCH($B1681&amp;$C1681,'[3]Smelter Look-up'!$J:$J,0)))</f>
        <v>#N/A</v>
      </c>
      <c r="X1681" s="67">
        <f t="shared" si="131"/>
        <v>0</v>
      </c>
      <c r="AB1681" s="68" t="str">
        <f t="shared" si="132"/>
        <v/>
      </c>
    </row>
    <row r="1682" spans="1:28" s="67" customFormat="1" ht="20.25">
      <c r="A1682" s="197"/>
      <c r="B1682" s="137" t="s">
        <v>235</v>
      </c>
      <c r="C1682" s="191" t="s">
        <v>235</v>
      </c>
      <c r="D1682" s="138"/>
      <c r="E1682" s="137" t="s">
        <v>235</v>
      </c>
      <c r="F1682" s="137" t="s">
        <v>235</v>
      </c>
      <c r="G1682" s="137" t="s">
        <v>235</v>
      </c>
      <c r="H1682" s="192" t="s">
        <v>235</v>
      </c>
      <c r="I1682" s="193" t="s">
        <v>235</v>
      </c>
      <c r="J1682" s="193" t="s">
        <v>235</v>
      </c>
      <c r="K1682" s="194"/>
      <c r="L1682" s="194"/>
      <c r="M1682" s="194"/>
      <c r="N1682" s="194"/>
      <c r="O1682" s="194"/>
      <c r="P1682" s="195"/>
      <c r="Q1682" s="196"/>
      <c r="R1682" s="137" t="s">
        <v>235</v>
      </c>
      <c r="S1682" s="197" t="str">
        <f t="shared" ca="1" si="130"/>
        <v/>
      </c>
      <c r="T1682" s="197" t="str">
        <f ca="1">IF(B1682="","",IF(ISERROR(MATCH($J1682,[3]SorP!$B$1:$B$6226,0)),"",INDIRECT("'SorP'!$A$"&amp;MATCH($S1682&amp;$J1682,[3]SorP!C:C,0))))</f>
        <v/>
      </c>
      <c r="U1682" s="139"/>
      <c r="V1682" s="140" t="e">
        <f>IF(C1682="",NA(),IF(OR(C1682="Smelter not listed",C1682="Smelter not yet identified"),MATCH($B1682&amp;$D1682,'[3]Smelter Look-up'!$J:$J,0),MATCH($B1682&amp;$C1682,'[3]Smelter Look-up'!$J:$J,0)))</f>
        <v>#N/A</v>
      </c>
      <c r="X1682" s="67">
        <f t="shared" si="131"/>
        <v>0</v>
      </c>
      <c r="AB1682" s="68" t="str">
        <f t="shared" si="132"/>
        <v/>
      </c>
    </row>
    <row r="1683" spans="1:28" s="67" customFormat="1" ht="20.25">
      <c r="A1683" s="197"/>
      <c r="B1683" s="137" t="s">
        <v>235</v>
      </c>
      <c r="C1683" s="191" t="s">
        <v>235</v>
      </c>
      <c r="D1683" s="138"/>
      <c r="E1683" s="137" t="s">
        <v>235</v>
      </c>
      <c r="F1683" s="137" t="s">
        <v>235</v>
      </c>
      <c r="G1683" s="137" t="s">
        <v>235</v>
      </c>
      <c r="H1683" s="192" t="s">
        <v>235</v>
      </c>
      <c r="I1683" s="193" t="s">
        <v>235</v>
      </c>
      <c r="J1683" s="193" t="s">
        <v>235</v>
      </c>
      <c r="K1683" s="194"/>
      <c r="L1683" s="194"/>
      <c r="M1683" s="194"/>
      <c r="N1683" s="194"/>
      <c r="O1683" s="194"/>
      <c r="P1683" s="195"/>
      <c r="Q1683" s="196"/>
      <c r="R1683" s="137" t="s">
        <v>235</v>
      </c>
      <c r="S1683" s="197" t="str">
        <f t="shared" ca="1" si="130"/>
        <v/>
      </c>
      <c r="T1683" s="197" t="str">
        <f ca="1">IF(B1683="","",IF(ISERROR(MATCH($J1683,[3]SorP!$B$1:$B$6226,0)),"",INDIRECT("'SorP'!$A$"&amp;MATCH($S1683&amp;$J1683,[3]SorP!C:C,0))))</f>
        <v/>
      </c>
      <c r="U1683" s="139"/>
      <c r="V1683" s="140" t="e">
        <f>IF(C1683="",NA(),IF(OR(C1683="Smelter not listed",C1683="Smelter not yet identified"),MATCH($B1683&amp;$D1683,'[3]Smelter Look-up'!$J:$J,0),MATCH($B1683&amp;$C1683,'[3]Smelter Look-up'!$J:$J,0)))</f>
        <v>#N/A</v>
      </c>
      <c r="X1683" s="67">
        <f t="shared" si="131"/>
        <v>0</v>
      </c>
      <c r="AB1683" s="68" t="str">
        <f t="shared" si="132"/>
        <v/>
      </c>
    </row>
    <row r="1684" spans="1:28" s="67" customFormat="1" ht="20.25">
      <c r="A1684" s="197"/>
      <c r="B1684" s="137" t="s">
        <v>235</v>
      </c>
      <c r="C1684" s="191" t="s">
        <v>235</v>
      </c>
      <c r="D1684" s="138"/>
      <c r="E1684" s="137" t="s">
        <v>235</v>
      </c>
      <c r="F1684" s="137" t="s">
        <v>235</v>
      </c>
      <c r="G1684" s="137" t="s">
        <v>235</v>
      </c>
      <c r="H1684" s="192" t="s">
        <v>235</v>
      </c>
      <c r="I1684" s="193" t="s">
        <v>235</v>
      </c>
      <c r="J1684" s="193" t="s">
        <v>235</v>
      </c>
      <c r="K1684" s="194"/>
      <c r="L1684" s="194"/>
      <c r="M1684" s="194"/>
      <c r="N1684" s="194"/>
      <c r="O1684" s="194"/>
      <c r="P1684" s="195"/>
      <c r="Q1684" s="196"/>
      <c r="R1684" s="137" t="s">
        <v>235</v>
      </c>
      <c r="S1684" s="197" t="str">
        <f t="shared" ca="1" si="130"/>
        <v/>
      </c>
      <c r="T1684" s="197" t="str">
        <f ca="1">IF(B1684="","",IF(ISERROR(MATCH($J1684,[3]SorP!$B$1:$B$6226,0)),"",INDIRECT("'SorP'!$A$"&amp;MATCH($S1684&amp;$J1684,[3]SorP!C:C,0))))</f>
        <v/>
      </c>
      <c r="U1684" s="139"/>
      <c r="V1684" s="140" t="e">
        <f>IF(C1684="",NA(),IF(OR(C1684="Smelter not listed",C1684="Smelter not yet identified"),MATCH($B1684&amp;$D1684,'[3]Smelter Look-up'!$J:$J,0),MATCH($B1684&amp;$C1684,'[3]Smelter Look-up'!$J:$J,0)))</f>
        <v>#N/A</v>
      </c>
      <c r="X1684" s="67">
        <f t="shared" si="131"/>
        <v>0</v>
      </c>
      <c r="AB1684" s="68" t="str">
        <f t="shared" si="132"/>
        <v/>
      </c>
    </row>
    <row r="1685" spans="1:28" s="67" customFormat="1" ht="20.25">
      <c r="A1685" s="197"/>
      <c r="B1685" s="137" t="s">
        <v>235</v>
      </c>
      <c r="C1685" s="191" t="s">
        <v>235</v>
      </c>
      <c r="D1685" s="138"/>
      <c r="E1685" s="137" t="s">
        <v>235</v>
      </c>
      <c r="F1685" s="137" t="s">
        <v>235</v>
      </c>
      <c r="G1685" s="137" t="s">
        <v>235</v>
      </c>
      <c r="H1685" s="192" t="s">
        <v>235</v>
      </c>
      <c r="I1685" s="193" t="s">
        <v>235</v>
      </c>
      <c r="J1685" s="193" t="s">
        <v>235</v>
      </c>
      <c r="K1685" s="194"/>
      <c r="L1685" s="194"/>
      <c r="M1685" s="194"/>
      <c r="N1685" s="194"/>
      <c r="O1685" s="194"/>
      <c r="P1685" s="195"/>
      <c r="Q1685" s="196"/>
      <c r="R1685" s="137" t="s">
        <v>235</v>
      </c>
      <c r="S1685" s="197" t="str">
        <f t="shared" ca="1" si="130"/>
        <v/>
      </c>
      <c r="T1685" s="197" t="str">
        <f ca="1">IF(B1685="","",IF(ISERROR(MATCH($J1685,[3]SorP!$B$1:$B$6226,0)),"",INDIRECT("'SorP'!$A$"&amp;MATCH($S1685&amp;$J1685,[3]SorP!C:C,0))))</f>
        <v/>
      </c>
      <c r="U1685" s="139"/>
      <c r="V1685" s="140" t="e">
        <f>IF(C1685="",NA(),IF(OR(C1685="Smelter not listed",C1685="Smelter not yet identified"),MATCH($B1685&amp;$D1685,'[3]Smelter Look-up'!$J:$J,0),MATCH($B1685&amp;$C1685,'[3]Smelter Look-up'!$J:$J,0)))</f>
        <v>#N/A</v>
      </c>
      <c r="X1685" s="67">
        <f t="shared" si="131"/>
        <v>0</v>
      </c>
      <c r="AB1685" s="68" t="str">
        <f t="shared" si="132"/>
        <v/>
      </c>
    </row>
    <row r="1686" spans="1:28" s="67" customFormat="1" ht="20.25">
      <c r="A1686" s="197"/>
      <c r="B1686" s="137" t="s">
        <v>235</v>
      </c>
      <c r="C1686" s="191" t="s">
        <v>235</v>
      </c>
      <c r="D1686" s="138"/>
      <c r="E1686" s="137" t="s">
        <v>235</v>
      </c>
      <c r="F1686" s="137" t="s">
        <v>235</v>
      </c>
      <c r="G1686" s="137" t="s">
        <v>235</v>
      </c>
      <c r="H1686" s="192" t="s">
        <v>235</v>
      </c>
      <c r="I1686" s="193" t="s">
        <v>235</v>
      </c>
      <c r="J1686" s="193" t="s">
        <v>235</v>
      </c>
      <c r="K1686" s="194"/>
      <c r="L1686" s="194"/>
      <c r="M1686" s="194"/>
      <c r="N1686" s="194"/>
      <c r="O1686" s="194"/>
      <c r="P1686" s="195"/>
      <c r="Q1686" s="196"/>
      <c r="R1686" s="137" t="s">
        <v>235</v>
      </c>
      <c r="S1686" s="197" t="str">
        <f t="shared" ca="1" si="130"/>
        <v/>
      </c>
      <c r="T1686" s="197" t="str">
        <f ca="1">IF(B1686="","",IF(ISERROR(MATCH($J1686,[3]SorP!$B$1:$B$6226,0)),"",INDIRECT("'SorP'!$A$"&amp;MATCH($S1686&amp;$J1686,[3]SorP!C:C,0))))</f>
        <v/>
      </c>
      <c r="U1686" s="139"/>
      <c r="V1686" s="140" t="e">
        <f>IF(C1686="",NA(),IF(OR(C1686="Smelter not listed",C1686="Smelter not yet identified"),MATCH($B1686&amp;$D1686,'[3]Smelter Look-up'!$J:$J,0),MATCH($B1686&amp;$C1686,'[3]Smelter Look-up'!$J:$J,0)))</f>
        <v>#N/A</v>
      </c>
      <c r="X1686" s="67">
        <f t="shared" si="131"/>
        <v>0</v>
      </c>
      <c r="AB1686" s="68" t="str">
        <f t="shared" si="132"/>
        <v/>
      </c>
    </row>
    <row r="1687" spans="1:28" s="67" customFormat="1" ht="20.25">
      <c r="A1687" s="197"/>
      <c r="B1687" s="137" t="s">
        <v>235</v>
      </c>
      <c r="C1687" s="191" t="s">
        <v>235</v>
      </c>
      <c r="D1687" s="138"/>
      <c r="E1687" s="137" t="s">
        <v>235</v>
      </c>
      <c r="F1687" s="137" t="s">
        <v>235</v>
      </c>
      <c r="G1687" s="137" t="s">
        <v>235</v>
      </c>
      <c r="H1687" s="192" t="s">
        <v>235</v>
      </c>
      <c r="I1687" s="193" t="s">
        <v>235</v>
      </c>
      <c r="J1687" s="193" t="s">
        <v>235</v>
      </c>
      <c r="K1687" s="194"/>
      <c r="L1687" s="194"/>
      <c r="M1687" s="194"/>
      <c r="N1687" s="194"/>
      <c r="O1687" s="194"/>
      <c r="P1687" s="195"/>
      <c r="Q1687" s="196"/>
      <c r="R1687" s="137" t="s">
        <v>235</v>
      </c>
      <c r="S1687" s="197" t="str">
        <f t="shared" ca="1" si="130"/>
        <v/>
      </c>
      <c r="T1687" s="197" t="str">
        <f ca="1">IF(B1687="","",IF(ISERROR(MATCH($J1687,[3]SorP!$B$1:$B$6226,0)),"",INDIRECT("'SorP'!$A$"&amp;MATCH($S1687&amp;$J1687,[3]SorP!C:C,0))))</f>
        <v/>
      </c>
      <c r="U1687" s="139"/>
      <c r="V1687" s="140" t="e">
        <f>IF(C1687="",NA(),IF(OR(C1687="Smelter not listed",C1687="Smelter not yet identified"),MATCH($B1687&amp;$D1687,'[3]Smelter Look-up'!$J:$J,0),MATCH($B1687&amp;$C1687,'[3]Smelter Look-up'!$J:$J,0)))</f>
        <v>#N/A</v>
      </c>
      <c r="X1687" s="67">
        <f t="shared" si="131"/>
        <v>0</v>
      </c>
      <c r="AB1687" s="68" t="str">
        <f t="shared" si="132"/>
        <v/>
      </c>
    </row>
    <row r="1688" spans="1:28" s="67" customFormat="1" ht="20.25">
      <c r="A1688" s="197"/>
      <c r="B1688" s="137" t="s">
        <v>235</v>
      </c>
      <c r="C1688" s="191" t="s">
        <v>235</v>
      </c>
      <c r="D1688" s="138"/>
      <c r="E1688" s="137" t="s">
        <v>235</v>
      </c>
      <c r="F1688" s="137" t="s">
        <v>235</v>
      </c>
      <c r="G1688" s="137" t="s">
        <v>235</v>
      </c>
      <c r="H1688" s="192" t="s">
        <v>235</v>
      </c>
      <c r="I1688" s="193" t="s">
        <v>235</v>
      </c>
      <c r="J1688" s="193" t="s">
        <v>235</v>
      </c>
      <c r="K1688" s="194"/>
      <c r="L1688" s="194"/>
      <c r="M1688" s="194"/>
      <c r="N1688" s="194"/>
      <c r="O1688" s="194"/>
      <c r="P1688" s="195"/>
      <c r="Q1688" s="196"/>
      <c r="R1688" s="137" t="s">
        <v>235</v>
      </c>
      <c r="S1688" s="197" t="str">
        <f t="shared" ca="1" si="130"/>
        <v/>
      </c>
      <c r="T1688" s="197" t="str">
        <f ca="1">IF(B1688="","",IF(ISERROR(MATCH($J1688,[3]SorP!$B$1:$B$6226,0)),"",INDIRECT("'SorP'!$A$"&amp;MATCH($S1688&amp;$J1688,[3]SorP!C:C,0))))</f>
        <v/>
      </c>
      <c r="U1688" s="139"/>
      <c r="V1688" s="140" t="e">
        <f>IF(C1688="",NA(),IF(OR(C1688="Smelter not listed",C1688="Smelter not yet identified"),MATCH($B1688&amp;$D1688,'[3]Smelter Look-up'!$J:$J,0),MATCH($B1688&amp;$C1688,'[3]Smelter Look-up'!$J:$J,0)))</f>
        <v>#N/A</v>
      </c>
      <c r="X1688" s="67">
        <f t="shared" si="131"/>
        <v>0</v>
      </c>
      <c r="AB1688" s="68" t="str">
        <f t="shared" si="132"/>
        <v/>
      </c>
    </row>
    <row r="1689" spans="1:28" s="67" customFormat="1" ht="20.25">
      <c r="A1689" s="197"/>
      <c r="B1689" s="137" t="s">
        <v>235</v>
      </c>
      <c r="C1689" s="191" t="s">
        <v>235</v>
      </c>
      <c r="D1689" s="138"/>
      <c r="E1689" s="137" t="s">
        <v>235</v>
      </c>
      <c r="F1689" s="137" t="s">
        <v>235</v>
      </c>
      <c r="G1689" s="137" t="s">
        <v>235</v>
      </c>
      <c r="H1689" s="192" t="s">
        <v>235</v>
      </c>
      <c r="I1689" s="193" t="s">
        <v>235</v>
      </c>
      <c r="J1689" s="193" t="s">
        <v>235</v>
      </c>
      <c r="K1689" s="194"/>
      <c r="L1689" s="194"/>
      <c r="M1689" s="194"/>
      <c r="N1689" s="194"/>
      <c r="O1689" s="194"/>
      <c r="P1689" s="195"/>
      <c r="Q1689" s="196"/>
      <c r="R1689" s="137" t="s">
        <v>235</v>
      </c>
      <c r="S1689" s="197" t="str">
        <f t="shared" ca="1" si="130"/>
        <v/>
      </c>
      <c r="T1689" s="197" t="str">
        <f ca="1">IF(B1689="","",IF(ISERROR(MATCH($J1689,[3]SorP!$B$1:$B$6226,0)),"",INDIRECT("'SorP'!$A$"&amp;MATCH($S1689&amp;$J1689,[3]SorP!C:C,0))))</f>
        <v/>
      </c>
      <c r="U1689" s="139"/>
      <c r="V1689" s="140" t="e">
        <f>IF(C1689="",NA(),IF(OR(C1689="Smelter not listed",C1689="Smelter not yet identified"),MATCH($B1689&amp;$D1689,'[3]Smelter Look-up'!$J:$J,0),MATCH($B1689&amp;$C1689,'[3]Smelter Look-up'!$J:$J,0)))</f>
        <v>#N/A</v>
      </c>
      <c r="X1689" s="67">
        <f t="shared" si="131"/>
        <v>0</v>
      </c>
      <c r="AB1689" s="68" t="str">
        <f t="shared" si="132"/>
        <v/>
      </c>
    </row>
    <row r="1690" spans="1:28" s="67" customFormat="1" ht="20.25">
      <c r="A1690" s="197"/>
      <c r="B1690" s="137" t="s">
        <v>235</v>
      </c>
      <c r="C1690" s="191" t="s">
        <v>235</v>
      </c>
      <c r="D1690" s="138"/>
      <c r="E1690" s="137" t="s">
        <v>235</v>
      </c>
      <c r="F1690" s="137" t="s">
        <v>235</v>
      </c>
      <c r="G1690" s="137" t="s">
        <v>235</v>
      </c>
      <c r="H1690" s="192" t="s">
        <v>235</v>
      </c>
      <c r="I1690" s="193" t="s">
        <v>235</v>
      </c>
      <c r="J1690" s="193" t="s">
        <v>235</v>
      </c>
      <c r="K1690" s="194"/>
      <c r="L1690" s="194"/>
      <c r="M1690" s="194"/>
      <c r="N1690" s="194"/>
      <c r="O1690" s="194"/>
      <c r="P1690" s="195"/>
      <c r="Q1690" s="196"/>
      <c r="R1690" s="137" t="s">
        <v>235</v>
      </c>
      <c r="S1690" s="197" t="str">
        <f t="shared" ca="1" si="130"/>
        <v/>
      </c>
      <c r="T1690" s="197" t="str">
        <f ca="1">IF(B1690="","",IF(ISERROR(MATCH($J1690,[3]SorP!$B$1:$B$6226,0)),"",INDIRECT("'SorP'!$A$"&amp;MATCH($S1690&amp;$J1690,[3]SorP!C:C,0))))</f>
        <v/>
      </c>
      <c r="U1690" s="139"/>
      <c r="V1690" s="140" t="e">
        <f>IF(C1690="",NA(),IF(OR(C1690="Smelter not listed",C1690="Smelter not yet identified"),MATCH($B1690&amp;$D1690,'[3]Smelter Look-up'!$J:$J,0),MATCH($B1690&amp;$C1690,'[3]Smelter Look-up'!$J:$J,0)))</f>
        <v>#N/A</v>
      </c>
      <c r="X1690" s="67">
        <f t="shared" si="131"/>
        <v>0</v>
      </c>
      <c r="AB1690" s="68" t="str">
        <f t="shared" si="132"/>
        <v/>
      </c>
    </row>
    <row r="1691" spans="1:28" s="67" customFormat="1" ht="20.25">
      <c r="A1691" s="197"/>
      <c r="B1691" s="137" t="s">
        <v>235</v>
      </c>
      <c r="C1691" s="191" t="s">
        <v>235</v>
      </c>
      <c r="D1691" s="138"/>
      <c r="E1691" s="137" t="s">
        <v>235</v>
      </c>
      <c r="F1691" s="137" t="s">
        <v>235</v>
      </c>
      <c r="G1691" s="137" t="s">
        <v>235</v>
      </c>
      <c r="H1691" s="192" t="s">
        <v>235</v>
      </c>
      <c r="I1691" s="193" t="s">
        <v>235</v>
      </c>
      <c r="J1691" s="193" t="s">
        <v>235</v>
      </c>
      <c r="K1691" s="194"/>
      <c r="L1691" s="194"/>
      <c r="M1691" s="194"/>
      <c r="N1691" s="194"/>
      <c r="O1691" s="194"/>
      <c r="P1691" s="195"/>
      <c r="Q1691" s="196"/>
      <c r="R1691" s="137" t="s">
        <v>235</v>
      </c>
      <c r="S1691" s="197" t="str">
        <f t="shared" ref="S1691:S1721" ca="1" si="133">IF(B1691="","",IF(ISERROR(MATCH($E1691,CL,0)),"Unknown",INDIRECT("'C'!$A$"&amp;MATCH($E1691,CL,0)+1)))</f>
        <v/>
      </c>
      <c r="T1691" s="197" t="str">
        <f ca="1">IF(B1691="","",IF(ISERROR(MATCH($J1691,[3]SorP!$B$1:$B$6226,0)),"",INDIRECT("'SorP'!$A$"&amp;MATCH($S1691&amp;$J1691,[3]SorP!C:C,0))))</f>
        <v/>
      </c>
      <c r="U1691" s="139"/>
      <c r="V1691" s="140" t="e">
        <f>IF(C1691="",NA(),IF(OR(C1691="Smelter not listed",C1691="Smelter not yet identified"),MATCH($B1691&amp;$D1691,'[3]Smelter Look-up'!$J:$J,0),MATCH($B1691&amp;$C1691,'[3]Smelter Look-up'!$J:$J,0)))</f>
        <v>#N/A</v>
      </c>
      <c r="X1691" s="67">
        <f t="shared" si="131"/>
        <v>0</v>
      </c>
      <c r="AB1691" s="68" t="str">
        <f t="shared" si="132"/>
        <v/>
      </c>
    </row>
    <row r="1692" spans="1:28" s="67" customFormat="1" ht="20.25">
      <c r="A1692" s="197"/>
      <c r="B1692" s="137" t="s">
        <v>235</v>
      </c>
      <c r="C1692" s="191" t="s">
        <v>235</v>
      </c>
      <c r="D1692" s="138"/>
      <c r="E1692" s="137" t="s">
        <v>235</v>
      </c>
      <c r="F1692" s="137" t="s">
        <v>235</v>
      </c>
      <c r="G1692" s="137" t="s">
        <v>235</v>
      </c>
      <c r="H1692" s="192" t="s">
        <v>235</v>
      </c>
      <c r="I1692" s="193" t="s">
        <v>235</v>
      </c>
      <c r="J1692" s="193" t="s">
        <v>235</v>
      </c>
      <c r="K1692" s="194"/>
      <c r="L1692" s="194"/>
      <c r="M1692" s="194"/>
      <c r="N1692" s="194"/>
      <c r="O1692" s="194"/>
      <c r="P1692" s="195"/>
      <c r="Q1692" s="196"/>
      <c r="R1692" s="137" t="s">
        <v>235</v>
      </c>
      <c r="S1692" s="197" t="str">
        <f t="shared" ca="1" si="133"/>
        <v/>
      </c>
      <c r="T1692" s="197" t="str">
        <f ca="1">IF(B1692="","",IF(ISERROR(MATCH($J1692,[3]SorP!$B$1:$B$6226,0)),"",INDIRECT("'SorP'!$A$"&amp;MATCH($S1692&amp;$J1692,[3]SorP!C:C,0))))</f>
        <v/>
      </c>
      <c r="U1692" s="139"/>
      <c r="V1692" s="140" t="e">
        <f>IF(C1692="",NA(),IF(OR(C1692="Smelter not listed",C1692="Smelter not yet identified"),MATCH($B1692&amp;$D1692,'[3]Smelter Look-up'!$J:$J,0),MATCH($B1692&amp;$C1692,'[3]Smelter Look-up'!$J:$J,0)))</f>
        <v>#N/A</v>
      </c>
      <c r="X1692" s="67">
        <f t="shared" si="131"/>
        <v>0</v>
      </c>
      <c r="AB1692" s="68" t="str">
        <f t="shared" si="132"/>
        <v/>
      </c>
    </row>
    <row r="1693" spans="1:28" s="67" customFormat="1" ht="20.25">
      <c r="A1693" s="197"/>
      <c r="B1693" s="137" t="s">
        <v>235</v>
      </c>
      <c r="C1693" s="191" t="s">
        <v>235</v>
      </c>
      <c r="D1693" s="138"/>
      <c r="E1693" s="137" t="s">
        <v>235</v>
      </c>
      <c r="F1693" s="137" t="s">
        <v>235</v>
      </c>
      <c r="G1693" s="137" t="s">
        <v>235</v>
      </c>
      <c r="H1693" s="192" t="s">
        <v>235</v>
      </c>
      <c r="I1693" s="193" t="s">
        <v>235</v>
      </c>
      <c r="J1693" s="193" t="s">
        <v>235</v>
      </c>
      <c r="K1693" s="194"/>
      <c r="L1693" s="194"/>
      <c r="M1693" s="194"/>
      <c r="N1693" s="194"/>
      <c r="O1693" s="194"/>
      <c r="P1693" s="195"/>
      <c r="Q1693" s="196"/>
      <c r="R1693" s="137" t="s">
        <v>235</v>
      </c>
      <c r="S1693" s="197" t="str">
        <f t="shared" ca="1" si="133"/>
        <v/>
      </c>
      <c r="T1693" s="197" t="str">
        <f ca="1">IF(B1693="","",IF(ISERROR(MATCH($J1693,[3]SorP!$B$1:$B$6226,0)),"",INDIRECT("'SorP'!$A$"&amp;MATCH($S1693&amp;$J1693,[3]SorP!C:C,0))))</f>
        <v/>
      </c>
      <c r="U1693" s="139"/>
      <c r="V1693" s="140" t="e">
        <f>IF(C1693="",NA(),IF(OR(C1693="Smelter not listed",C1693="Smelter not yet identified"),MATCH($B1693&amp;$D1693,'[3]Smelter Look-up'!$J:$J,0),MATCH($B1693&amp;$C1693,'[3]Smelter Look-up'!$J:$J,0)))</f>
        <v>#N/A</v>
      </c>
      <c r="X1693" s="67">
        <f t="shared" si="131"/>
        <v>0</v>
      </c>
      <c r="AB1693" s="68" t="str">
        <f t="shared" si="132"/>
        <v/>
      </c>
    </row>
    <row r="1694" spans="1:28" s="67" customFormat="1" ht="20.25">
      <c r="A1694" s="197"/>
      <c r="B1694" s="137" t="s">
        <v>235</v>
      </c>
      <c r="C1694" s="191" t="s">
        <v>235</v>
      </c>
      <c r="D1694" s="138"/>
      <c r="E1694" s="137" t="s">
        <v>235</v>
      </c>
      <c r="F1694" s="137" t="s">
        <v>235</v>
      </c>
      <c r="G1694" s="137" t="s">
        <v>235</v>
      </c>
      <c r="H1694" s="192" t="s">
        <v>235</v>
      </c>
      <c r="I1694" s="193" t="s">
        <v>235</v>
      </c>
      <c r="J1694" s="193" t="s">
        <v>235</v>
      </c>
      <c r="K1694" s="194"/>
      <c r="L1694" s="194"/>
      <c r="M1694" s="194"/>
      <c r="N1694" s="194"/>
      <c r="O1694" s="194"/>
      <c r="P1694" s="195"/>
      <c r="Q1694" s="196"/>
      <c r="R1694" s="137" t="s">
        <v>235</v>
      </c>
      <c r="S1694" s="197" t="str">
        <f t="shared" ca="1" si="133"/>
        <v/>
      </c>
      <c r="T1694" s="197" t="str">
        <f ca="1">IF(B1694="","",IF(ISERROR(MATCH($J1694,[3]SorP!$B$1:$B$6226,0)),"",INDIRECT("'SorP'!$A$"&amp;MATCH($S1694&amp;$J1694,[3]SorP!C:C,0))))</f>
        <v/>
      </c>
      <c r="U1694" s="139"/>
      <c r="V1694" s="140" t="e">
        <f>IF(C1694="",NA(),IF(OR(C1694="Smelter not listed",C1694="Smelter not yet identified"),MATCH($B1694&amp;$D1694,'[3]Smelter Look-up'!$J:$J,0),MATCH($B1694&amp;$C1694,'[3]Smelter Look-up'!$J:$J,0)))</f>
        <v>#N/A</v>
      </c>
      <c r="X1694" s="67">
        <f t="shared" si="131"/>
        <v>0</v>
      </c>
      <c r="AB1694" s="68" t="str">
        <f t="shared" si="132"/>
        <v/>
      </c>
    </row>
    <row r="1695" spans="1:28" s="67" customFormat="1" ht="20.25">
      <c r="A1695" s="197"/>
      <c r="B1695" s="137" t="s">
        <v>235</v>
      </c>
      <c r="C1695" s="191" t="s">
        <v>235</v>
      </c>
      <c r="D1695" s="138"/>
      <c r="E1695" s="137" t="s">
        <v>235</v>
      </c>
      <c r="F1695" s="137" t="s">
        <v>235</v>
      </c>
      <c r="G1695" s="137" t="s">
        <v>235</v>
      </c>
      <c r="H1695" s="192" t="s">
        <v>235</v>
      </c>
      <c r="I1695" s="193" t="s">
        <v>235</v>
      </c>
      <c r="J1695" s="193" t="s">
        <v>235</v>
      </c>
      <c r="K1695" s="194"/>
      <c r="L1695" s="194"/>
      <c r="M1695" s="194"/>
      <c r="N1695" s="194"/>
      <c r="O1695" s="194"/>
      <c r="P1695" s="195"/>
      <c r="Q1695" s="196"/>
      <c r="R1695" s="137" t="s">
        <v>235</v>
      </c>
      <c r="S1695" s="197" t="str">
        <f t="shared" ca="1" si="133"/>
        <v/>
      </c>
      <c r="T1695" s="197" t="str">
        <f ca="1">IF(B1695="","",IF(ISERROR(MATCH($J1695,[3]SorP!$B$1:$B$6226,0)),"",INDIRECT("'SorP'!$A$"&amp;MATCH($S1695&amp;$J1695,[3]SorP!C:C,0))))</f>
        <v/>
      </c>
      <c r="U1695" s="139"/>
      <c r="V1695" s="140" t="e">
        <f>IF(C1695="",NA(),IF(OR(C1695="Smelter not listed",C1695="Smelter not yet identified"),MATCH($B1695&amp;$D1695,'[3]Smelter Look-up'!$J:$J,0),MATCH($B1695&amp;$C1695,'[3]Smelter Look-up'!$J:$J,0)))</f>
        <v>#N/A</v>
      </c>
      <c r="X1695" s="67">
        <f t="shared" si="131"/>
        <v>0</v>
      </c>
      <c r="AB1695" s="68" t="str">
        <f t="shared" si="132"/>
        <v/>
      </c>
    </row>
    <row r="1696" spans="1:28" s="67" customFormat="1" ht="20.25">
      <c r="A1696" s="197"/>
      <c r="B1696" s="137" t="s">
        <v>235</v>
      </c>
      <c r="C1696" s="191" t="s">
        <v>235</v>
      </c>
      <c r="D1696" s="138"/>
      <c r="E1696" s="137" t="s">
        <v>235</v>
      </c>
      <c r="F1696" s="137" t="s">
        <v>235</v>
      </c>
      <c r="G1696" s="137" t="s">
        <v>235</v>
      </c>
      <c r="H1696" s="192" t="s">
        <v>235</v>
      </c>
      <c r="I1696" s="193" t="s">
        <v>235</v>
      </c>
      <c r="J1696" s="193" t="s">
        <v>235</v>
      </c>
      <c r="K1696" s="194"/>
      <c r="L1696" s="194"/>
      <c r="M1696" s="194"/>
      <c r="N1696" s="194"/>
      <c r="O1696" s="194"/>
      <c r="P1696" s="195"/>
      <c r="Q1696" s="196"/>
      <c r="R1696" s="137" t="s">
        <v>235</v>
      </c>
      <c r="S1696" s="197" t="str">
        <f t="shared" ca="1" si="133"/>
        <v/>
      </c>
      <c r="T1696" s="197" t="str">
        <f ca="1">IF(B1696="","",IF(ISERROR(MATCH($J1696,[3]SorP!$B$1:$B$6226,0)),"",INDIRECT("'SorP'!$A$"&amp;MATCH($S1696&amp;$J1696,[3]SorP!C:C,0))))</f>
        <v/>
      </c>
      <c r="U1696" s="139"/>
      <c r="V1696" s="140" t="e">
        <f>IF(C1696="",NA(),IF(OR(C1696="Smelter not listed",C1696="Smelter not yet identified"),MATCH($B1696&amp;$D1696,'[3]Smelter Look-up'!$J:$J,0),MATCH($B1696&amp;$C1696,'[3]Smelter Look-up'!$J:$J,0)))</f>
        <v>#N/A</v>
      </c>
      <c r="X1696" s="67">
        <f t="shared" si="131"/>
        <v>0</v>
      </c>
      <c r="AB1696" s="68" t="str">
        <f t="shared" si="132"/>
        <v/>
      </c>
    </row>
    <row r="1697" spans="1:28" s="67" customFormat="1" ht="20.25">
      <c r="A1697" s="197"/>
      <c r="B1697" s="137" t="s">
        <v>235</v>
      </c>
      <c r="C1697" s="191" t="s">
        <v>235</v>
      </c>
      <c r="D1697" s="138"/>
      <c r="E1697" s="137" t="s">
        <v>235</v>
      </c>
      <c r="F1697" s="137" t="s">
        <v>235</v>
      </c>
      <c r="G1697" s="137" t="s">
        <v>235</v>
      </c>
      <c r="H1697" s="192" t="s">
        <v>235</v>
      </c>
      <c r="I1697" s="193" t="s">
        <v>235</v>
      </c>
      <c r="J1697" s="193" t="s">
        <v>235</v>
      </c>
      <c r="K1697" s="194"/>
      <c r="L1697" s="194"/>
      <c r="M1697" s="194"/>
      <c r="N1697" s="194"/>
      <c r="O1697" s="194"/>
      <c r="P1697" s="195"/>
      <c r="Q1697" s="196"/>
      <c r="R1697" s="137" t="s">
        <v>235</v>
      </c>
      <c r="S1697" s="197" t="str">
        <f t="shared" ca="1" si="133"/>
        <v/>
      </c>
      <c r="T1697" s="197" t="str">
        <f ca="1">IF(B1697="","",IF(ISERROR(MATCH($J1697,[3]SorP!$B$1:$B$6226,0)),"",INDIRECT("'SorP'!$A$"&amp;MATCH($S1697&amp;$J1697,[3]SorP!C:C,0))))</f>
        <v/>
      </c>
      <c r="U1697" s="139"/>
      <c r="V1697" s="140" t="e">
        <f>IF(C1697="",NA(),IF(OR(C1697="Smelter not listed",C1697="Smelter not yet identified"),MATCH($B1697&amp;$D1697,'[3]Smelter Look-up'!$J:$J,0),MATCH($B1697&amp;$C1697,'[3]Smelter Look-up'!$J:$J,0)))</f>
        <v>#N/A</v>
      </c>
      <c r="X1697" s="67">
        <f t="shared" si="131"/>
        <v>0</v>
      </c>
      <c r="AB1697" s="68" t="str">
        <f t="shared" si="132"/>
        <v/>
      </c>
    </row>
    <row r="1698" spans="1:28" s="67" customFormat="1" ht="20.25">
      <c r="A1698" s="197"/>
      <c r="B1698" s="137" t="s">
        <v>235</v>
      </c>
      <c r="C1698" s="191" t="s">
        <v>235</v>
      </c>
      <c r="D1698" s="138"/>
      <c r="E1698" s="137" t="s">
        <v>235</v>
      </c>
      <c r="F1698" s="137" t="s">
        <v>235</v>
      </c>
      <c r="G1698" s="137" t="s">
        <v>235</v>
      </c>
      <c r="H1698" s="192" t="s">
        <v>235</v>
      </c>
      <c r="I1698" s="193" t="s">
        <v>235</v>
      </c>
      <c r="J1698" s="193" t="s">
        <v>235</v>
      </c>
      <c r="K1698" s="194"/>
      <c r="L1698" s="194"/>
      <c r="M1698" s="194"/>
      <c r="N1698" s="194"/>
      <c r="O1698" s="194"/>
      <c r="P1698" s="195"/>
      <c r="Q1698" s="196"/>
      <c r="R1698" s="137" t="s">
        <v>235</v>
      </c>
      <c r="S1698" s="197" t="str">
        <f t="shared" ca="1" si="133"/>
        <v/>
      </c>
      <c r="T1698" s="197" t="str">
        <f ca="1">IF(B1698="","",IF(ISERROR(MATCH($J1698,[3]SorP!$B$1:$B$6226,0)),"",INDIRECT("'SorP'!$A$"&amp;MATCH($S1698&amp;$J1698,[3]SorP!C:C,0))))</f>
        <v/>
      </c>
      <c r="U1698" s="139"/>
      <c r="V1698" s="140" t="e">
        <f>IF(C1698="",NA(),IF(OR(C1698="Smelter not listed",C1698="Smelter not yet identified"),MATCH($B1698&amp;$D1698,'[3]Smelter Look-up'!$J:$J,0),MATCH($B1698&amp;$C1698,'[3]Smelter Look-up'!$J:$J,0)))</f>
        <v>#N/A</v>
      </c>
      <c r="X1698" s="67">
        <f t="shared" si="131"/>
        <v>0</v>
      </c>
      <c r="AB1698" s="68" t="str">
        <f t="shared" si="132"/>
        <v/>
      </c>
    </row>
    <row r="1699" spans="1:28" s="67" customFormat="1" ht="20.25">
      <c r="A1699" s="197"/>
      <c r="B1699" s="137" t="s">
        <v>235</v>
      </c>
      <c r="C1699" s="191" t="s">
        <v>235</v>
      </c>
      <c r="D1699" s="138"/>
      <c r="E1699" s="137" t="s">
        <v>235</v>
      </c>
      <c r="F1699" s="137" t="s">
        <v>235</v>
      </c>
      <c r="G1699" s="137" t="s">
        <v>235</v>
      </c>
      <c r="H1699" s="192" t="s">
        <v>235</v>
      </c>
      <c r="I1699" s="193" t="s">
        <v>235</v>
      </c>
      <c r="J1699" s="193" t="s">
        <v>235</v>
      </c>
      <c r="K1699" s="194"/>
      <c r="L1699" s="194"/>
      <c r="M1699" s="194"/>
      <c r="N1699" s="194"/>
      <c r="O1699" s="194"/>
      <c r="P1699" s="195"/>
      <c r="Q1699" s="196"/>
      <c r="R1699" s="137" t="s">
        <v>235</v>
      </c>
      <c r="S1699" s="197" t="str">
        <f t="shared" ca="1" si="133"/>
        <v/>
      </c>
      <c r="T1699" s="197" t="str">
        <f ca="1">IF(B1699="","",IF(ISERROR(MATCH($J1699,[3]SorP!$B$1:$B$6226,0)),"",INDIRECT("'SorP'!$A$"&amp;MATCH($S1699&amp;$J1699,[3]SorP!C:C,0))))</f>
        <v/>
      </c>
      <c r="U1699" s="139"/>
      <c r="V1699" s="140" t="e">
        <f>IF(C1699="",NA(),IF(OR(C1699="Smelter not listed",C1699="Smelter not yet identified"),MATCH($B1699&amp;$D1699,'[3]Smelter Look-up'!$J:$J,0),MATCH($B1699&amp;$C1699,'[3]Smelter Look-up'!$J:$J,0)))</f>
        <v>#N/A</v>
      </c>
      <c r="X1699" s="67">
        <f t="shared" si="131"/>
        <v>0</v>
      </c>
      <c r="AB1699" s="68" t="str">
        <f t="shared" si="132"/>
        <v/>
      </c>
    </row>
    <row r="1700" spans="1:28" s="67" customFormat="1" ht="20.25">
      <c r="A1700" s="197"/>
      <c r="B1700" s="137" t="s">
        <v>235</v>
      </c>
      <c r="C1700" s="191" t="s">
        <v>235</v>
      </c>
      <c r="D1700" s="138"/>
      <c r="E1700" s="137" t="s">
        <v>235</v>
      </c>
      <c r="F1700" s="137" t="s">
        <v>235</v>
      </c>
      <c r="G1700" s="137" t="s">
        <v>235</v>
      </c>
      <c r="H1700" s="192" t="s">
        <v>235</v>
      </c>
      <c r="I1700" s="193" t="s">
        <v>235</v>
      </c>
      <c r="J1700" s="193" t="s">
        <v>235</v>
      </c>
      <c r="K1700" s="194"/>
      <c r="L1700" s="194"/>
      <c r="M1700" s="194"/>
      <c r="N1700" s="194"/>
      <c r="O1700" s="194"/>
      <c r="P1700" s="195"/>
      <c r="Q1700" s="196"/>
      <c r="R1700" s="137" t="s">
        <v>235</v>
      </c>
      <c r="S1700" s="197" t="str">
        <f t="shared" ca="1" si="133"/>
        <v/>
      </c>
      <c r="T1700" s="197" t="str">
        <f ca="1">IF(B1700="","",IF(ISERROR(MATCH($J1700,[3]SorP!$B$1:$B$6226,0)),"",INDIRECT("'SorP'!$A$"&amp;MATCH($S1700&amp;$J1700,[3]SorP!C:C,0))))</f>
        <v/>
      </c>
      <c r="U1700" s="139"/>
      <c r="V1700" s="140" t="e">
        <f>IF(C1700="",NA(),IF(OR(C1700="Smelter not listed",C1700="Smelter not yet identified"),MATCH($B1700&amp;$D1700,'[3]Smelter Look-up'!$J:$J,0),MATCH($B1700&amp;$C1700,'[3]Smelter Look-up'!$J:$J,0)))</f>
        <v>#N/A</v>
      </c>
      <c r="X1700" s="67">
        <f t="shared" si="131"/>
        <v>0</v>
      </c>
      <c r="AB1700" s="68" t="str">
        <f t="shared" si="132"/>
        <v/>
      </c>
    </row>
    <row r="1701" spans="1:28" s="67" customFormat="1" ht="20.25">
      <c r="A1701" s="197"/>
      <c r="B1701" s="137" t="s">
        <v>235</v>
      </c>
      <c r="C1701" s="191" t="s">
        <v>235</v>
      </c>
      <c r="D1701" s="138"/>
      <c r="E1701" s="137" t="s">
        <v>235</v>
      </c>
      <c r="F1701" s="137" t="s">
        <v>235</v>
      </c>
      <c r="G1701" s="137" t="s">
        <v>235</v>
      </c>
      <c r="H1701" s="192" t="s">
        <v>235</v>
      </c>
      <c r="I1701" s="193" t="s">
        <v>235</v>
      </c>
      <c r="J1701" s="193" t="s">
        <v>235</v>
      </c>
      <c r="K1701" s="194"/>
      <c r="L1701" s="194"/>
      <c r="M1701" s="194"/>
      <c r="N1701" s="194"/>
      <c r="O1701" s="194"/>
      <c r="P1701" s="195"/>
      <c r="Q1701" s="196"/>
      <c r="R1701" s="137" t="s">
        <v>235</v>
      </c>
      <c r="S1701" s="197" t="str">
        <f t="shared" ca="1" si="133"/>
        <v/>
      </c>
      <c r="T1701" s="197" t="str">
        <f ca="1">IF(B1701="","",IF(ISERROR(MATCH($J1701,[3]SorP!$B$1:$B$6226,0)),"",INDIRECT("'SorP'!$A$"&amp;MATCH($S1701&amp;$J1701,[3]SorP!C:C,0))))</f>
        <v/>
      </c>
      <c r="U1701" s="139"/>
      <c r="V1701" s="140" t="e">
        <f>IF(C1701="",NA(),IF(OR(C1701="Smelter not listed",C1701="Smelter not yet identified"),MATCH($B1701&amp;$D1701,'[3]Smelter Look-up'!$J:$J,0),MATCH($B1701&amp;$C1701,'[3]Smelter Look-up'!$J:$J,0)))</f>
        <v>#N/A</v>
      </c>
      <c r="X1701" s="67">
        <f t="shared" si="131"/>
        <v>0</v>
      </c>
      <c r="AB1701" s="68" t="str">
        <f t="shared" si="132"/>
        <v/>
      </c>
    </row>
    <row r="1702" spans="1:28" s="67" customFormat="1" ht="20.25">
      <c r="A1702" s="197"/>
      <c r="B1702" s="137" t="s">
        <v>235</v>
      </c>
      <c r="C1702" s="191" t="s">
        <v>235</v>
      </c>
      <c r="D1702" s="138"/>
      <c r="E1702" s="137" t="s">
        <v>235</v>
      </c>
      <c r="F1702" s="137" t="s">
        <v>235</v>
      </c>
      <c r="G1702" s="137" t="s">
        <v>235</v>
      </c>
      <c r="H1702" s="192" t="s">
        <v>235</v>
      </c>
      <c r="I1702" s="193" t="s">
        <v>235</v>
      </c>
      <c r="J1702" s="193" t="s">
        <v>235</v>
      </c>
      <c r="K1702" s="194"/>
      <c r="L1702" s="194"/>
      <c r="M1702" s="194"/>
      <c r="N1702" s="194"/>
      <c r="O1702" s="194"/>
      <c r="P1702" s="195"/>
      <c r="Q1702" s="196"/>
      <c r="R1702" s="137" t="s">
        <v>235</v>
      </c>
      <c r="S1702" s="197" t="str">
        <f t="shared" ca="1" si="133"/>
        <v/>
      </c>
      <c r="T1702" s="197" t="str">
        <f ca="1">IF(B1702="","",IF(ISERROR(MATCH($J1702,[3]SorP!$B$1:$B$6226,0)),"",INDIRECT("'SorP'!$A$"&amp;MATCH($S1702&amp;$J1702,[3]SorP!C:C,0))))</f>
        <v/>
      </c>
      <c r="U1702" s="139"/>
      <c r="V1702" s="140" t="e">
        <f>IF(C1702="",NA(),IF(OR(C1702="Smelter not listed",C1702="Smelter not yet identified"),MATCH($B1702&amp;$D1702,'[3]Smelter Look-up'!$J:$J,0),MATCH($B1702&amp;$C1702,'[3]Smelter Look-up'!$J:$J,0)))</f>
        <v>#N/A</v>
      </c>
      <c r="X1702" s="67">
        <f t="shared" si="131"/>
        <v>0</v>
      </c>
      <c r="AB1702" s="68" t="str">
        <f t="shared" si="132"/>
        <v/>
      </c>
    </row>
    <row r="1703" spans="1:28" s="67" customFormat="1" ht="20.25">
      <c r="A1703" s="197"/>
      <c r="B1703" s="137" t="s">
        <v>235</v>
      </c>
      <c r="C1703" s="191" t="s">
        <v>235</v>
      </c>
      <c r="D1703" s="138"/>
      <c r="E1703" s="137" t="s">
        <v>235</v>
      </c>
      <c r="F1703" s="137" t="s">
        <v>235</v>
      </c>
      <c r="G1703" s="137" t="s">
        <v>235</v>
      </c>
      <c r="H1703" s="192" t="s">
        <v>235</v>
      </c>
      <c r="I1703" s="193" t="s">
        <v>235</v>
      </c>
      <c r="J1703" s="193" t="s">
        <v>235</v>
      </c>
      <c r="K1703" s="194"/>
      <c r="L1703" s="194"/>
      <c r="M1703" s="194"/>
      <c r="N1703" s="194"/>
      <c r="O1703" s="194"/>
      <c r="P1703" s="195"/>
      <c r="Q1703" s="196"/>
      <c r="R1703" s="137" t="s">
        <v>235</v>
      </c>
      <c r="S1703" s="197" t="str">
        <f t="shared" ca="1" si="133"/>
        <v/>
      </c>
      <c r="T1703" s="197" t="str">
        <f ca="1">IF(B1703="","",IF(ISERROR(MATCH($J1703,[3]SorP!$B$1:$B$6226,0)),"",INDIRECT("'SorP'!$A$"&amp;MATCH($S1703&amp;$J1703,[3]SorP!C:C,0))))</f>
        <v/>
      </c>
      <c r="U1703" s="139"/>
      <c r="V1703" s="140" t="e">
        <f>IF(C1703="",NA(),IF(OR(C1703="Smelter not listed",C1703="Smelter not yet identified"),MATCH($B1703&amp;$D1703,'[3]Smelter Look-up'!$J:$J,0),MATCH($B1703&amp;$C1703,'[3]Smelter Look-up'!$J:$J,0)))</f>
        <v>#N/A</v>
      </c>
      <c r="X1703" s="67">
        <f t="shared" si="131"/>
        <v>0</v>
      </c>
      <c r="AB1703" s="68" t="str">
        <f t="shared" si="132"/>
        <v/>
      </c>
    </row>
    <row r="1704" spans="1:28" s="67" customFormat="1" ht="20.25">
      <c r="A1704" s="197"/>
      <c r="B1704" s="137" t="s">
        <v>235</v>
      </c>
      <c r="C1704" s="191" t="s">
        <v>235</v>
      </c>
      <c r="D1704" s="138"/>
      <c r="E1704" s="137" t="s">
        <v>235</v>
      </c>
      <c r="F1704" s="137" t="s">
        <v>235</v>
      </c>
      <c r="G1704" s="137" t="s">
        <v>235</v>
      </c>
      <c r="H1704" s="192" t="s">
        <v>235</v>
      </c>
      <c r="I1704" s="193" t="s">
        <v>235</v>
      </c>
      <c r="J1704" s="193" t="s">
        <v>235</v>
      </c>
      <c r="K1704" s="194"/>
      <c r="L1704" s="194"/>
      <c r="M1704" s="194"/>
      <c r="N1704" s="194"/>
      <c r="O1704" s="194"/>
      <c r="P1704" s="195"/>
      <c r="Q1704" s="196"/>
      <c r="R1704" s="137" t="s">
        <v>235</v>
      </c>
      <c r="S1704" s="197" t="str">
        <f t="shared" ca="1" si="133"/>
        <v/>
      </c>
      <c r="T1704" s="197" t="str">
        <f ca="1">IF(B1704="","",IF(ISERROR(MATCH($J1704,[3]SorP!$B$1:$B$6226,0)),"",INDIRECT("'SorP'!$A$"&amp;MATCH($S1704&amp;$J1704,[3]SorP!C:C,0))))</f>
        <v/>
      </c>
      <c r="U1704" s="139"/>
      <c r="V1704" s="140" t="e">
        <f>IF(C1704="",NA(),IF(OR(C1704="Smelter not listed",C1704="Smelter not yet identified"),MATCH($B1704&amp;$D1704,'[3]Smelter Look-up'!$J:$J,0),MATCH($B1704&amp;$C1704,'[3]Smelter Look-up'!$J:$J,0)))</f>
        <v>#N/A</v>
      </c>
      <c r="X1704" s="67">
        <f t="shared" si="131"/>
        <v>0</v>
      </c>
      <c r="AB1704" s="68" t="str">
        <f t="shared" si="132"/>
        <v/>
      </c>
    </row>
    <row r="1705" spans="1:28" s="67" customFormat="1" ht="20.25">
      <c r="A1705" s="197"/>
      <c r="B1705" s="137" t="s">
        <v>235</v>
      </c>
      <c r="C1705" s="191" t="s">
        <v>235</v>
      </c>
      <c r="D1705" s="138"/>
      <c r="E1705" s="137" t="s">
        <v>235</v>
      </c>
      <c r="F1705" s="137" t="s">
        <v>235</v>
      </c>
      <c r="G1705" s="137" t="s">
        <v>235</v>
      </c>
      <c r="H1705" s="192" t="s">
        <v>235</v>
      </c>
      <c r="I1705" s="193" t="s">
        <v>235</v>
      </c>
      <c r="J1705" s="193" t="s">
        <v>235</v>
      </c>
      <c r="K1705" s="194"/>
      <c r="L1705" s="194"/>
      <c r="M1705" s="194"/>
      <c r="N1705" s="194"/>
      <c r="O1705" s="194"/>
      <c r="P1705" s="195"/>
      <c r="Q1705" s="196"/>
      <c r="R1705" s="137" t="s">
        <v>235</v>
      </c>
      <c r="S1705" s="197" t="str">
        <f t="shared" ca="1" si="133"/>
        <v/>
      </c>
      <c r="T1705" s="197" t="str">
        <f ca="1">IF(B1705="","",IF(ISERROR(MATCH($J1705,[3]SorP!$B$1:$B$6226,0)),"",INDIRECT("'SorP'!$A$"&amp;MATCH($S1705&amp;$J1705,[3]SorP!C:C,0))))</f>
        <v/>
      </c>
      <c r="U1705" s="139"/>
      <c r="V1705" s="140" t="e">
        <f>IF(C1705="",NA(),IF(OR(C1705="Smelter not listed",C1705="Smelter not yet identified"),MATCH($B1705&amp;$D1705,'[3]Smelter Look-up'!$J:$J,0),MATCH($B1705&amp;$C1705,'[3]Smelter Look-up'!$J:$J,0)))</f>
        <v>#N/A</v>
      </c>
      <c r="X1705" s="67">
        <f t="shared" si="131"/>
        <v>0</v>
      </c>
      <c r="AB1705" s="68" t="str">
        <f t="shared" si="132"/>
        <v/>
      </c>
    </row>
    <row r="1706" spans="1:28" s="67" customFormat="1" ht="20.25">
      <c r="A1706" s="197"/>
      <c r="B1706" s="137" t="s">
        <v>235</v>
      </c>
      <c r="C1706" s="191" t="s">
        <v>235</v>
      </c>
      <c r="D1706" s="138"/>
      <c r="E1706" s="137" t="s">
        <v>235</v>
      </c>
      <c r="F1706" s="137" t="s">
        <v>235</v>
      </c>
      <c r="G1706" s="137" t="s">
        <v>235</v>
      </c>
      <c r="H1706" s="192" t="s">
        <v>235</v>
      </c>
      <c r="I1706" s="193" t="s">
        <v>235</v>
      </c>
      <c r="J1706" s="193" t="s">
        <v>235</v>
      </c>
      <c r="K1706" s="194"/>
      <c r="L1706" s="194"/>
      <c r="M1706" s="194"/>
      <c r="N1706" s="194"/>
      <c r="O1706" s="194"/>
      <c r="P1706" s="195"/>
      <c r="Q1706" s="196"/>
      <c r="R1706" s="137" t="s">
        <v>235</v>
      </c>
      <c r="S1706" s="197" t="str">
        <f t="shared" ca="1" si="133"/>
        <v/>
      </c>
      <c r="T1706" s="197" t="str">
        <f ca="1">IF(B1706="","",IF(ISERROR(MATCH($J1706,[3]SorP!$B$1:$B$6226,0)),"",INDIRECT("'SorP'!$A$"&amp;MATCH($S1706&amp;$J1706,[3]SorP!C:C,0))))</f>
        <v/>
      </c>
      <c r="U1706" s="139"/>
      <c r="V1706" s="140" t="e">
        <f>IF(C1706="",NA(),IF(OR(C1706="Smelter not listed",C1706="Smelter not yet identified"),MATCH($B1706&amp;$D1706,'[3]Smelter Look-up'!$J:$J,0),MATCH($B1706&amp;$C1706,'[3]Smelter Look-up'!$J:$J,0)))</f>
        <v>#N/A</v>
      </c>
      <c r="X1706" s="67">
        <f t="shared" si="131"/>
        <v>0</v>
      </c>
      <c r="AB1706" s="68" t="str">
        <f t="shared" si="132"/>
        <v/>
      </c>
    </row>
    <row r="1707" spans="1:28" s="67" customFormat="1" ht="20.25">
      <c r="A1707" s="197"/>
      <c r="B1707" s="137" t="s">
        <v>235</v>
      </c>
      <c r="C1707" s="191" t="s">
        <v>235</v>
      </c>
      <c r="D1707" s="138"/>
      <c r="E1707" s="137" t="s">
        <v>235</v>
      </c>
      <c r="F1707" s="137" t="s">
        <v>235</v>
      </c>
      <c r="G1707" s="137" t="s">
        <v>235</v>
      </c>
      <c r="H1707" s="192" t="s">
        <v>235</v>
      </c>
      <c r="I1707" s="193" t="s">
        <v>235</v>
      </c>
      <c r="J1707" s="193" t="s">
        <v>235</v>
      </c>
      <c r="K1707" s="194"/>
      <c r="L1707" s="194"/>
      <c r="M1707" s="194"/>
      <c r="N1707" s="194"/>
      <c r="O1707" s="194"/>
      <c r="P1707" s="195"/>
      <c r="Q1707" s="196"/>
      <c r="R1707" s="137" t="s">
        <v>235</v>
      </c>
      <c r="S1707" s="197" t="str">
        <f t="shared" ca="1" si="133"/>
        <v/>
      </c>
      <c r="T1707" s="197" t="str">
        <f ca="1">IF(B1707="","",IF(ISERROR(MATCH($J1707,[3]SorP!$B$1:$B$6226,0)),"",INDIRECT("'SorP'!$A$"&amp;MATCH($S1707&amp;$J1707,[3]SorP!C:C,0))))</f>
        <v/>
      </c>
      <c r="U1707" s="139"/>
      <c r="V1707" s="140" t="e">
        <f>IF(C1707="",NA(),IF(OR(C1707="Smelter not listed",C1707="Smelter not yet identified"),MATCH($B1707&amp;$D1707,'[3]Smelter Look-up'!$J:$J,0),MATCH($B1707&amp;$C1707,'[3]Smelter Look-up'!$J:$J,0)))</f>
        <v>#N/A</v>
      </c>
      <c r="X1707" s="67">
        <f t="shared" si="131"/>
        <v>0</v>
      </c>
      <c r="AB1707" s="68" t="str">
        <f t="shared" si="132"/>
        <v/>
      </c>
    </row>
    <row r="1708" spans="1:28" s="67" customFormat="1" ht="20.25">
      <c r="A1708" s="197"/>
      <c r="B1708" s="137" t="s">
        <v>235</v>
      </c>
      <c r="C1708" s="191" t="s">
        <v>235</v>
      </c>
      <c r="D1708" s="138"/>
      <c r="E1708" s="137" t="s">
        <v>235</v>
      </c>
      <c r="F1708" s="137" t="s">
        <v>235</v>
      </c>
      <c r="G1708" s="137" t="s">
        <v>235</v>
      </c>
      <c r="H1708" s="192" t="s">
        <v>235</v>
      </c>
      <c r="I1708" s="193" t="s">
        <v>235</v>
      </c>
      <c r="J1708" s="193" t="s">
        <v>235</v>
      </c>
      <c r="K1708" s="194"/>
      <c r="L1708" s="194"/>
      <c r="M1708" s="194"/>
      <c r="N1708" s="194"/>
      <c r="O1708" s="194"/>
      <c r="P1708" s="195"/>
      <c r="Q1708" s="196"/>
      <c r="R1708" s="137" t="s">
        <v>235</v>
      </c>
      <c r="S1708" s="197" t="str">
        <f t="shared" ca="1" si="133"/>
        <v/>
      </c>
      <c r="T1708" s="197" t="str">
        <f ca="1">IF(B1708="","",IF(ISERROR(MATCH($J1708,[3]SorP!$B$1:$B$6226,0)),"",INDIRECT("'SorP'!$A$"&amp;MATCH($S1708&amp;$J1708,[3]SorP!C:C,0))))</f>
        <v/>
      </c>
      <c r="U1708" s="139"/>
      <c r="V1708" s="140" t="e">
        <f>IF(C1708="",NA(),IF(OR(C1708="Smelter not listed",C1708="Smelter not yet identified"),MATCH($B1708&amp;$D1708,'[3]Smelter Look-up'!$J:$J,0),MATCH($B1708&amp;$C1708,'[3]Smelter Look-up'!$J:$J,0)))</f>
        <v>#N/A</v>
      </c>
      <c r="X1708" s="67">
        <f t="shared" si="131"/>
        <v>0</v>
      </c>
      <c r="AB1708" s="68" t="str">
        <f t="shared" si="132"/>
        <v/>
      </c>
    </row>
    <row r="1709" spans="1:28" s="67" customFormat="1" ht="20.25">
      <c r="A1709" s="197"/>
      <c r="B1709" s="137" t="s">
        <v>235</v>
      </c>
      <c r="C1709" s="191" t="s">
        <v>235</v>
      </c>
      <c r="D1709" s="138"/>
      <c r="E1709" s="137" t="s">
        <v>235</v>
      </c>
      <c r="F1709" s="137" t="s">
        <v>235</v>
      </c>
      <c r="G1709" s="137" t="s">
        <v>235</v>
      </c>
      <c r="H1709" s="192" t="s">
        <v>235</v>
      </c>
      <c r="I1709" s="193" t="s">
        <v>235</v>
      </c>
      <c r="J1709" s="193" t="s">
        <v>235</v>
      </c>
      <c r="K1709" s="194"/>
      <c r="L1709" s="194"/>
      <c r="M1709" s="194"/>
      <c r="N1709" s="194"/>
      <c r="O1709" s="194"/>
      <c r="P1709" s="195"/>
      <c r="Q1709" s="196"/>
      <c r="R1709" s="137" t="s">
        <v>235</v>
      </c>
      <c r="S1709" s="197" t="str">
        <f t="shared" ca="1" si="133"/>
        <v/>
      </c>
      <c r="T1709" s="197" t="str">
        <f ca="1">IF(B1709="","",IF(ISERROR(MATCH($J1709,[3]SorP!$B$1:$B$6226,0)),"",INDIRECT("'SorP'!$A$"&amp;MATCH($S1709&amp;$J1709,[3]SorP!C:C,0))))</f>
        <v/>
      </c>
      <c r="U1709" s="139"/>
      <c r="V1709" s="140" t="e">
        <f>IF(C1709="",NA(),IF(OR(C1709="Smelter not listed",C1709="Smelter not yet identified"),MATCH($B1709&amp;$D1709,'[3]Smelter Look-up'!$J:$J,0),MATCH($B1709&amp;$C1709,'[3]Smelter Look-up'!$J:$J,0)))</f>
        <v>#N/A</v>
      </c>
      <c r="X1709" s="67">
        <f t="shared" si="131"/>
        <v>0</v>
      </c>
      <c r="AB1709" s="68" t="str">
        <f t="shared" si="132"/>
        <v/>
      </c>
    </row>
    <row r="1710" spans="1:28" s="67" customFormat="1" ht="20.25">
      <c r="A1710" s="197"/>
      <c r="B1710" s="137" t="s">
        <v>235</v>
      </c>
      <c r="C1710" s="191" t="s">
        <v>235</v>
      </c>
      <c r="D1710" s="138"/>
      <c r="E1710" s="137" t="s">
        <v>235</v>
      </c>
      <c r="F1710" s="137" t="s">
        <v>235</v>
      </c>
      <c r="G1710" s="137" t="s">
        <v>235</v>
      </c>
      <c r="H1710" s="192" t="s">
        <v>235</v>
      </c>
      <c r="I1710" s="193" t="s">
        <v>235</v>
      </c>
      <c r="J1710" s="193" t="s">
        <v>235</v>
      </c>
      <c r="K1710" s="194"/>
      <c r="L1710" s="194"/>
      <c r="M1710" s="194"/>
      <c r="N1710" s="194"/>
      <c r="O1710" s="194"/>
      <c r="P1710" s="195"/>
      <c r="Q1710" s="196"/>
      <c r="R1710" s="137" t="s">
        <v>235</v>
      </c>
      <c r="S1710" s="197" t="str">
        <f t="shared" ca="1" si="133"/>
        <v/>
      </c>
      <c r="T1710" s="197" t="str">
        <f ca="1">IF(B1710="","",IF(ISERROR(MATCH($J1710,[3]SorP!$B$1:$B$6226,0)),"",INDIRECT("'SorP'!$A$"&amp;MATCH($S1710&amp;$J1710,[3]SorP!C:C,0))))</f>
        <v/>
      </c>
      <c r="U1710" s="139"/>
      <c r="V1710" s="140" t="e">
        <f>IF(C1710="",NA(),IF(OR(C1710="Smelter not listed",C1710="Smelter not yet identified"),MATCH($B1710&amp;$D1710,'[3]Smelter Look-up'!$J:$J,0),MATCH($B1710&amp;$C1710,'[3]Smelter Look-up'!$J:$J,0)))</f>
        <v>#N/A</v>
      </c>
      <c r="X1710" s="67">
        <f t="shared" si="131"/>
        <v>0</v>
      </c>
      <c r="AB1710" s="68" t="str">
        <f t="shared" si="132"/>
        <v/>
      </c>
    </row>
    <row r="1711" spans="1:28" s="67" customFormat="1" ht="20.25">
      <c r="A1711" s="197"/>
      <c r="B1711" s="137" t="s">
        <v>235</v>
      </c>
      <c r="C1711" s="191" t="s">
        <v>235</v>
      </c>
      <c r="D1711" s="138"/>
      <c r="E1711" s="137" t="s">
        <v>235</v>
      </c>
      <c r="F1711" s="137" t="s">
        <v>235</v>
      </c>
      <c r="G1711" s="137" t="s">
        <v>235</v>
      </c>
      <c r="H1711" s="192" t="s">
        <v>235</v>
      </c>
      <c r="I1711" s="193" t="s">
        <v>235</v>
      </c>
      <c r="J1711" s="193" t="s">
        <v>235</v>
      </c>
      <c r="K1711" s="194"/>
      <c r="L1711" s="194"/>
      <c r="M1711" s="194"/>
      <c r="N1711" s="194"/>
      <c r="O1711" s="194"/>
      <c r="P1711" s="195"/>
      <c r="Q1711" s="196"/>
      <c r="R1711" s="137" t="s">
        <v>235</v>
      </c>
      <c r="S1711" s="197" t="str">
        <f t="shared" ca="1" si="133"/>
        <v/>
      </c>
      <c r="T1711" s="197" t="str">
        <f ca="1">IF(B1711="","",IF(ISERROR(MATCH($J1711,[3]SorP!$B$1:$B$6226,0)),"",INDIRECT("'SorP'!$A$"&amp;MATCH($S1711&amp;$J1711,[3]SorP!C:C,0))))</f>
        <v/>
      </c>
      <c r="U1711" s="139"/>
      <c r="V1711" s="140" t="e">
        <f>IF(C1711="",NA(),IF(OR(C1711="Smelter not listed",C1711="Smelter not yet identified"),MATCH($B1711&amp;$D1711,'[3]Smelter Look-up'!$J:$J,0),MATCH($B1711&amp;$C1711,'[3]Smelter Look-up'!$J:$J,0)))</f>
        <v>#N/A</v>
      </c>
      <c r="X1711" s="67">
        <f t="shared" si="131"/>
        <v>0</v>
      </c>
      <c r="AB1711" s="68" t="str">
        <f t="shared" si="132"/>
        <v/>
      </c>
    </row>
    <row r="1712" spans="1:28" s="67" customFormat="1" ht="20.25">
      <c r="A1712" s="197"/>
      <c r="B1712" s="137" t="s">
        <v>235</v>
      </c>
      <c r="C1712" s="191" t="s">
        <v>235</v>
      </c>
      <c r="D1712" s="138"/>
      <c r="E1712" s="137" t="s">
        <v>235</v>
      </c>
      <c r="F1712" s="137" t="s">
        <v>235</v>
      </c>
      <c r="G1712" s="137" t="s">
        <v>235</v>
      </c>
      <c r="H1712" s="192" t="s">
        <v>235</v>
      </c>
      <c r="I1712" s="193" t="s">
        <v>235</v>
      </c>
      <c r="J1712" s="193" t="s">
        <v>235</v>
      </c>
      <c r="K1712" s="194"/>
      <c r="L1712" s="194"/>
      <c r="M1712" s="194"/>
      <c r="N1712" s="194"/>
      <c r="O1712" s="194"/>
      <c r="P1712" s="195"/>
      <c r="Q1712" s="196"/>
      <c r="R1712" s="137" t="s">
        <v>235</v>
      </c>
      <c r="S1712" s="197" t="str">
        <f t="shared" ca="1" si="133"/>
        <v/>
      </c>
      <c r="T1712" s="197" t="str">
        <f ca="1">IF(B1712="","",IF(ISERROR(MATCH($J1712,[3]SorP!$B$1:$B$6226,0)),"",INDIRECT("'SorP'!$A$"&amp;MATCH($S1712&amp;$J1712,[3]SorP!C:C,0))))</f>
        <v/>
      </c>
      <c r="U1712" s="139"/>
      <c r="V1712" s="140" t="e">
        <f>IF(C1712="",NA(),IF(OR(C1712="Smelter not listed",C1712="Smelter not yet identified"),MATCH($B1712&amp;$D1712,'[3]Smelter Look-up'!$J:$J,0),MATCH($B1712&amp;$C1712,'[3]Smelter Look-up'!$J:$J,0)))</f>
        <v>#N/A</v>
      </c>
      <c r="X1712" s="67">
        <f t="shared" si="131"/>
        <v>0</v>
      </c>
      <c r="AB1712" s="68" t="str">
        <f t="shared" si="132"/>
        <v/>
      </c>
    </row>
    <row r="1713" spans="1:28" s="67" customFormat="1" ht="20.25">
      <c r="A1713" s="197"/>
      <c r="B1713" s="137" t="s">
        <v>235</v>
      </c>
      <c r="C1713" s="191" t="s">
        <v>235</v>
      </c>
      <c r="D1713" s="138"/>
      <c r="E1713" s="137" t="s">
        <v>235</v>
      </c>
      <c r="F1713" s="137" t="s">
        <v>235</v>
      </c>
      <c r="G1713" s="137" t="s">
        <v>235</v>
      </c>
      <c r="H1713" s="192" t="s">
        <v>235</v>
      </c>
      <c r="I1713" s="193" t="s">
        <v>235</v>
      </c>
      <c r="J1713" s="193" t="s">
        <v>235</v>
      </c>
      <c r="K1713" s="194"/>
      <c r="L1713" s="194"/>
      <c r="M1713" s="194"/>
      <c r="N1713" s="194"/>
      <c r="O1713" s="194"/>
      <c r="P1713" s="195"/>
      <c r="Q1713" s="196"/>
      <c r="R1713" s="137" t="s">
        <v>235</v>
      </c>
      <c r="S1713" s="197" t="str">
        <f t="shared" ca="1" si="133"/>
        <v/>
      </c>
      <c r="T1713" s="197" t="str">
        <f ca="1">IF(B1713="","",IF(ISERROR(MATCH($J1713,[3]SorP!$B$1:$B$6226,0)),"",INDIRECT("'SorP'!$A$"&amp;MATCH($S1713&amp;$J1713,[3]SorP!C:C,0))))</f>
        <v/>
      </c>
      <c r="U1713" s="139"/>
      <c r="V1713" s="140" t="e">
        <f>IF(C1713="",NA(),IF(OR(C1713="Smelter not listed",C1713="Smelter not yet identified"),MATCH($B1713&amp;$D1713,'[3]Smelter Look-up'!$J:$J,0),MATCH($B1713&amp;$C1713,'[3]Smelter Look-up'!$J:$J,0)))</f>
        <v>#N/A</v>
      </c>
      <c r="X1713" s="67">
        <f t="shared" si="131"/>
        <v>0</v>
      </c>
      <c r="AB1713" s="68" t="str">
        <f t="shared" si="132"/>
        <v/>
      </c>
    </row>
    <row r="1714" spans="1:28" s="67" customFormat="1" ht="20.25">
      <c r="A1714" s="197"/>
      <c r="B1714" s="137" t="s">
        <v>235</v>
      </c>
      <c r="C1714" s="191" t="s">
        <v>235</v>
      </c>
      <c r="D1714" s="138"/>
      <c r="E1714" s="137" t="s">
        <v>235</v>
      </c>
      <c r="F1714" s="137" t="s">
        <v>235</v>
      </c>
      <c r="G1714" s="137" t="s">
        <v>235</v>
      </c>
      <c r="H1714" s="192" t="s">
        <v>235</v>
      </c>
      <c r="I1714" s="193" t="s">
        <v>235</v>
      </c>
      <c r="J1714" s="193" t="s">
        <v>235</v>
      </c>
      <c r="K1714" s="194"/>
      <c r="L1714" s="194"/>
      <c r="M1714" s="194"/>
      <c r="N1714" s="194"/>
      <c r="O1714" s="194"/>
      <c r="P1714" s="195"/>
      <c r="Q1714" s="196"/>
      <c r="R1714" s="137" t="s">
        <v>235</v>
      </c>
      <c r="S1714" s="197" t="str">
        <f t="shared" ca="1" si="133"/>
        <v/>
      </c>
      <c r="T1714" s="197" t="str">
        <f ca="1">IF(B1714="","",IF(ISERROR(MATCH($J1714,[3]SorP!$B$1:$B$6226,0)),"",INDIRECT("'SorP'!$A$"&amp;MATCH($S1714&amp;$J1714,[3]SorP!C:C,0))))</f>
        <v/>
      </c>
      <c r="U1714" s="139"/>
      <c r="V1714" s="140" t="e">
        <f>IF(C1714="",NA(),IF(OR(C1714="Smelter not listed",C1714="Smelter not yet identified"),MATCH($B1714&amp;$D1714,'[3]Smelter Look-up'!$J:$J,0),MATCH($B1714&amp;$C1714,'[3]Smelter Look-up'!$J:$J,0)))</f>
        <v>#N/A</v>
      </c>
      <c r="X1714" s="67">
        <f t="shared" si="131"/>
        <v>0</v>
      </c>
      <c r="AB1714" s="68" t="str">
        <f t="shared" si="132"/>
        <v/>
      </c>
    </row>
    <row r="1715" spans="1:28" s="67" customFormat="1" ht="20.25">
      <c r="A1715" s="197"/>
      <c r="B1715" s="137" t="s">
        <v>235</v>
      </c>
      <c r="C1715" s="191" t="s">
        <v>235</v>
      </c>
      <c r="D1715" s="138"/>
      <c r="E1715" s="137" t="s">
        <v>235</v>
      </c>
      <c r="F1715" s="137" t="s">
        <v>235</v>
      </c>
      <c r="G1715" s="137" t="s">
        <v>235</v>
      </c>
      <c r="H1715" s="192" t="s">
        <v>235</v>
      </c>
      <c r="I1715" s="193" t="s">
        <v>235</v>
      </c>
      <c r="J1715" s="193" t="s">
        <v>235</v>
      </c>
      <c r="K1715" s="194"/>
      <c r="L1715" s="194"/>
      <c r="M1715" s="194"/>
      <c r="N1715" s="194"/>
      <c r="O1715" s="194"/>
      <c r="P1715" s="195"/>
      <c r="Q1715" s="196"/>
      <c r="R1715" s="137" t="s">
        <v>235</v>
      </c>
      <c r="S1715" s="197" t="str">
        <f t="shared" ca="1" si="133"/>
        <v/>
      </c>
      <c r="T1715" s="197" t="str">
        <f ca="1">IF(B1715="","",IF(ISERROR(MATCH($J1715,[3]SorP!$B$1:$B$6226,0)),"",INDIRECT("'SorP'!$A$"&amp;MATCH($S1715&amp;$J1715,[3]SorP!C:C,0))))</f>
        <v/>
      </c>
      <c r="U1715" s="139"/>
      <c r="V1715" s="140" t="e">
        <f>IF(C1715="",NA(),IF(OR(C1715="Smelter not listed",C1715="Smelter not yet identified"),MATCH($B1715&amp;$D1715,'[3]Smelter Look-up'!$J:$J,0),MATCH($B1715&amp;$C1715,'[3]Smelter Look-up'!$J:$J,0)))</f>
        <v>#N/A</v>
      </c>
      <c r="X1715" s="67">
        <f t="shared" si="131"/>
        <v>0</v>
      </c>
      <c r="AB1715" s="68" t="str">
        <f t="shared" si="132"/>
        <v/>
      </c>
    </row>
    <row r="1716" spans="1:28" s="67" customFormat="1" ht="20.25">
      <c r="A1716" s="197"/>
      <c r="B1716" s="137" t="s">
        <v>235</v>
      </c>
      <c r="C1716" s="191" t="s">
        <v>235</v>
      </c>
      <c r="D1716" s="138"/>
      <c r="E1716" s="137" t="s">
        <v>235</v>
      </c>
      <c r="F1716" s="137" t="s">
        <v>235</v>
      </c>
      <c r="G1716" s="137" t="s">
        <v>235</v>
      </c>
      <c r="H1716" s="192" t="s">
        <v>235</v>
      </c>
      <c r="I1716" s="193" t="s">
        <v>235</v>
      </c>
      <c r="J1716" s="193" t="s">
        <v>235</v>
      </c>
      <c r="K1716" s="194"/>
      <c r="L1716" s="194"/>
      <c r="M1716" s="194"/>
      <c r="N1716" s="194"/>
      <c r="O1716" s="194"/>
      <c r="P1716" s="195"/>
      <c r="Q1716" s="196"/>
      <c r="R1716" s="137" t="s">
        <v>235</v>
      </c>
      <c r="S1716" s="197" t="str">
        <f t="shared" ca="1" si="133"/>
        <v/>
      </c>
      <c r="T1716" s="197" t="str">
        <f ca="1">IF(B1716="","",IF(ISERROR(MATCH($J1716,[3]SorP!$B$1:$B$6226,0)),"",INDIRECT("'SorP'!$A$"&amp;MATCH($S1716&amp;$J1716,[3]SorP!C:C,0))))</f>
        <v/>
      </c>
      <c r="U1716" s="139"/>
      <c r="V1716" s="140" t="e">
        <f>IF(C1716="",NA(),IF(OR(C1716="Smelter not listed",C1716="Smelter not yet identified"),MATCH($B1716&amp;$D1716,'[3]Smelter Look-up'!$J:$J,0),MATCH($B1716&amp;$C1716,'[3]Smelter Look-up'!$J:$J,0)))</f>
        <v>#N/A</v>
      </c>
      <c r="X1716" s="67">
        <f t="shared" si="131"/>
        <v>0</v>
      </c>
      <c r="AB1716" s="68" t="str">
        <f t="shared" si="132"/>
        <v/>
      </c>
    </row>
    <row r="1717" spans="1:28" s="67" customFormat="1" ht="20.25">
      <c r="A1717" s="197"/>
      <c r="B1717" s="137" t="s">
        <v>235</v>
      </c>
      <c r="C1717" s="191" t="s">
        <v>235</v>
      </c>
      <c r="D1717" s="138"/>
      <c r="E1717" s="137" t="s">
        <v>235</v>
      </c>
      <c r="F1717" s="137" t="s">
        <v>235</v>
      </c>
      <c r="G1717" s="137" t="s">
        <v>235</v>
      </c>
      <c r="H1717" s="192" t="s">
        <v>235</v>
      </c>
      <c r="I1717" s="193" t="s">
        <v>235</v>
      </c>
      <c r="J1717" s="193" t="s">
        <v>235</v>
      </c>
      <c r="K1717" s="194"/>
      <c r="L1717" s="194"/>
      <c r="M1717" s="194"/>
      <c r="N1717" s="194"/>
      <c r="O1717" s="194"/>
      <c r="P1717" s="195"/>
      <c r="Q1717" s="196"/>
      <c r="R1717" s="137" t="s">
        <v>235</v>
      </c>
      <c r="S1717" s="197" t="str">
        <f t="shared" ca="1" si="133"/>
        <v/>
      </c>
      <c r="T1717" s="197" t="str">
        <f ca="1">IF(B1717="","",IF(ISERROR(MATCH($J1717,[3]SorP!$B$1:$B$6226,0)),"",INDIRECT("'SorP'!$A$"&amp;MATCH($S1717&amp;$J1717,[3]SorP!C:C,0))))</f>
        <v/>
      </c>
      <c r="U1717" s="139"/>
      <c r="V1717" s="140" t="e">
        <f>IF(C1717="",NA(),IF(OR(C1717="Smelter not listed",C1717="Smelter not yet identified"),MATCH($B1717&amp;$D1717,'[3]Smelter Look-up'!$J:$J,0),MATCH($B1717&amp;$C1717,'[3]Smelter Look-up'!$J:$J,0)))</f>
        <v>#N/A</v>
      </c>
      <c r="X1717" s="67">
        <f t="shared" si="131"/>
        <v>0</v>
      </c>
      <c r="AB1717" s="68" t="str">
        <f t="shared" si="132"/>
        <v/>
      </c>
    </row>
    <row r="1718" spans="1:28" s="67" customFormat="1" ht="20.25">
      <c r="A1718" s="197"/>
      <c r="B1718" s="137" t="s">
        <v>235</v>
      </c>
      <c r="C1718" s="191" t="s">
        <v>235</v>
      </c>
      <c r="D1718" s="138"/>
      <c r="E1718" s="137" t="s">
        <v>235</v>
      </c>
      <c r="F1718" s="137" t="s">
        <v>235</v>
      </c>
      <c r="G1718" s="137" t="s">
        <v>235</v>
      </c>
      <c r="H1718" s="192" t="s">
        <v>235</v>
      </c>
      <c r="I1718" s="193" t="s">
        <v>235</v>
      </c>
      <c r="J1718" s="193" t="s">
        <v>235</v>
      </c>
      <c r="K1718" s="194"/>
      <c r="L1718" s="194"/>
      <c r="M1718" s="194"/>
      <c r="N1718" s="194"/>
      <c r="O1718" s="194"/>
      <c r="P1718" s="195"/>
      <c r="Q1718" s="196"/>
      <c r="R1718" s="137" t="s">
        <v>235</v>
      </c>
      <c r="S1718" s="197" t="str">
        <f t="shared" ca="1" si="133"/>
        <v/>
      </c>
      <c r="T1718" s="197" t="str">
        <f ca="1">IF(B1718="","",IF(ISERROR(MATCH($J1718,[3]SorP!$B$1:$B$6226,0)),"",INDIRECT("'SorP'!$A$"&amp;MATCH($S1718&amp;$J1718,[3]SorP!C:C,0))))</f>
        <v/>
      </c>
      <c r="U1718" s="139"/>
      <c r="V1718" s="140" t="e">
        <f>IF(C1718="",NA(),IF(OR(C1718="Smelter not listed",C1718="Smelter not yet identified"),MATCH($B1718&amp;$D1718,'[3]Smelter Look-up'!$J:$J,0),MATCH($B1718&amp;$C1718,'[3]Smelter Look-up'!$J:$J,0)))</f>
        <v>#N/A</v>
      </c>
      <c r="X1718" s="67">
        <f t="shared" si="131"/>
        <v>0</v>
      </c>
      <c r="AB1718" s="68" t="str">
        <f t="shared" si="132"/>
        <v/>
      </c>
    </row>
    <row r="1719" spans="1:28" s="67" customFormat="1" ht="20.25">
      <c r="A1719" s="197"/>
      <c r="B1719" s="137" t="s">
        <v>235</v>
      </c>
      <c r="C1719" s="191" t="s">
        <v>235</v>
      </c>
      <c r="D1719" s="138"/>
      <c r="E1719" s="137" t="s">
        <v>235</v>
      </c>
      <c r="F1719" s="137" t="s">
        <v>235</v>
      </c>
      <c r="G1719" s="137" t="s">
        <v>235</v>
      </c>
      <c r="H1719" s="192" t="s">
        <v>235</v>
      </c>
      <c r="I1719" s="193" t="s">
        <v>235</v>
      </c>
      <c r="J1719" s="193" t="s">
        <v>235</v>
      </c>
      <c r="K1719" s="194"/>
      <c r="L1719" s="194"/>
      <c r="M1719" s="194"/>
      <c r="N1719" s="194"/>
      <c r="O1719" s="194"/>
      <c r="P1719" s="195"/>
      <c r="Q1719" s="196"/>
      <c r="R1719" s="137" t="s">
        <v>235</v>
      </c>
      <c r="S1719" s="197" t="str">
        <f t="shared" ca="1" si="133"/>
        <v/>
      </c>
      <c r="T1719" s="197" t="str">
        <f ca="1">IF(B1719="","",IF(ISERROR(MATCH($J1719,[3]SorP!$B$1:$B$6226,0)),"",INDIRECT("'SorP'!$A$"&amp;MATCH($S1719&amp;$J1719,[3]SorP!C:C,0))))</f>
        <v/>
      </c>
      <c r="U1719" s="139"/>
      <c r="V1719" s="140" t="e">
        <f>IF(C1719="",NA(),IF(OR(C1719="Smelter not listed",C1719="Smelter not yet identified"),MATCH($B1719&amp;$D1719,'[3]Smelter Look-up'!$J:$J,0),MATCH($B1719&amp;$C1719,'[3]Smelter Look-up'!$J:$J,0)))</f>
        <v>#N/A</v>
      </c>
      <c r="X1719" s="67">
        <f t="shared" si="131"/>
        <v>0</v>
      </c>
      <c r="AB1719" s="68" t="str">
        <f t="shared" si="132"/>
        <v/>
      </c>
    </row>
    <row r="1720" spans="1:28" s="67" customFormat="1" ht="20.25">
      <c r="A1720" s="197"/>
      <c r="B1720" s="137" t="s">
        <v>235</v>
      </c>
      <c r="C1720" s="191" t="s">
        <v>235</v>
      </c>
      <c r="D1720" s="138"/>
      <c r="E1720" s="137" t="s">
        <v>235</v>
      </c>
      <c r="F1720" s="137" t="s">
        <v>235</v>
      </c>
      <c r="G1720" s="137" t="s">
        <v>235</v>
      </c>
      <c r="H1720" s="192" t="s">
        <v>235</v>
      </c>
      <c r="I1720" s="193" t="s">
        <v>235</v>
      </c>
      <c r="J1720" s="193" t="s">
        <v>235</v>
      </c>
      <c r="K1720" s="194"/>
      <c r="L1720" s="194"/>
      <c r="M1720" s="194"/>
      <c r="N1720" s="194"/>
      <c r="O1720" s="194"/>
      <c r="P1720" s="195"/>
      <c r="Q1720" s="196"/>
      <c r="R1720" s="137" t="s">
        <v>235</v>
      </c>
      <c r="S1720" s="197" t="str">
        <f t="shared" ca="1" si="133"/>
        <v/>
      </c>
      <c r="T1720" s="197" t="str">
        <f ca="1">IF(B1720="","",IF(ISERROR(MATCH($J1720,[3]SorP!$B$1:$B$6226,0)),"",INDIRECT("'SorP'!$A$"&amp;MATCH($S1720&amp;$J1720,[3]SorP!C:C,0))))</f>
        <v/>
      </c>
      <c r="U1720" s="139"/>
      <c r="V1720" s="140" t="e">
        <f>IF(C1720="",NA(),IF(OR(C1720="Smelter not listed",C1720="Smelter not yet identified"),MATCH($B1720&amp;$D1720,'[3]Smelter Look-up'!$J:$J,0),MATCH($B1720&amp;$C1720,'[3]Smelter Look-up'!$J:$J,0)))</f>
        <v>#N/A</v>
      </c>
      <c r="X1720" s="67">
        <f t="shared" si="131"/>
        <v>0</v>
      </c>
      <c r="AB1720" s="68" t="str">
        <f t="shared" si="132"/>
        <v/>
      </c>
    </row>
    <row r="1721" spans="1:28" s="67" customFormat="1" ht="20.25">
      <c r="A1721" s="197"/>
      <c r="B1721" s="137" t="s">
        <v>235</v>
      </c>
      <c r="C1721" s="191" t="s">
        <v>235</v>
      </c>
      <c r="D1721" s="138"/>
      <c r="E1721" s="137" t="s">
        <v>235</v>
      </c>
      <c r="F1721" s="137" t="s">
        <v>235</v>
      </c>
      <c r="G1721" s="137" t="s">
        <v>235</v>
      </c>
      <c r="H1721" s="192" t="s">
        <v>235</v>
      </c>
      <c r="I1721" s="193" t="s">
        <v>235</v>
      </c>
      <c r="J1721" s="193" t="s">
        <v>235</v>
      </c>
      <c r="K1721" s="194"/>
      <c r="L1721" s="194"/>
      <c r="M1721" s="194"/>
      <c r="N1721" s="194"/>
      <c r="O1721" s="194"/>
      <c r="P1721" s="195"/>
      <c r="Q1721" s="196"/>
      <c r="R1721" s="137" t="s">
        <v>235</v>
      </c>
      <c r="S1721" s="197" t="str">
        <f t="shared" ca="1" si="133"/>
        <v/>
      </c>
      <c r="T1721" s="197" t="str">
        <f ca="1">IF(B1721="","",IF(ISERROR(MATCH($J1721,[3]SorP!$B$1:$B$6226,0)),"",INDIRECT("'SorP'!$A$"&amp;MATCH($S1721&amp;$J1721,[3]SorP!C:C,0))))</f>
        <v/>
      </c>
      <c r="U1721" s="139"/>
      <c r="V1721" s="140" t="e">
        <f>IF(C1721="",NA(),IF(OR(C1721="Smelter not listed",C1721="Smelter not yet identified"),MATCH($B1721&amp;$D1721,'[3]Smelter Look-up'!$J:$J,0),MATCH($B1721&amp;$C1721,'[3]Smelter Look-up'!$J:$J,0)))</f>
        <v>#N/A</v>
      </c>
      <c r="X1721" s="67">
        <f t="shared" si="131"/>
        <v>0</v>
      </c>
      <c r="AB1721" s="68" t="str">
        <f t="shared" si="132"/>
        <v/>
      </c>
    </row>
    <row r="1722" spans="1:28" s="67" customFormat="1" ht="20.25">
      <c r="A1722" s="197"/>
      <c r="B1722" s="137" t="s">
        <v>235</v>
      </c>
      <c r="C1722" s="191" t="s">
        <v>235</v>
      </c>
      <c r="D1722" s="138"/>
      <c r="E1722" s="137" t="s">
        <v>235</v>
      </c>
      <c r="F1722" s="137" t="s">
        <v>235</v>
      </c>
      <c r="G1722" s="137" t="s">
        <v>235</v>
      </c>
      <c r="H1722" s="192" t="s">
        <v>235</v>
      </c>
      <c r="I1722" s="193" t="s">
        <v>235</v>
      </c>
      <c r="J1722" s="193" t="s">
        <v>235</v>
      </c>
      <c r="K1722" s="194"/>
      <c r="L1722" s="194"/>
      <c r="M1722" s="194"/>
      <c r="N1722" s="194"/>
      <c r="O1722" s="194"/>
      <c r="P1722" s="195"/>
      <c r="Q1722" s="196"/>
      <c r="R1722" s="137" t="s">
        <v>235</v>
      </c>
      <c r="S1722" s="197" t="str">
        <f t="shared" ref="S1722" ca="1" si="134">IF(B1722="","",IF(ISERROR(MATCH($E1722,CL,0)),"Unknown",INDIRECT("'C'!$A$"&amp;MATCH($E1722,CL,0)+1)))</f>
        <v/>
      </c>
      <c r="T1722" s="197" t="str">
        <f ca="1">IF(B1722="","",IF(ISERROR(MATCH($J1722,[3]SorP!$B$1:$B$6226,0)),"",INDIRECT("'SorP'!$A$"&amp;MATCH($S1722&amp;$J1722,[3]SorP!C:C,0))))</f>
        <v/>
      </c>
      <c r="U1722" s="139"/>
      <c r="V1722" s="140" t="e">
        <f>IF(C1722="",NA(),IF(OR(C1722="Smelter not listed",C1722="Smelter not yet identified"),MATCH($B1722&amp;$D1722,'[3]Smelter Look-up'!$J:$J,0),MATCH($B1722&amp;$C1722,'[3]Smelter Look-up'!$J:$J,0)))</f>
        <v>#N/A</v>
      </c>
      <c r="X1722" s="67">
        <f t="shared" si="131"/>
        <v>0</v>
      </c>
      <c r="AB1722" s="68" t="str">
        <f t="shared" si="132"/>
        <v/>
      </c>
    </row>
    <row r="1723" spans="1:28" s="67" customFormat="1" ht="20.25">
      <c r="A1723" s="197"/>
      <c r="B1723" s="137" t="s">
        <v>235</v>
      </c>
      <c r="C1723" s="191" t="s">
        <v>235</v>
      </c>
      <c r="D1723" s="138"/>
      <c r="E1723" s="137" t="s">
        <v>235</v>
      </c>
      <c r="F1723" s="137" t="s">
        <v>235</v>
      </c>
      <c r="G1723" s="137" t="s">
        <v>235</v>
      </c>
      <c r="H1723" s="192" t="s">
        <v>235</v>
      </c>
      <c r="I1723" s="193" t="s">
        <v>235</v>
      </c>
      <c r="J1723" s="193" t="s">
        <v>235</v>
      </c>
      <c r="K1723" s="194"/>
      <c r="L1723" s="194"/>
      <c r="M1723" s="194"/>
      <c r="N1723" s="194"/>
      <c r="O1723" s="194"/>
      <c r="P1723" s="195"/>
      <c r="Q1723" s="196"/>
      <c r="R1723" s="137" t="s">
        <v>235</v>
      </c>
      <c r="S1723" s="197" t="str">
        <f t="shared" ref="S1723:S1754" ca="1" si="135">IF(B1723="","",IF(ISERROR(MATCH($E1723,CL,0)),"Unknown",INDIRECT("'C'!$A$"&amp;MATCH($E1723,CL,0)+1)))</f>
        <v/>
      </c>
      <c r="T1723" s="197" t="str">
        <f ca="1">IF(B1723="","",IF(ISERROR(MATCH($J1723,[3]SorP!$B$1:$B$6226,0)),"",INDIRECT("'SorP'!$A$"&amp;MATCH($S1723&amp;$J1723,[3]SorP!C:C,0))))</f>
        <v/>
      </c>
      <c r="U1723" s="139"/>
      <c r="V1723" s="140" t="e">
        <f>IF(C1723="",NA(),IF(OR(C1723="Smelter not listed",C1723="Smelter not yet identified"),MATCH($B1723&amp;$D1723,'[3]Smelter Look-up'!$J:$J,0),MATCH($B1723&amp;$C1723,'[3]Smelter Look-up'!$J:$J,0)))</f>
        <v>#N/A</v>
      </c>
      <c r="X1723" s="67">
        <f t="shared" si="131"/>
        <v>0</v>
      </c>
      <c r="AB1723" s="68" t="str">
        <f t="shared" si="132"/>
        <v/>
      </c>
    </row>
    <row r="1724" spans="1:28" s="67" customFormat="1" ht="20.25">
      <c r="A1724" s="197"/>
      <c r="B1724" s="137" t="s">
        <v>235</v>
      </c>
      <c r="C1724" s="191" t="s">
        <v>235</v>
      </c>
      <c r="D1724" s="138"/>
      <c r="E1724" s="137" t="s">
        <v>235</v>
      </c>
      <c r="F1724" s="137" t="s">
        <v>235</v>
      </c>
      <c r="G1724" s="137" t="s">
        <v>235</v>
      </c>
      <c r="H1724" s="192" t="s">
        <v>235</v>
      </c>
      <c r="I1724" s="193" t="s">
        <v>235</v>
      </c>
      <c r="J1724" s="193" t="s">
        <v>235</v>
      </c>
      <c r="K1724" s="194"/>
      <c r="L1724" s="194"/>
      <c r="M1724" s="194"/>
      <c r="N1724" s="194"/>
      <c r="O1724" s="194"/>
      <c r="P1724" s="195"/>
      <c r="Q1724" s="196"/>
      <c r="R1724" s="137" t="s">
        <v>235</v>
      </c>
      <c r="S1724" s="197" t="str">
        <f t="shared" ca="1" si="135"/>
        <v/>
      </c>
      <c r="T1724" s="197" t="str">
        <f ca="1">IF(B1724="","",IF(ISERROR(MATCH($J1724,[3]SorP!$B$1:$B$6226,0)),"",INDIRECT("'SorP'!$A$"&amp;MATCH($S1724&amp;$J1724,[3]SorP!C:C,0))))</f>
        <v/>
      </c>
      <c r="U1724" s="139"/>
      <c r="V1724" s="140" t="e">
        <f>IF(C1724="",NA(),IF(OR(C1724="Smelter not listed",C1724="Smelter not yet identified"),MATCH($B1724&amp;$D1724,'[3]Smelter Look-up'!$J:$J,0),MATCH($B1724&amp;$C1724,'[3]Smelter Look-up'!$J:$J,0)))</f>
        <v>#N/A</v>
      </c>
      <c r="X1724" s="67">
        <f t="shared" si="131"/>
        <v>0</v>
      </c>
      <c r="AB1724" s="68" t="str">
        <f t="shared" si="132"/>
        <v/>
      </c>
    </row>
    <row r="1725" spans="1:28" s="67" customFormat="1" ht="20.25">
      <c r="A1725" s="197"/>
      <c r="B1725" s="137" t="s">
        <v>235</v>
      </c>
      <c r="C1725" s="191" t="s">
        <v>235</v>
      </c>
      <c r="D1725" s="138"/>
      <c r="E1725" s="137" t="s">
        <v>235</v>
      </c>
      <c r="F1725" s="137" t="s">
        <v>235</v>
      </c>
      <c r="G1725" s="137" t="s">
        <v>235</v>
      </c>
      <c r="H1725" s="192" t="s">
        <v>235</v>
      </c>
      <c r="I1725" s="193" t="s">
        <v>235</v>
      </c>
      <c r="J1725" s="193" t="s">
        <v>235</v>
      </c>
      <c r="K1725" s="194"/>
      <c r="L1725" s="194"/>
      <c r="M1725" s="194"/>
      <c r="N1725" s="194"/>
      <c r="O1725" s="194"/>
      <c r="P1725" s="195"/>
      <c r="Q1725" s="196"/>
      <c r="R1725" s="137" t="s">
        <v>235</v>
      </c>
      <c r="S1725" s="197" t="str">
        <f t="shared" ca="1" si="135"/>
        <v/>
      </c>
      <c r="T1725" s="197" t="str">
        <f ca="1">IF(B1725="","",IF(ISERROR(MATCH($J1725,[3]SorP!$B$1:$B$6226,0)),"",INDIRECT("'SorP'!$A$"&amp;MATCH($S1725&amp;$J1725,[3]SorP!C:C,0))))</f>
        <v/>
      </c>
      <c r="U1725" s="139"/>
      <c r="V1725" s="140" t="e">
        <f>IF(C1725="",NA(),IF(OR(C1725="Smelter not listed",C1725="Smelter not yet identified"),MATCH($B1725&amp;$D1725,'[3]Smelter Look-up'!$J:$J,0),MATCH($B1725&amp;$C1725,'[3]Smelter Look-up'!$J:$J,0)))</f>
        <v>#N/A</v>
      </c>
      <c r="X1725" s="67">
        <f t="shared" si="131"/>
        <v>0</v>
      </c>
      <c r="AB1725" s="68" t="str">
        <f t="shared" si="132"/>
        <v/>
      </c>
    </row>
    <row r="1726" spans="1:28" s="67" customFormat="1" ht="20.25">
      <c r="A1726" s="197"/>
      <c r="B1726" s="137" t="s">
        <v>235</v>
      </c>
      <c r="C1726" s="191" t="s">
        <v>235</v>
      </c>
      <c r="D1726" s="138"/>
      <c r="E1726" s="137" t="s">
        <v>235</v>
      </c>
      <c r="F1726" s="137" t="s">
        <v>235</v>
      </c>
      <c r="G1726" s="137" t="s">
        <v>235</v>
      </c>
      <c r="H1726" s="192" t="s">
        <v>235</v>
      </c>
      <c r="I1726" s="193" t="s">
        <v>235</v>
      </c>
      <c r="J1726" s="193" t="s">
        <v>235</v>
      </c>
      <c r="K1726" s="194"/>
      <c r="L1726" s="194"/>
      <c r="M1726" s="194"/>
      <c r="N1726" s="194"/>
      <c r="O1726" s="194"/>
      <c r="P1726" s="195"/>
      <c r="Q1726" s="196"/>
      <c r="R1726" s="137" t="s">
        <v>235</v>
      </c>
      <c r="S1726" s="197" t="str">
        <f t="shared" ca="1" si="135"/>
        <v/>
      </c>
      <c r="T1726" s="197" t="str">
        <f ca="1">IF(B1726="","",IF(ISERROR(MATCH($J1726,[3]SorP!$B$1:$B$6226,0)),"",INDIRECT("'SorP'!$A$"&amp;MATCH($S1726&amp;$J1726,[3]SorP!C:C,0))))</f>
        <v/>
      </c>
      <c r="U1726" s="139"/>
      <c r="V1726" s="140" t="e">
        <f>IF(C1726="",NA(),IF(OR(C1726="Smelter not listed",C1726="Smelter not yet identified"),MATCH($B1726&amp;$D1726,'[3]Smelter Look-up'!$J:$J,0),MATCH($B1726&amp;$C1726,'[3]Smelter Look-up'!$J:$J,0)))</f>
        <v>#N/A</v>
      </c>
      <c r="X1726" s="67">
        <f t="shared" si="131"/>
        <v>0</v>
      </c>
      <c r="AB1726" s="68" t="str">
        <f t="shared" si="132"/>
        <v/>
      </c>
    </row>
    <row r="1727" spans="1:28" s="67" customFormat="1" ht="20.25">
      <c r="A1727" s="197"/>
      <c r="B1727" s="137" t="s">
        <v>235</v>
      </c>
      <c r="C1727" s="191" t="s">
        <v>235</v>
      </c>
      <c r="D1727" s="138"/>
      <c r="E1727" s="137" t="s">
        <v>235</v>
      </c>
      <c r="F1727" s="137" t="s">
        <v>235</v>
      </c>
      <c r="G1727" s="137" t="s">
        <v>235</v>
      </c>
      <c r="H1727" s="192" t="s">
        <v>235</v>
      </c>
      <c r="I1727" s="193" t="s">
        <v>235</v>
      </c>
      <c r="J1727" s="193" t="s">
        <v>235</v>
      </c>
      <c r="K1727" s="194"/>
      <c r="L1727" s="194"/>
      <c r="M1727" s="194"/>
      <c r="N1727" s="194"/>
      <c r="O1727" s="194"/>
      <c r="P1727" s="195"/>
      <c r="Q1727" s="196"/>
      <c r="R1727" s="137" t="s">
        <v>235</v>
      </c>
      <c r="S1727" s="197" t="str">
        <f t="shared" ca="1" si="135"/>
        <v/>
      </c>
      <c r="T1727" s="197" t="str">
        <f ca="1">IF(B1727="","",IF(ISERROR(MATCH($J1727,[3]SorP!$B$1:$B$6226,0)),"",INDIRECT("'SorP'!$A$"&amp;MATCH($S1727&amp;$J1727,[3]SorP!C:C,0))))</f>
        <v/>
      </c>
      <c r="U1727" s="139"/>
      <c r="V1727" s="140" t="e">
        <f>IF(C1727="",NA(),IF(OR(C1727="Smelter not listed",C1727="Smelter not yet identified"),MATCH($B1727&amp;$D1727,'[3]Smelter Look-up'!$J:$J,0),MATCH($B1727&amp;$C1727,'[3]Smelter Look-up'!$J:$J,0)))</f>
        <v>#N/A</v>
      </c>
      <c r="X1727" s="67">
        <f t="shared" si="131"/>
        <v>0</v>
      </c>
      <c r="AB1727" s="68" t="str">
        <f t="shared" si="132"/>
        <v/>
      </c>
    </row>
    <row r="1728" spans="1:28" s="67" customFormat="1" ht="20.25">
      <c r="A1728" s="197"/>
      <c r="B1728" s="137" t="s">
        <v>235</v>
      </c>
      <c r="C1728" s="191" t="s">
        <v>235</v>
      </c>
      <c r="D1728" s="138"/>
      <c r="E1728" s="137" t="s">
        <v>235</v>
      </c>
      <c r="F1728" s="137" t="s">
        <v>235</v>
      </c>
      <c r="G1728" s="137" t="s">
        <v>235</v>
      </c>
      <c r="H1728" s="192" t="s">
        <v>235</v>
      </c>
      <c r="I1728" s="193" t="s">
        <v>235</v>
      </c>
      <c r="J1728" s="193" t="s">
        <v>235</v>
      </c>
      <c r="K1728" s="194"/>
      <c r="L1728" s="194"/>
      <c r="M1728" s="194"/>
      <c r="N1728" s="194"/>
      <c r="O1728" s="194"/>
      <c r="P1728" s="195"/>
      <c r="Q1728" s="196"/>
      <c r="R1728" s="137" t="s">
        <v>235</v>
      </c>
      <c r="S1728" s="197" t="str">
        <f t="shared" ca="1" si="135"/>
        <v/>
      </c>
      <c r="T1728" s="197" t="str">
        <f ca="1">IF(B1728="","",IF(ISERROR(MATCH($J1728,[3]SorP!$B$1:$B$6226,0)),"",INDIRECT("'SorP'!$A$"&amp;MATCH($S1728&amp;$J1728,[3]SorP!C:C,0))))</f>
        <v/>
      </c>
      <c r="U1728" s="139"/>
      <c r="V1728" s="140" t="e">
        <f>IF(C1728="",NA(),IF(OR(C1728="Smelter not listed",C1728="Smelter not yet identified"),MATCH($B1728&amp;$D1728,'[3]Smelter Look-up'!$J:$J,0),MATCH($B1728&amp;$C1728,'[3]Smelter Look-up'!$J:$J,0)))</f>
        <v>#N/A</v>
      </c>
      <c r="X1728" s="67">
        <f t="shared" si="131"/>
        <v>0</v>
      </c>
      <c r="AB1728" s="68" t="str">
        <f t="shared" si="132"/>
        <v/>
      </c>
    </row>
    <row r="1729" spans="1:28" s="67" customFormat="1" ht="20.25">
      <c r="A1729" s="197"/>
      <c r="B1729" s="137" t="s">
        <v>235</v>
      </c>
      <c r="C1729" s="191" t="s">
        <v>235</v>
      </c>
      <c r="D1729" s="138"/>
      <c r="E1729" s="137" t="s">
        <v>235</v>
      </c>
      <c r="F1729" s="137" t="s">
        <v>235</v>
      </c>
      <c r="G1729" s="137" t="s">
        <v>235</v>
      </c>
      <c r="H1729" s="192" t="s">
        <v>235</v>
      </c>
      <c r="I1729" s="193" t="s">
        <v>235</v>
      </c>
      <c r="J1729" s="193" t="s">
        <v>235</v>
      </c>
      <c r="K1729" s="194"/>
      <c r="L1729" s="194"/>
      <c r="M1729" s="194"/>
      <c r="N1729" s="194"/>
      <c r="O1729" s="194"/>
      <c r="P1729" s="195"/>
      <c r="Q1729" s="196"/>
      <c r="R1729" s="137" t="s">
        <v>235</v>
      </c>
      <c r="S1729" s="197" t="str">
        <f t="shared" ca="1" si="135"/>
        <v/>
      </c>
      <c r="T1729" s="197" t="str">
        <f ca="1">IF(B1729="","",IF(ISERROR(MATCH($J1729,[3]SorP!$B$1:$B$6226,0)),"",INDIRECT("'SorP'!$A$"&amp;MATCH($S1729&amp;$J1729,[3]SorP!C:C,0))))</f>
        <v/>
      </c>
      <c r="U1729" s="139"/>
      <c r="V1729" s="140" t="e">
        <f>IF(C1729="",NA(),IF(OR(C1729="Smelter not listed",C1729="Smelter not yet identified"),MATCH($B1729&amp;$D1729,'[3]Smelter Look-up'!$J:$J,0),MATCH($B1729&amp;$C1729,'[3]Smelter Look-up'!$J:$J,0)))</f>
        <v>#N/A</v>
      </c>
      <c r="X1729" s="67">
        <f t="shared" si="131"/>
        <v>0</v>
      </c>
      <c r="AB1729" s="68" t="str">
        <f t="shared" si="132"/>
        <v/>
      </c>
    </row>
    <row r="1730" spans="1:28" s="67" customFormat="1" ht="20.25">
      <c r="A1730" s="197"/>
      <c r="B1730" s="137" t="s">
        <v>235</v>
      </c>
      <c r="C1730" s="191" t="s">
        <v>235</v>
      </c>
      <c r="D1730" s="138"/>
      <c r="E1730" s="137" t="s">
        <v>235</v>
      </c>
      <c r="F1730" s="137" t="s">
        <v>235</v>
      </c>
      <c r="G1730" s="137" t="s">
        <v>235</v>
      </c>
      <c r="H1730" s="192" t="s">
        <v>235</v>
      </c>
      <c r="I1730" s="193" t="s">
        <v>235</v>
      </c>
      <c r="J1730" s="193" t="s">
        <v>235</v>
      </c>
      <c r="K1730" s="194"/>
      <c r="L1730" s="194"/>
      <c r="M1730" s="194"/>
      <c r="N1730" s="194"/>
      <c r="O1730" s="194"/>
      <c r="P1730" s="195"/>
      <c r="Q1730" s="196"/>
      <c r="R1730" s="137" t="s">
        <v>235</v>
      </c>
      <c r="S1730" s="197" t="str">
        <f t="shared" ca="1" si="135"/>
        <v/>
      </c>
      <c r="T1730" s="197" t="str">
        <f ca="1">IF(B1730="","",IF(ISERROR(MATCH($J1730,[3]SorP!$B$1:$B$6226,0)),"",INDIRECT("'SorP'!$A$"&amp;MATCH($S1730&amp;$J1730,[3]SorP!C:C,0))))</f>
        <v/>
      </c>
      <c r="U1730" s="139"/>
      <c r="V1730" s="140" t="e">
        <f>IF(C1730="",NA(),IF(OR(C1730="Smelter not listed",C1730="Smelter not yet identified"),MATCH($B1730&amp;$D1730,'[3]Smelter Look-up'!$J:$J,0),MATCH($B1730&amp;$C1730,'[3]Smelter Look-up'!$J:$J,0)))</f>
        <v>#N/A</v>
      </c>
      <c r="X1730" s="67">
        <f t="shared" si="131"/>
        <v>0</v>
      </c>
      <c r="AB1730" s="68" t="str">
        <f t="shared" si="132"/>
        <v/>
      </c>
    </row>
    <row r="1731" spans="1:28" s="67" customFormat="1" ht="20.25">
      <c r="A1731" s="197"/>
      <c r="B1731" s="137" t="s">
        <v>235</v>
      </c>
      <c r="C1731" s="191" t="s">
        <v>235</v>
      </c>
      <c r="D1731" s="138"/>
      <c r="E1731" s="137" t="s">
        <v>235</v>
      </c>
      <c r="F1731" s="137" t="s">
        <v>235</v>
      </c>
      <c r="G1731" s="137" t="s">
        <v>235</v>
      </c>
      <c r="H1731" s="192" t="s">
        <v>235</v>
      </c>
      <c r="I1731" s="193" t="s">
        <v>235</v>
      </c>
      <c r="J1731" s="193" t="s">
        <v>235</v>
      </c>
      <c r="K1731" s="194"/>
      <c r="L1731" s="194"/>
      <c r="M1731" s="194"/>
      <c r="N1731" s="194"/>
      <c r="O1731" s="194"/>
      <c r="P1731" s="195"/>
      <c r="Q1731" s="196"/>
      <c r="R1731" s="137" t="s">
        <v>235</v>
      </c>
      <c r="S1731" s="197" t="str">
        <f t="shared" ca="1" si="135"/>
        <v/>
      </c>
      <c r="T1731" s="197" t="str">
        <f ca="1">IF(B1731="","",IF(ISERROR(MATCH($J1731,[3]SorP!$B$1:$B$6226,0)),"",INDIRECT("'SorP'!$A$"&amp;MATCH($S1731&amp;$J1731,[3]SorP!C:C,0))))</f>
        <v/>
      </c>
      <c r="U1731" s="139"/>
      <c r="V1731" s="140" t="e">
        <f>IF(C1731="",NA(),IF(OR(C1731="Smelter not listed",C1731="Smelter not yet identified"),MATCH($B1731&amp;$D1731,'[3]Smelter Look-up'!$J:$J,0),MATCH($B1731&amp;$C1731,'[3]Smelter Look-up'!$J:$J,0)))</f>
        <v>#N/A</v>
      </c>
      <c r="X1731" s="67">
        <f t="shared" si="131"/>
        <v>0</v>
      </c>
      <c r="AB1731" s="68" t="str">
        <f t="shared" si="132"/>
        <v/>
      </c>
    </row>
    <row r="1732" spans="1:28" s="67" customFormat="1" ht="20.25">
      <c r="A1732" s="197"/>
      <c r="B1732" s="137" t="s">
        <v>235</v>
      </c>
      <c r="C1732" s="191" t="s">
        <v>235</v>
      </c>
      <c r="D1732" s="138"/>
      <c r="E1732" s="137" t="s">
        <v>235</v>
      </c>
      <c r="F1732" s="137" t="s">
        <v>235</v>
      </c>
      <c r="G1732" s="137" t="s">
        <v>235</v>
      </c>
      <c r="H1732" s="192" t="s">
        <v>235</v>
      </c>
      <c r="I1732" s="193" t="s">
        <v>235</v>
      </c>
      <c r="J1732" s="193" t="s">
        <v>235</v>
      </c>
      <c r="K1732" s="194"/>
      <c r="L1732" s="194"/>
      <c r="M1732" s="194"/>
      <c r="N1732" s="194"/>
      <c r="O1732" s="194"/>
      <c r="P1732" s="195"/>
      <c r="Q1732" s="196"/>
      <c r="R1732" s="137" t="s">
        <v>235</v>
      </c>
      <c r="S1732" s="197" t="str">
        <f t="shared" ca="1" si="135"/>
        <v/>
      </c>
      <c r="T1732" s="197" t="str">
        <f ca="1">IF(B1732="","",IF(ISERROR(MATCH($J1732,[3]SorP!$B$1:$B$6226,0)),"",INDIRECT("'SorP'!$A$"&amp;MATCH($S1732&amp;$J1732,[3]SorP!C:C,0))))</f>
        <v/>
      </c>
      <c r="U1732" s="139"/>
      <c r="V1732" s="140" t="e">
        <f>IF(C1732="",NA(),IF(OR(C1732="Smelter not listed",C1732="Smelter not yet identified"),MATCH($B1732&amp;$D1732,'[3]Smelter Look-up'!$J:$J,0),MATCH($B1732&amp;$C1732,'[3]Smelter Look-up'!$J:$J,0)))</f>
        <v>#N/A</v>
      </c>
      <c r="X1732" s="67">
        <f t="shared" si="131"/>
        <v>0</v>
      </c>
      <c r="AB1732" s="68" t="str">
        <f t="shared" si="132"/>
        <v/>
      </c>
    </row>
    <row r="1733" spans="1:28" s="67" customFormat="1" ht="20.25">
      <c r="A1733" s="197"/>
      <c r="B1733" s="137" t="s">
        <v>235</v>
      </c>
      <c r="C1733" s="191" t="s">
        <v>235</v>
      </c>
      <c r="D1733" s="138"/>
      <c r="E1733" s="137" t="s">
        <v>235</v>
      </c>
      <c r="F1733" s="137" t="s">
        <v>235</v>
      </c>
      <c r="G1733" s="137" t="s">
        <v>235</v>
      </c>
      <c r="H1733" s="192" t="s">
        <v>235</v>
      </c>
      <c r="I1733" s="193" t="s">
        <v>235</v>
      </c>
      <c r="J1733" s="193" t="s">
        <v>235</v>
      </c>
      <c r="K1733" s="194"/>
      <c r="L1733" s="194"/>
      <c r="M1733" s="194"/>
      <c r="N1733" s="194"/>
      <c r="O1733" s="194"/>
      <c r="P1733" s="195"/>
      <c r="Q1733" s="196"/>
      <c r="R1733" s="137" t="s">
        <v>235</v>
      </c>
      <c r="S1733" s="197" t="str">
        <f t="shared" ca="1" si="135"/>
        <v/>
      </c>
      <c r="T1733" s="197" t="str">
        <f ca="1">IF(B1733="","",IF(ISERROR(MATCH($J1733,[3]SorP!$B$1:$B$6226,0)),"",INDIRECT("'SorP'!$A$"&amp;MATCH($S1733&amp;$J1733,[3]SorP!C:C,0))))</f>
        <v/>
      </c>
      <c r="U1733" s="139"/>
      <c r="V1733" s="140" t="e">
        <f>IF(C1733="",NA(),IF(OR(C1733="Smelter not listed",C1733="Smelter not yet identified"),MATCH($B1733&amp;$D1733,'[3]Smelter Look-up'!$J:$J,0),MATCH($B1733&amp;$C1733,'[3]Smelter Look-up'!$J:$J,0)))</f>
        <v>#N/A</v>
      </c>
      <c r="X1733" s="67">
        <f t="shared" si="131"/>
        <v>0</v>
      </c>
      <c r="AB1733" s="68" t="str">
        <f t="shared" si="132"/>
        <v/>
      </c>
    </row>
    <row r="1734" spans="1:28" s="67" customFormat="1" ht="20.25">
      <c r="A1734" s="197"/>
      <c r="B1734" s="137" t="s">
        <v>235</v>
      </c>
      <c r="C1734" s="191" t="s">
        <v>235</v>
      </c>
      <c r="D1734" s="138"/>
      <c r="E1734" s="137" t="s">
        <v>235</v>
      </c>
      <c r="F1734" s="137" t="s">
        <v>235</v>
      </c>
      <c r="G1734" s="137" t="s">
        <v>235</v>
      </c>
      <c r="H1734" s="192" t="s">
        <v>235</v>
      </c>
      <c r="I1734" s="193" t="s">
        <v>235</v>
      </c>
      <c r="J1734" s="193" t="s">
        <v>235</v>
      </c>
      <c r="K1734" s="194"/>
      <c r="L1734" s="194"/>
      <c r="M1734" s="194"/>
      <c r="N1734" s="194"/>
      <c r="O1734" s="194"/>
      <c r="P1734" s="195"/>
      <c r="Q1734" s="196"/>
      <c r="R1734" s="137" t="s">
        <v>235</v>
      </c>
      <c r="S1734" s="197" t="str">
        <f t="shared" ca="1" si="135"/>
        <v/>
      </c>
      <c r="T1734" s="197" t="str">
        <f ca="1">IF(B1734="","",IF(ISERROR(MATCH($J1734,[3]SorP!$B$1:$B$6226,0)),"",INDIRECT("'SorP'!$A$"&amp;MATCH($S1734&amp;$J1734,[3]SorP!C:C,0))))</f>
        <v/>
      </c>
      <c r="U1734" s="139"/>
      <c r="V1734" s="140" t="e">
        <f>IF(C1734="",NA(),IF(OR(C1734="Smelter not listed",C1734="Smelter not yet identified"),MATCH($B1734&amp;$D1734,'[3]Smelter Look-up'!$J:$J,0),MATCH($B1734&amp;$C1734,'[3]Smelter Look-up'!$J:$J,0)))</f>
        <v>#N/A</v>
      </c>
      <c r="X1734" s="67">
        <f t="shared" si="131"/>
        <v>0</v>
      </c>
      <c r="AB1734" s="68" t="str">
        <f t="shared" si="132"/>
        <v/>
      </c>
    </row>
    <row r="1735" spans="1:28" s="67" customFormat="1" ht="20.25">
      <c r="A1735" s="197"/>
      <c r="B1735" s="137" t="s">
        <v>235</v>
      </c>
      <c r="C1735" s="191" t="s">
        <v>235</v>
      </c>
      <c r="D1735" s="138"/>
      <c r="E1735" s="137" t="s">
        <v>235</v>
      </c>
      <c r="F1735" s="137" t="s">
        <v>235</v>
      </c>
      <c r="G1735" s="137" t="s">
        <v>235</v>
      </c>
      <c r="H1735" s="192" t="s">
        <v>235</v>
      </c>
      <c r="I1735" s="193" t="s">
        <v>235</v>
      </c>
      <c r="J1735" s="193" t="s">
        <v>235</v>
      </c>
      <c r="K1735" s="194"/>
      <c r="L1735" s="194"/>
      <c r="M1735" s="194"/>
      <c r="N1735" s="194"/>
      <c r="O1735" s="194"/>
      <c r="P1735" s="195"/>
      <c r="Q1735" s="196"/>
      <c r="R1735" s="137" t="s">
        <v>235</v>
      </c>
      <c r="S1735" s="197" t="str">
        <f t="shared" ca="1" si="135"/>
        <v/>
      </c>
      <c r="T1735" s="197" t="str">
        <f ca="1">IF(B1735="","",IF(ISERROR(MATCH($J1735,[3]SorP!$B$1:$B$6226,0)),"",INDIRECT("'SorP'!$A$"&amp;MATCH($S1735&amp;$J1735,[3]SorP!C:C,0))))</f>
        <v/>
      </c>
      <c r="U1735" s="139"/>
      <c r="V1735" s="140" t="e">
        <f>IF(C1735="",NA(),IF(OR(C1735="Smelter not listed",C1735="Smelter not yet identified"),MATCH($B1735&amp;$D1735,'[3]Smelter Look-up'!$J:$J,0),MATCH($B1735&amp;$C1735,'[3]Smelter Look-up'!$J:$J,0)))</f>
        <v>#N/A</v>
      </c>
      <c r="X1735" s="67">
        <f t="shared" si="131"/>
        <v>0</v>
      </c>
      <c r="AB1735" s="68" t="str">
        <f t="shared" si="132"/>
        <v/>
      </c>
    </row>
    <row r="1736" spans="1:28" s="67" customFormat="1" ht="20.25">
      <c r="A1736" s="197"/>
      <c r="B1736" s="137" t="s">
        <v>235</v>
      </c>
      <c r="C1736" s="191" t="s">
        <v>235</v>
      </c>
      <c r="D1736" s="138"/>
      <c r="E1736" s="137" t="s">
        <v>235</v>
      </c>
      <c r="F1736" s="137" t="s">
        <v>235</v>
      </c>
      <c r="G1736" s="137" t="s">
        <v>235</v>
      </c>
      <c r="H1736" s="192" t="s">
        <v>235</v>
      </c>
      <c r="I1736" s="193" t="s">
        <v>235</v>
      </c>
      <c r="J1736" s="193" t="s">
        <v>235</v>
      </c>
      <c r="K1736" s="194"/>
      <c r="L1736" s="194"/>
      <c r="M1736" s="194"/>
      <c r="N1736" s="194"/>
      <c r="O1736" s="194"/>
      <c r="P1736" s="195"/>
      <c r="Q1736" s="196"/>
      <c r="R1736" s="137" t="s">
        <v>235</v>
      </c>
      <c r="S1736" s="197" t="str">
        <f t="shared" ca="1" si="135"/>
        <v/>
      </c>
      <c r="T1736" s="197" t="str">
        <f ca="1">IF(B1736="","",IF(ISERROR(MATCH($J1736,[3]SorP!$B$1:$B$6226,0)),"",INDIRECT("'SorP'!$A$"&amp;MATCH($S1736&amp;$J1736,[3]SorP!C:C,0))))</f>
        <v/>
      </c>
      <c r="U1736" s="139"/>
      <c r="V1736" s="140" t="e">
        <f>IF(C1736="",NA(),IF(OR(C1736="Smelter not listed",C1736="Smelter not yet identified"),MATCH($B1736&amp;$D1736,'[3]Smelter Look-up'!$J:$J,0),MATCH($B1736&amp;$C1736,'[3]Smelter Look-up'!$J:$J,0)))</f>
        <v>#N/A</v>
      </c>
      <c r="X1736" s="67">
        <f t="shared" si="131"/>
        <v>0</v>
      </c>
      <c r="AB1736" s="68" t="str">
        <f t="shared" si="132"/>
        <v/>
      </c>
    </row>
    <row r="1737" spans="1:28" s="67" customFormat="1" ht="20.25">
      <c r="A1737" s="197"/>
      <c r="B1737" s="137" t="s">
        <v>235</v>
      </c>
      <c r="C1737" s="191" t="s">
        <v>235</v>
      </c>
      <c r="D1737" s="138"/>
      <c r="E1737" s="137" t="s">
        <v>235</v>
      </c>
      <c r="F1737" s="137" t="s">
        <v>235</v>
      </c>
      <c r="G1737" s="137" t="s">
        <v>235</v>
      </c>
      <c r="H1737" s="192" t="s">
        <v>235</v>
      </c>
      <c r="I1737" s="193" t="s">
        <v>235</v>
      </c>
      <c r="J1737" s="193" t="s">
        <v>235</v>
      </c>
      <c r="K1737" s="194"/>
      <c r="L1737" s="194"/>
      <c r="M1737" s="194"/>
      <c r="N1737" s="194"/>
      <c r="O1737" s="194"/>
      <c r="P1737" s="195"/>
      <c r="Q1737" s="196"/>
      <c r="R1737" s="137" t="s">
        <v>235</v>
      </c>
      <c r="S1737" s="197" t="str">
        <f t="shared" ca="1" si="135"/>
        <v/>
      </c>
      <c r="T1737" s="197" t="str">
        <f ca="1">IF(B1737="","",IF(ISERROR(MATCH($J1737,[3]SorP!$B$1:$B$6226,0)),"",INDIRECT("'SorP'!$A$"&amp;MATCH($S1737&amp;$J1737,[3]SorP!C:C,0))))</f>
        <v/>
      </c>
      <c r="U1737" s="139"/>
      <c r="V1737" s="140" t="e">
        <f>IF(C1737="",NA(),IF(OR(C1737="Smelter not listed",C1737="Smelter not yet identified"),MATCH($B1737&amp;$D1737,'[3]Smelter Look-up'!$J:$J,0),MATCH($B1737&amp;$C1737,'[3]Smelter Look-up'!$J:$J,0)))</f>
        <v>#N/A</v>
      </c>
      <c r="X1737" s="67">
        <f t="shared" ref="X1737:X1800" si="136">IF(AND(C1737="Smelter not listed",OR(LEN(D1737)=0,LEN(E1737)=0)),1,0)</f>
        <v>0</v>
      </c>
      <c r="AB1737" s="68" t="str">
        <f t="shared" ref="AB1737:AB1800" si="137">B1737&amp;C1737</f>
        <v/>
      </c>
    </row>
    <row r="1738" spans="1:28" s="67" customFormat="1" ht="20.25">
      <c r="A1738" s="197"/>
      <c r="B1738" s="137" t="s">
        <v>235</v>
      </c>
      <c r="C1738" s="191" t="s">
        <v>235</v>
      </c>
      <c r="D1738" s="138"/>
      <c r="E1738" s="137" t="s">
        <v>235</v>
      </c>
      <c r="F1738" s="137" t="s">
        <v>235</v>
      </c>
      <c r="G1738" s="137" t="s">
        <v>235</v>
      </c>
      <c r="H1738" s="192" t="s">
        <v>235</v>
      </c>
      <c r="I1738" s="193" t="s">
        <v>235</v>
      </c>
      <c r="J1738" s="193" t="s">
        <v>235</v>
      </c>
      <c r="K1738" s="194"/>
      <c r="L1738" s="194"/>
      <c r="M1738" s="194"/>
      <c r="N1738" s="194"/>
      <c r="O1738" s="194"/>
      <c r="P1738" s="195"/>
      <c r="Q1738" s="196"/>
      <c r="R1738" s="137" t="s">
        <v>235</v>
      </c>
      <c r="S1738" s="197" t="str">
        <f t="shared" ca="1" si="135"/>
        <v/>
      </c>
      <c r="T1738" s="197" t="str">
        <f ca="1">IF(B1738="","",IF(ISERROR(MATCH($J1738,[3]SorP!$B$1:$B$6226,0)),"",INDIRECT("'SorP'!$A$"&amp;MATCH($S1738&amp;$J1738,[3]SorP!C:C,0))))</f>
        <v/>
      </c>
      <c r="U1738" s="139"/>
      <c r="V1738" s="140" t="e">
        <f>IF(C1738="",NA(),IF(OR(C1738="Smelter not listed",C1738="Smelter not yet identified"),MATCH($B1738&amp;$D1738,'[3]Smelter Look-up'!$J:$J,0),MATCH($B1738&amp;$C1738,'[3]Smelter Look-up'!$J:$J,0)))</f>
        <v>#N/A</v>
      </c>
      <c r="X1738" s="67">
        <f t="shared" si="136"/>
        <v>0</v>
      </c>
      <c r="AB1738" s="68" t="str">
        <f t="shared" si="137"/>
        <v/>
      </c>
    </row>
    <row r="1739" spans="1:28" s="67" customFormat="1" ht="20.25">
      <c r="A1739" s="197"/>
      <c r="B1739" s="137" t="s">
        <v>235</v>
      </c>
      <c r="C1739" s="191" t="s">
        <v>235</v>
      </c>
      <c r="D1739" s="138"/>
      <c r="E1739" s="137" t="s">
        <v>235</v>
      </c>
      <c r="F1739" s="137" t="s">
        <v>235</v>
      </c>
      <c r="G1739" s="137" t="s">
        <v>235</v>
      </c>
      <c r="H1739" s="192" t="s">
        <v>235</v>
      </c>
      <c r="I1739" s="193" t="s">
        <v>235</v>
      </c>
      <c r="J1739" s="193" t="s">
        <v>235</v>
      </c>
      <c r="K1739" s="194"/>
      <c r="L1739" s="194"/>
      <c r="M1739" s="194"/>
      <c r="N1739" s="194"/>
      <c r="O1739" s="194"/>
      <c r="P1739" s="195"/>
      <c r="Q1739" s="196"/>
      <c r="R1739" s="137" t="s">
        <v>235</v>
      </c>
      <c r="S1739" s="197" t="str">
        <f t="shared" ca="1" si="135"/>
        <v/>
      </c>
      <c r="T1739" s="197" t="str">
        <f ca="1">IF(B1739="","",IF(ISERROR(MATCH($J1739,[3]SorP!$B$1:$B$6226,0)),"",INDIRECT("'SorP'!$A$"&amp;MATCH($S1739&amp;$J1739,[3]SorP!C:C,0))))</f>
        <v/>
      </c>
      <c r="U1739" s="139"/>
      <c r="V1739" s="140" t="e">
        <f>IF(C1739="",NA(),IF(OR(C1739="Smelter not listed",C1739="Smelter not yet identified"),MATCH($B1739&amp;$D1739,'[3]Smelter Look-up'!$J:$J,0),MATCH($B1739&amp;$C1739,'[3]Smelter Look-up'!$J:$J,0)))</f>
        <v>#N/A</v>
      </c>
      <c r="X1739" s="67">
        <f t="shared" si="136"/>
        <v>0</v>
      </c>
      <c r="AB1739" s="68" t="str">
        <f t="shared" si="137"/>
        <v/>
      </c>
    </row>
    <row r="1740" spans="1:28" s="67" customFormat="1" ht="20.25">
      <c r="A1740" s="197"/>
      <c r="B1740" s="137" t="s">
        <v>235</v>
      </c>
      <c r="C1740" s="191" t="s">
        <v>235</v>
      </c>
      <c r="D1740" s="138"/>
      <c r="E1740" s="137" t="s">
        <v>235</v>
      </c>
      <c r="F1740" s="137" t="s">
        <v>235</v>
      </c>
      <c r="G1740" s="137" t="s">
        <v>235</v>
      </c>
      <c r="H1740" s="192" t="s">
        <v>235</v>
      </c>
      <c r="I1740" s="193" t="s">
        <v>235</v>
      </c>
      <c r="J1740" s="193" t="s">
        <v>235</v>
      </c>
      <c r="K1740" s="194"/>
      <c r="L1740" s="194"/>
      <c r="M1740" s="194"/>
      <c r="N1740" s="194"/>
      <c r="O1740" s="194"/>
      <c r="P1740" s="195"/>
      <c r="Q1740" s="196"/>
      <c r="R1740" s="137" t="s">
        <v>235</v>
      </c>
      <c r="S1740" s="197" t="str">
        <f t="shared" ca="1" si="135"/>
        <v/>
      </c>
      <c r="T1740" s="197" t="str">
        <f ca="1">IF(B1740="","",IF(ISERROR(MATCH($J1740,[3]SorP!$B$1:$B$6226,0)),"",INDIRECT("'SorP'!$A$"&amp;MATCH($S1740&amp;$J1740,[3]SorP!C:C,0))))</f>
        <v/>
      </c>
      <c r="U1740" s="139"/>
      <c r="V1740" s="140" t="e">
        <f>IF(C1740="",NA(),IF(OR(C1740="Smelter not listed",C1740="Smelter not yet identified"),MATCH($B1740&amp;$D1740,'[3]Smelter Look-up'!$J:$J,0),MATCH($B1740&amp;$C1740,'[3]Smelter Look-up'!$J:$J,0)))</f>
        <v>#N/A</v>
      </c>
      <c r="X1740" s="67">
        <f t="shared" si="136"/>
        <v>0</v>
      </c>
      <c r="AB1740" s="68" t="str">
        <f t="shared" si="137"/>
        <v/>
      </c>
    </row>
    <row r="1741" spans="1:28" s="67" customFormat="1" ht="20.25">
      <c r="A1741" s="197"/>
      <c r="B1741" s="137" t="s">
        <v>235</v>
      </c>
      <c r="C1741" s="191" t="s">
        <v>235</v>
      </c>
      <c r="D1741" s="138"/>
      <c r="E1741" s="137" t="s">
        <v>235</v>
      </c>
      <c r="F1741" s="137" t="s">
        <v>235</v>
      </c>
      <c r="G1741" s="137" t="s">
        <v>235</v>
      </c>
      <c r="H1741" s="192" t="s">
        <v>235</v>
      </c>
      <c r="I1741" s="193" t="s">
        <v>235</v>
      </c>
      <c r="J1741" s="193" t="s">
        <v>235</v>
      </c>
      <c r="K1741" s="194"/>
      <c r="L1741" s="194"/>
      <c r="M1741" s="194"/>
      <c r="N1741" s="194"/>
      <c r="O1741" s="194"/>
      <c r="P1741" s="195"/>
      <c r="Q1741" s="196"/>
      <c r="R1741" s="137" t="s">
        <v>235</v>
      </c>
      <c r="S1741" s="197" t="str">
        <f t="shared" ca="1" si="135"/>
        <v/>
      </c>
      <c r="T1741" s="197" t="str">
        <f ca="1">IF(B1741="","",IF(ISERROR(MATCH($J1741,[3]SorP!$B$1:$B$6226,0)),"",INDIRECT("'SorP'!$A$"&amp;MATCH($S1741&amp;$J1741,[3]SorP!C:C,0))))</f>
        <v/>
      </c>
      <c r="U1741" s="139"/>
      <c r="V1741" s="140" t="e">
        <f>IF(C1741="",NA(),IF(OR(C1741="Smelter not listed",C1741="Smelter not yet identified"),MATCH($B1741&amp;$D1741,'[3]Smelter Look-up'!$J:$J,0),MATCH($B1741&amp;$C1741,'[3]Smelter Look-up'!$J:$J,0)))</f>
        <v>#N/A</v>
      </c>
      <c r="X1741" s="67">
        <f t="shared" si="136"/>
        <v>0</v>
      </c>
      <c r="AB1741" s="68" t="str">
        <f t="shared" si="137"/>
        <v/>
      </c>
    </row>
    <row r="1742" spans="1:28" s="67" customFormat="1" ht="20.25">
      <c r="A1742" s="197"/>
      <c r="B1742" s="137" t="s">
        <v>235</v>
      </c>
      <c r="C1742" s="191" t="s">
        <v>235</v>
      </c>
      <c r="D1742" s="138"/>
      <c r="E1742" s="137" t="s">
        <v>235</v>
      </c>
      <c r="F1742" s="137" t="s">
        <v>235</v>
      </c>
      <c r="G1742" s="137" t="s">
        <v>235</v>
      </c>
      <c r="H1742" s="192" t="s">
        <v>235</v>
      </c>
      <c r="I1742" s="193" t="s">
        <v>235</v>
      </c>
      <c r="J1742" s="193" t="s">
        <v>235</v>
      </c>
      <c r="K1742" s="194"/>
      <c r="L1742" s="194"/>
      <c r="M1742" s="194"/>
      <c r="N1742" s="194"/>
      <c r="O1742" s="194"/>
      <c r="P1742" s="195"/>
      <c r="Q1742" s="196"/>
      <c r="R1742" s="137" t="s">
        <v>235</v>
      </c>
      <c r="S1742" s="197" t="str">
        <f t="shared" ca="1" si="135"/>
        <v/>
      </c>
      <c r="T1742" s="197" t="str">
        <f ca="1">IF(B1742="","",IF(ISERROR(MATCH($J1742,[3]SorP!$B$1:$B$6226,0)),"",INDIRECT("'SorP'!$A$"&amp;MATCH($S1742&amp;$J1742,[3]SorP!C:C,0))))</f>
        <v/>
      </c>
      <c r="U1742" s="139"/>
      <c r="V1742" s="140" t="e">
        <f>IF(C1742="",NA(),IF(OR(C1742="Smelter not listed",C1742="Smelter not yet identified"),MATCH($B1742&amp;$D1742,'[3]Smelter Look-up'!$J:$J,0),MATCH($B1742&amp;$C1742,'[3]Smelter Look-up'!$J:$J,0)))</f>
        <v>#N/A</v>
      </c>
      <c r="X1742" s="67">
        <f t="shared" si="136"/>
        <v>0</v>
      </c>
      <c r="AB1742" s="68" t="str">
        <f t="shared" si="137"/>
        <v/>
      </c>
    </row>
    <row r="1743" spans="1:28" s="67" customFormat="1" ht="20.25">
      <c r="A1743" s="197"/>
      <c r="B1743" s="137" t="s">
        <v>235</v>
      </c>
      <c r="C1743" s="191" t="s">
        <v>235</v>
      </c>
      <c r="D1743" s="138"/>
      <c r="E1743" s="137" t="s">
        <v>235</v>
      </c>
      <c r="F1743" s="137" t="s">
        <v>235</v>
      </c>
      <c r="G1743" s="137" t="s">
        <v>235</v>
      </c>
      <c r="H1743" s="192" t="s">
        <v>235</v>
      </c>
      <c r="I1743" s="193" t="s">
        <v>235</v>
      </c>
      <c r="J1743" s="193" t="s">
        <v>235</v>
      </c>
      <c r="K1743" s="194"/>
      <c r="L1743" s="194"/>
      <c r="M1743" s="194"/>
      <c r="N1743" s="194"/>
      <c r="O1743" s="194"/>
      <c r="P1743" s="195"/>
      <c r="Q1743" s="196"/>
      <c r="R1743" s="137" t="s">
        <v>235</v>
      </c>
      <c r="S1743" s="197" t="str">
        <f t="shared" ca="1" si="135"/>
        <v/>
      </c>
      <c r="T1743" s="197" t="str">
        <f ca="1">IF(B1743="","",IF(ISERROR(MATCH($J1743,[3]SorP!$B$1:$B$6226,0)),"",INDIRECT("'SorP'!$A$"&amp;MATCH($S1743&amp;$J1743,[3]SorP!C:C,0))))</f>
        <v/>
      </c>
      <c r="U1743" s="139"/>
      <c r="V1743" s="140" t="e">
        <f>IF(C1743="",NA(),IF(OR(C1743="Smelter not listed",C1743="Smelter not yet identified"),MATCH($B1743&amp;$D1743,'[3]Smelter Look-up'!$J:$J,0),MATCH($B1743&amp;$C1743,'[3]Smelter Look-up'!$J:$J,0)))</f>
        <v>#N/A</v>
      </c>
      <c r="X1743" s="67">
        <f t="shared" si="136"/>
        <v>0</v>
      </c>
      <c r="AB1743" s="68" t="str">
        <f t="shared" si="137"/>
        <v/>
      </c>
    </row>
    <row r="1744" spans="1:28" s="67" customFormat="1" ht="20.25">
      <c r="A1744" s="197"/>
      <c r="B1744" s="137" t="s">
        <v>235</v>
      </c>
      <c r="C1744" s="191" t="s">
        <v>235</v>
      </c>
      <c r="D1744" s="138"/>
      <c r="E1744" s="137" t="s">
        <v>235</v>
      </c>
      <c r="F1744" s="137" t="s">
        <v>235</v>
      </c>
      <c r="G1744" s="137" t="s">
        <v>235</v>
      </c>
      <c r="H1744" s="192" t="s">
        <v>235</v>
      </c>
      <c r="I1744" s="193" t="s">
        <v>235</v>
      </c>
      <c r="J1744" s="193" t="s">
        <v>235</v>
      </c>
      <c r="K1744" s="194"/>
      <c r="L1744" s="194"/>
      <c r="M1744" s="194"/>
      <c r="N1744" s="194"/>
      <c r="O1744" s="194"/>
      <c r="P1744" s="195"/>
      <c r="Q1744" s="196"/>
      <c r="R1744" s="137" t="s">
        <v>235</v>
      </c>
      <c r="S1744" s="197" t="str">
        <f t="shared" ca="1" si="135"/>
        <v/>
      </c>
      <c r="T1744" s="197" t="str">
        <f ca="1">IF(B1744="","",IF(ISERROR(MATCH($J1744,[3]SorP!$B$1:$B$6226,0)),"",INDIRECT("'SorP'!$A$"&amp;MATCH($S1744&amp;$J1744,[3]SorP!C:C,0))))</f>
        <v/>
      </c>
      <c r="U1744" s="139"/>
      <c r="V1744" s="140" t="e">
        <f>IF(C1744="",NA(),IF(OR(C1744="Smelter not listed",C1744="Smelter not yet identified"),MATCH($B1744&amp;$D1744,'[3]Smelter Look-up'!$J:$J,0),MATCH($B1744&amp;$C1744,'[3]Smelter Look-up'!$J:$J,0)))</f>
        <v>#N/A</v>
      </c>
      <c r="X1744" s="67">
        <f t="shared" si="136"/>
        <v>0</v>
      </c>
      <c r="AB1744" s="68" t="str">
        <f t="shared" si="137"/>
        <v/>
      </c>
    </row>
    <row r="1745" spans="1:28" s="67" customFormat="1" ht="20.25">
      <c r="A1745" s="197"/>
      <c r="B1745" s="137" t="s">
        <v>235</v>
      </c>
      <c r="C1745" s="191" t="s">
        <v>235</v>
      </c>
      <c r="D1745" s="138"/>
      <c r="E1745" s="137" t="s">
        <v>235</v>
      </c>
      <c r="F1745" s="137" t="s">
        <v>235</v>
      </c>
      <c r="G1745" s="137" t="s">
        <v>235</v>
      </c>
      <c r="H1745" s="192" t="s">
        <v>235</v>
      </c>
      <c r="I1745" s="193" t="s">
        <v>235</v>
      </c>
      <c r="J1745" s="193" t="s">
        <v>235</v>
      </c>
      <c r="K1745" s="194"/>
      <c r="L1745" s="194"/>
      <c r="M1745" s="194"/>
      <c r="N1745" s="194"/>
      <c r="O1745" s="194"/>
      <c r="P1745" s="195"/>
      <c r="Q1745" s="196"/>
      <c r="R1745" s="137" t="s">
        <v>235</v>
      </c>
      <c r="S1745" s="197" t="str">
        <f t="shared" ca="1" si="135"/>
        <v/>
      </c>
      <c r="T1745" s="197" t="str">
        <f ca="1">IF(B1745="","",IF(ISERROR(MATCH($J1745,[3]SorP!$B$1:$B$6226,0)),"",INDIRECT("'SorP'!$A$"&amp;MATCH($S1745&amp;$J1745,[3]SorP!C:C,0))))</f>
        <v/>
      </c>
      <c r="U1745" s="139"/>
      <c r="V1745" s="140" t="e">
        <f>IF(C1745="",NA(),IF(OR(C1745="Smelter not listed",C1745="Smelter not yet identified"),MATCH($B1745&amp;$D1745,'[3]Smelter Look-up'!$J:$J,0),MATCH($B1745&amp;$C1745,'[3]Smelter Look-up'!$J:$J,0)))</f>
        <v>#N/A</v>
      </c>
      <c r="X1745" s="67">
        <f t="shared" si="136"/>
        <v>0</v>
      </c>
      <c r="AB1745" s="68" t="str">
        <f t="shared" si="137"/>
        <v/>
      </c>
    </row>
    <row r="1746" spans="1:28" s="67" customFormat="1" ht="20.25">
      <c r="A1746" s="197"/>
      <c r="B1746" s="137" t="s">
        <v>235</v>
      </c>
      <c r="C1746" s="191" t="s">
        <v>235</v>
      </c>
      <c r="D1746" s="138"/>
      <c r="E1746" s="137" t="s">
        <v>235</v>
      </c>
      <c r="F1746" s="137" t="s">
        <v>235</v>
      </c>
      <c r="G1746" s="137" t="s">
        <v>235</v>
      </c>
      <c r="H1746" s="192" t="s">
        <v>235</v>
      </c>
      <c r="I1746" s="193" t="s">
        <v>235</v>
      </c>
      <c r="J1746" s="193" t="s">
        <v>235</v>
      </c>
      <c r="K1746" s="194"/>
      <c r="L1746" s="194"/>
      <c r="M1746" s="194"/>
      <c r="N1746" s="194"/>
      <c r="O1746" s="194"/>
      <c r="P1746" s="195"/>
      <c r="Q1746" s="196"/>
      <c r="R1746" s="137" t="s">
        <v>235</v>
      </c>
      <c r="S1746" s="197" t="str">
        <f t="shared" ca="1" si="135"/>
        <v/>
      </c>
      <c r="T1746" s="197" t="str">
        <f ca="1">IF(B1746="","",IF(ISERROR(MATCH($J1746,[3]SorP!$B$1:$B$6226,0)),"",INDIRECT("'SorP'!$A$"&amp;MATCH($S1746&amp;$J1746,[3]SorP!C:C,0))))</f>
        <v/>
      </c>
      <c r="U1746" s="139"/>
      <c r="V1746" s="140" t="e">
        <f>IF(C1746="",NA(),IF(OR(C1746="Smelter not listed",C1746="Smelter not yet identified"),MATCH($B1746&amp;$D1746,'[3]Smelter Look-up'!$J:$J,0),MATCH($B1746&amp;$C1746,'[3]Smelter Look-up'!$J:$J,0)))</f>
        <v>#N/A</v>
      </c>
      <c r="X1746" s="67">
        <f t="shared" si="136"/>
        <v>0</v>
      </c>
      <c r="AB1746" s="68" t="str">
        <f t="shared" si="137"/>
        <v/>
      </c>
    </row>
    <row r="1747" spans="1:28" s="67" customFormat="1" ht="20.25">
      <c r="A1747" s="197"/>
      <c r="B1747" s="137" t="s">
        <v>235</v>
      </c>
      <c r="C1747" s="191" t="s">
        <v>235</v>
      </c>
      <c r="D1747" s="138"/>
      <c r="E1747" s="137" t="s">
        <v>235</v>
      </c>
      <c r="F1747" s="137" t="s">
        <v>235</v>
      </c>
      <c r="G1747" s="137" t="s">
        <v>235</v>
      </c>
      <c r="H1747" s="192" t="s">
        <v>235</v>
      </c>
      <c r="I1747" s="193" t="s">
        <v>235</v>
      </c>
      <c r="J1747" s="193" t="s">
        <v>235</v>
      </c>
      <c r="K1747" s="194"/>
      <c r="L1747" s="194"/>
      <c r="M1747" s="194"/>
      <c r="N1747" s="194"/>
      <c r="O1747" s="194"/>
      <c r="P1747" s="195"/>
      <c r="Q1747" s="196"/>
      <c r="R1747" s="137" t="s">
        <v>235</v>
      </c>
      <c r="S1747" s="197" t="str">
        <f t="shared" ca="1" si="135"/>
        <v/>
      </c>
      <c r="T1747" s="197" t="str">
        <f ca="1">IF(B1747="","",IF(ISERROR(MATCH($J1747,[3]SorP!$B$1:$B$6226,0)),"",INDIRECT("'SorP'!$A$"&amp;MATCH($S1747&amp;$J1747,[3]SorP!C:C,0))))</f>
        <v/>
      </c>
      <c r="U1747" s="139"/>
      <c r="V1747" s="140" t="e">
        <f>IF(C1747="",NA(),IF(OR(C1747="Smelter not listed",C1747="Smelter not yet identified"),MATCH($B1747&amp;$D1747,'[3]Smelter Look-up'!$J:$J,0),MATCH($B1747&amp;$C1747,'[3]Smelter Look-up'!$J:$J,0)))</f>
        <v>#N/A</v>
      </c>
      <c r="X1747" s="67">
        <f t="shared" si="136"/>
        <v>0</v>
      </c>
      <c r="AB1747" s="68" t="str">
        <f t="shared" si="137"/>
        <v/>
      </c>
    </row>
    <row r="1748" spans="1:28" s="67" customFormat="1" ht="20.25">
      <c r="A1748" s="197"/>
      <c r="B1748" s="137" t="s">
        <v>235</v>
      </c>
      <c r="C1748" s="191" t="s">
        <v>235</v>
      </c>
      <c r="D1748" s="138"/>
      <c r="E1748" s="137" t="s">
        <v>235</v>
      </c>
      <c r="F1748" s="137" t="s">
        <v>235</v>
      </c>
      <c r="G1748" s="137" t="s">
        <v>235</v>
      </c>
      <c r="H1748" s="192" t="s">
        <v>235</v>
      </c>
      <c r="I1748" s="193" t="s">
        <v>235</v>
      </c>
      <c r="J1748" s="193" t="s">
        <v>235</v>
      </c>
      <c r="K1748" s="194"/>
      <c r="L1748" s="194"/>
      <c r="M1748" s="194"/>
      <c r="N1748" s="194"/>
      <c r="O1748" s="194"/>
      <c r="P1748" s="195"/>
      <c r="Q1748" s="196"/>
      <c r="R1748" s="137" t="s">
        <v>235</v>
      </c>
      <c r="S1748" s="197" t="str">
        <f t="shared" ca="1" si="135"/>
        <v/>
      </c>
      <c r="T1748" s="197" t="str">
        <f ca="1">IF(B1748="","",IF(ISERROR(MATCH($J1748,[3]SorP!$B$1:$B$6226,0)),"",INDIRECT("'SorP'!$A$"&amp;MATCH($S1748&amp;$J1748,[3]SorP!C:C,0))))</f>
        <v/>
      </c>
      <c r="U1748" s="139"/>
      <c r="V1748" s="140" t="e">
        <f>IF(C1748="",NA(),IF(OR(C1748="Smelter not listed",C1748="Smelter not yet identified"),MATCH($B1748&amp;$D1748,'[3]Smelter Look-up'!$J:$J,0),MATCH($B1748&amp;$C1748,'[3]Smelter Look-up'!$J:$J,0)))</f>
        <v>#N/A</v>
      </c>
      <c r="X1748" s="67">
        <f t="shared" si="136"/>
        <v>0</v>
      </c>
      <c r="AB1748" s="68" t="str">
        <f t="shared" si="137"/>
        <v/>
      </c>
    </row>
    <row r="1749" spans="1:28" s="67" customFormat="1" ht="20.25">
      <c r="A1749" s="197"/>
      <c r="B1749" s="137" t="s">
        <v>235</v>
      </c>
      <c r="C1749" s="191" t="s">
        <v>235</v>
      </c>
      <c r="D1749" s="138"/>
      <c r="E1749" s="137" t="s">
        <v>235</v>
      </c>
      <c r="F1749" s="137" t="s">
        <v>235</v>
      </c>
      <c r="G1749" s="137" t="s">
        <v>235</v>
      </c>
      <c r="H1749" s="192" t="s">
        <v>235</v>
      </c>
      <c r="I1749" s="193" t="s">
        <v>235</v>
      </c>
      <c r="J1749" s="193" t="s">
        <v>235</v>
      </c>
      <c r="K1749" s="194"/>
      <c r="L1749" s="194"/>
      <c r="M1749" s="194"/>
      <c r="N1749" s="194"/>
      <c r="O1749" s="194"/>
      <c r="P1749" s="195"/>
      <c r="Q1749" s="196"/>
      <c r="R1749" s="137" t="s">
        <v>235</v>
      </c>
      <c r="S1749" s="197" t="str">
        <f t="shared" ca="1" si="135"/>
        <v/>
      </c>
      <c r="T1749" s="197" t="str">
        <f ca="1">IF(B1749="","",IF(ISERROR(MATCH($J1749,[3]SorP!$B$1:$B$6226,0)),"",INDIRECT("'SorP'!$A$"&amp;MATCH($S1749&amp;$J1749,[3]SorP!C:C,0))))</f>
        <v/>
      </c>
      <c r="U1749" s="139"/>
      <c r="V1749" s="140" t="e">
        <f>IF(C1749="",NA(),IF(OR(C1749="Smelter not listed",C1749="Smelter not yet identified"),MATCH($B1749&amp;$D1749,'[3]Smelter Look-up'!$J:$J,0),MATCH($B1749&amp;$C1749,'[3]Smelter Look-up'!$J:$J,0)))</f>
        <v>#N/A</v>
      </c>
      <c r="X1749" s="67">
        <f t="shared" si="136"/>
        <v>0</v>
      </c>
      <c r="AB1749" s="68" t="str">
        <f t="shared" si="137"/>
        <v/>
      </c>
    </row>
    <row r="1750" spans="1:28" s="67" customFormat="1" ht="20.25">
      <c r="A1750" s="197"/>
      <c r="B1750" s="137" t="s">
        <v>235</v>
      </c>
      <c r="C1750" s="191" t="s">
        <v>235</v>
      </c>
      <c r="D1750" s="138"/>
      <c r="E1750" s="137" t="s">
        <v>235</v>
      </c>
      <c r="F1750" s="137" t="s">
        <v>235</v>
      </c>
      <c r="G1750" s="137" t="s">
        <v>235</v>
      </c>
      <c r="H1750" s="192" t="s">
        <v>235</v>
      </c>
      <c r="I1750" s="193" t="s">
        <v>235</v>
      </c>
      <c r="J1750" s="193" t="s">
        <v>235</v>
      </c>
      <c r="K1750" s="194"/>
      <c r="L1750" s="194"/>
      <c r="M1750" s="194"/>
      <c r="N1750" s="194"/>
      <c r="O1750" s="194"/>
      <c r="P1750" s="195"/>
      <c r="Q1750" s="196"/>
      <c r="R1750" s="137" t="s">
        <v>235</v>
      </c>
      <c r="S1750" s="197" t="str">
        <f t="shared" ca="1" si="135"/>
        <v/>
      </c>
      <c r="T1750" s="197" t="str">
        <f ca="1">IF(B1750="","",IF(ISERROR(MATCH($J1750,[3]SorP!$B$1:$B$6226,0)),"",INDIRECT("'SorP'!$A$"&amp;MATCH($S1750&amp;$J1750,[3]SorP!C:C,0))))</f>
        <v/>
      </c>
      <c r="U1750" s="139"/>
      <c r="V1750" s="140" t="e">
        <f>IF(C1750="",NA(),IF(OR(C1750="Smelter not listed",C1750="Smelter not yet identified"),MATCH($B1750&amp;$D1750,'[3]Smelter Look-up'!$J:$J,0),MATCH($B1750&amp;$C1750,'[3]Smelter Look-up'!$J:$J,0)))</f>
        <v>#N/A</v>
      </c>
      <c r="X1750" s="67">
        <f t="shared" si="136"/>
        <v>0</v>
      </c>
      <c r="AB1750" s="68" t="str">
        <f t="shared" si="137"/>
        <v/>
      </c>
    </row>
    <row r="1751" spans="1:28" s="67" customFormat="1" ht="20.25">
      <c r="A1751" s="197"/>
      <c r="B1751" s="137" t="s">
        <v>235</v>
      </c>
      <c r="C1751" s="191" t="s">
        <v>235</v>
      </c>
      <c r="D1751" s="138"/>
      <c r="E1751" s="137" t="s">
        <v>235</v>
      </c>
      <c r="F1751" s="137" t="s">
        <v>235</v>
      </c>
      <c r="G1751" s="137" t="s">
        <v>235</v>
      </c>
      <c r="H1751" s="192" t="s">
        <v>235</v>
      </c>
      <c r="I1751" s="193" t="s">
        <v>235</v>
      </c>
      <c r="J1751" s="193" t="s">
        <v>235</v>
      </c>
      <c r="K1751" s="194"/>
      <c r="L1751" s="194"/>
      <c r="M1751" s="194"/>
      <c r="N1751" s="194"/>
      <c r="O1751" s="194"/>
      <c r="P1751" s="195"/>
      <c r="Q1751" s="196"/>
      <c r="R1751" s="137" t="s">
        <v>235</v>
      </c>
      <c r="S1751" s="197" t="str">
        <f t="shared" ca="1" si="135"/>
        <v/>
      </c>
      <c r="T1751" s="197" t="str">
        <f ca="1">IF(B1751="","",IF(ISERROR(MATCH($J1751,[3]SorP!$B$1:$B$6226,0)),"",INDIRECT("'SorP'!$A$"&amp;MATCH($S1751&amp;$J1751,[3]SorP!C:C,0))))</f>
        <v/>
      </c>
      <c r="U1751" s="139"/>
      <c r="V1751" s="140" t="e">
        <f>IF(C1751="",NA(),IF(OR(C1751="Smelter not listed",C1751="Smelter not yet identified"),MATCH($B1751&amp;$D1751,'[3]Smelter Look-up'!$J:$J,0),MATCH($B1751&amp;$C1751,'[3]Smelter Look-up'!$J:$J,0)))</f>
        <v>#N/A</v>
      </c>
      <c r="X1751" s="67">
        <f t="shared" si="136"/>
        <v>0</v>
      </c>
      <c r="AB1751" s="68" t="str">
        <f t="shared" si="137"/>
        <v/>
      </c>
    </row>
    <row r="1752" spans="1:28" s="67" customFormat="1" ht="20.25">
      <c r="A1752" s="197"/>
      <c r="B1752" s="137" t="s">
        <v>235</v>
      </c>
      <c r="C1752" s="191" t="s">
        <v>235</v>
      </c>
      <c r="D1752" s="138"/>
      <c r="E1752" s="137" t="s">
        <v>235</v>
      </c>
      <c r="F1752" s="137" t="s">
        <v>235</v>
      </c>
      <c r="G1752" s="137" t="s">
        <v>235</v>
      </c>
      <c r="H1752" s="192" t="s">
        <v>235</v>
      </c>
      <c r="I1752" s="193" t="s">
        <v>235</v>
      </c>
      <c r="J1752" s="193" t="s">
        <v>235</v>
      </c>
      <c r="K1752" s="194"/>
      <c r="L1752" s="194"/>
      <c r="M1752" s="194"/>
      <c r="N1752" s="194"/>
      <c r="O1752" s="194"/>
      <c r="P1752" s="195"/>
      <c r="Q1752" s="196"/>
      <c r="R1752" s="137" t="s">
        <v>235</v>
      </c>
      <c r="S1752" s="197" t="str">
        <f t="shared" ca="1" si="135"/>
        <v/>
      </c>
      <c r="T1752" s="197" t="str">
        <f ca="1">IF(B1752="","",IF(ISERROR(MATCH($J1752,[3]SorP!$B$1:$B$6226,0)),"",INDIRECT("'SorP'!$A$"&amp;MATCH($S1752&amp;$J1752,[3]SorP!C:C,0))))</f>
        <v/>
      </c>
      <c r="U1752" s="139"/>
      <c r="V1752" s="140" t="e">
        <f>IF(C1752="",NA(),IF(OR(C1752="Smelter not listed",C1752="Smelter not yet identified"),MATCH($B1752&amp;$D1752,'[3]Smelter Look-up'!$J:$J,0),MATCH($B1752&amp;$C1752,'[3]Smelter Look-up'!$J:$J,0)))</f>
        <v>#N/A</v>
      </c>
      <c r="X1752" s="67">
        <f t="shared" si="136"/>
        <v>0</v>
      </c>
      <c r="AB1752" s="68" t="str">
        <f t="shared" si="137"/>
        <v/>
      </c>
    </row>
    <row r="1753" spans="1:28" s="67" customFormat="1" ht="20.25">
      <c r="A1753" s="197"/>
      <c r="B1753" s="137" t="s">
        <v>235</v>
      </c>
      <c r="C1753" s="191" t="s">
        <v>235</v>
      </c>
      <c r="D1753" s="138"/>
      <c r="E1753" s="137" t="s">
        <v>235</v>
      </c>
      <c r="F1753" s="137" t="s">
        <v>235</v>
      </c>
      <c r="G1753" s="137" t="s">
        <v>235</v>
      </c>
      <c r="H1753" s="192" t="s">
        <v>235</v>
      </c>
      <c r="I1753" s="193" t="s">
        <v>235</v>
      </c>
      <c r="J1753" s="193" t="s">
        <v>235</v>
      </c>
      <c r="K1753" s="194"/>
      <c r="L1753" s="194"/>
      <c r="M1753" s="194"/>
      <c r="N1753" s="194"/>
      <c r="O1753" s="194"/>
      <c r="P1753" s="195"/>
      <c r="Q1753" s="196"/>
      <c r="R1753" s="137" t="s">
        <v>235</v>
      </c>
      <c r="S1753" s="197" t="str">
        <f t="shared" ca="1" si="135"/>
        <v/>
      </c>
      <c r="T1753" s="197" t="str">
        <f ca="1">IF(B1753="","",IF(ISERROR(MATCH($J1753,[3]SorP!$B$1:$B$6226,0)),"",INDIRECT("'SorP'!$A$"&amp;MATCH($S1753&amp;$J1753,[3]SorP!C:C,0))))</f>
        <v/>
      </c>
      <c r="U1753" s="139"/>
      <c r="V1753" s="140" t="e">
        <f>IF(C1753="",NA(),IF(OR(C1753="Smelter not listed",C1753="Smelter not yet identified"),MATCH($B1753&amp;$D1753,'[3]Smelter Look-up'!$J:$J,0),MATCH($B1753&amp;$C1753,'[3]Smelter Look-up'!$J:$J,0)))</f>
        <v>#N/A</v>
      </c>
      <c r="X1753" s="67">
        <f t="shared" si="136"/>
        <v>0</v>
      </c>
      <c r="AB1753" s="68" t="str">
        <f t="shared" si="137"/>
        <v/>
      </c>
    </row>
    <row r="1754" spans="1:28" s="67" customFormat="1" ht="20.25">
      <c r="A1754" s="197"/>
      <c r="B1754" s="137" t="s">
        <v>235</v>
      </c>
      <c r="C1754" s="191" t="s">
        <v>235</v>
      </c>
      <c r="D1754" s="138"/>
      <c r="E1754" s="137" t="s">
        <v>235</v>
      </c>
      <c r="F1754" s="137" t="s">
        <v>235</v>
      </c>
      <c r="G1754" s="137" t="s">
        <v>235</v>
      </c>
      <c r="H1754" s="192" t="s">
        <v>235</v>
      </c>
      <c r="I1754" s="193" t="s">
        <v>235</v>
      </c>
      <c r="J1754" s="193" t="s">
        <v>235</v>
      </c>
      <c r="K1754" s="194"/>
      <c r="L1754" s="194"/>
      <c r="M1754" s="194"/>
      <c r="N1754" s="194"/>
      <c r="O1754" s="194"/>
      <c r="P1754" s="195"/>
      <c r="Q1754" s="196"/>
      <c r="R1754" s="137" t="s">
        <v>235</v>
      </c>
      <c r="S1754" s="197" t="str">
        <f t="shared" ca="1" si="135"/>
        <v/>
      </c>
      <c r="T1754" s="197" t="str">
        <f ca="1">IF(B1754="","",IF(ISERROR(MATCH($J1754,[3]SorP!$B$1:$B$6226,0)),"",INDIRECT("'SorP'!$A$"&amp;MATCH($S1754&amp;$J1754,[3]SorP!C:C,0))))</f>
        <v/>
      </c>
      <c r="U1754" s="139"/>
      <c r="V1754" s="140" t="e">
        <f>IF(C1754="",NA(),IF(OR(C1754="Smelter not listed",C1754="Smelter not yet identified"),MATCH($B1754&amp;$D1754,'[3]Smelter Look-up'!$J:$J,0),MATCH($B1754&amp;$C1754,'[3]Smelter Look-up'!$J:$J,0)))</f>
        <v>#N/A</v>
      </c>
      <c r="X1754" s="67">
        <f t="shared" si="136"/>
        <v>0</v>
      </c>
      <c r="AB1754" s="68" t="str">
        <f t="shared" si="137"/>
        <v/>
      </c>
    </row>
    <row r="1755" spans="1:28" s="67" customFormat="1" ht="20.25">
      <c r="A1755" s="197"/>
      <c r="B1755" s="137" t="s">
        <v>235</v>
      </c>
      <c r="C1755" s="191" t="s">
        <v>235</v>
      </c>
      <c r="D1755" s="138"/>
      <c r="E1755" s="137" t="s">
        <v>235</v>
      </c>
      <c r="F1755" s="137" t="s">
        <v>235</v>
      </c>
      <c r="G1755" s="137" t="s">
        <v>235</v>
      </c>
      <c r="H1755" s="192" t="s">
        <v>235</v>
      </c>
      <c r="I1755" s="193" t="s">
        <v>235</v>
      </c>
      <c r="J1755" s="193" t="s">
        <v>235</v>
      </c>
      <c r="K1755" s="194"/>
      <c r="L1755" s="194"/>
      <c r="M1755" s="194"/>
      <c r="N1755" s="194"/>
      <c r="O1755" s="194"/>
      <c r="P1755" s="195"/>
      <c r="Q1755" s="196"/>
      <c r="R1755" s="137" t="s">
        <v>235</v>
      </c>
      <c r="S1755" s="197" t="str">
        <f t="shared" ref="S1755:S1785" ca="1" si="138">IF(B1755="","",IF(ISERROR(MATCH($E1755,CL,0)),"Unknown",INDIRECT("'C'!$A$"&amp;MATCH($E1755,CL,0)+1)))</f>
        <v/>
      </c>
      <c r="T1755" s="197" t="str">
        <f ca="1">IF(B1755="","",IF(ISERROR(MATCH($J1755,[3]SorP!$B$1:$B$6226,0)),"",INDIRECT("'SorP'!$A$"&amp;MATCH($S1755&amp;$J1755,[3]SorP!C:C,0))))</f>
        <v/>
      </c>
      <c r="U1755" s="139"/>
      <c r="V1755" s="140" t="e">
        <f>IF(C1755="",NA(),IF(OR(C1755="Smelter not listed",C1755="Smelter not yet identified"),MATCH($B1755&amp;$D1755,'[3]Smelter Look-up'!$J:$J,0),MATCH($B1755&amp;$C1755,'[3]Smelter Look-up'!$J:$J,0)))</f>
        <v>#N/A</v>
      </c>
      <c r="X1755" s="67">
        <f t="shared" si="136"/>
        <v>0</v>
      </c>
      <c r="AB1755" s="68" t="str">
        <f t="shared" si="137"/>
        <v/>
      </c>
    </row>
    <row r="1756" spans="1:28" s="67" customFormat="1" ht="20.25">
      <c r="A1756" s="197"/>
      <c r="B1756" s="137" t="s">
        <v>235</v>
      </c>
      <c r="C1756" s="191" t="s">
        <v>235</v>
      </c>
      <c r="D1756" s="138"/>
      <c r="E1756" s="137" t="s">
        <v>235</v>
      </c>
      <c r="F1756" s="137" t="s">
        <v>235</v>
      </c>
      <c r="G1756" s="137" t="s">
        <v>235</v>
      </c>
      <c r="H1756" s="192" t="s">
        <v>235</v>
      </c>
      <c r="I1756" s="193" t="s">
        <v>235</v>
      </c>
      <c r="J1756" s="193" t="s">
        <v>235</v>
      </c>
      <c r="K1756" s="194"/>
      <c r="L1756" s="194"/>
      <c r="M1756" s="194"/>
      <c r="N1756" s="194"/>
      <c r="O1756" s="194"/>
      <c r="P1756" s="195"/>
      <c r="Q1756" s="196"/>
      <c r="R1756" s="137" t="s">
        <v>235</v>
      </c>
      <c r="S1756" s="197" t="str">
        <f t="shared" ca="1" si="138"/>
        <v/>
      </c>
      <c r="T1756" s="197" t="str">
        <f ca="1">IF(B1756="","",IF(ISERROR(MATCH($J1756,[3]SorP!$B$1:$B$6226,0)),"",INDIRECT("'SorP'!$A$"&amp;MATCH($S1756&amp;$J1756,[3]SorP!C:C,0))))</f>
        <v/>
      </c>
      <c r="U1756" s="139"/>
      <c r="V1756" s="140" t="e">
        <f>IF(C1756="",NA(),IF(OR(C1756="Smelter not listed",C1756="Smelter not yet identified"),MATCH($B1756&amp;$D1756,'[3]Smelter Look-up'!$J:$J,0),MATCH($B1756&amp;$C1756,'[3]Smelter Look-up'!$J:$J,0)))</f>
        <v>#N/A</v>
      </c>
      <c r="X1756" s="67">
        <f t="shared" si="136"/>
        <v>0</v>
      </c>
      <c r="AB1756" s="68" t="str">
        <f t="shared" si="137"/>
        <v/>
      </c>
    </row>
    <row r="1757" spans="1:28" s="67" customFormat="1" ht="20.25">
      <c r="A1757" s="197"/>
      <c r="B1757" s="137" t="s">
        <v>235</v>
      </c>
      <c r="C1757" s="191" t="s">
        <v>235</v>
      </c>
      <c r="D1757" s="138"/>
      <c r="E1757" s="137" t="s">
        <v>235</v>
      </c>
      <c r="F1757" s="137" t="s">
        <v>235</v>
      </c>
      <c r="G1757" s="137" t="s">
        <v>235</v>
      </c>
      <c r="H1757" s="192" t="s">
        <v>235</v>
      </c>
      <c r="I1757" s="193" t="s">
        <v>235</v>
      </c>
      <c r="J1757" s="193" t="s">
        <v>235</v>
      </c>
      <c r="K1757" s="194"/>
      <c r="L1757" s="194"/>
      <c r="M1757" s="194"/>
      <c r="N1757" s="194"/>
      <c r="O1757" s="194"/>
      <c r="P1757" s="195"/>
      <c r="Q1757" s="196"/>
      <c r="R1757" s="137" t="s">
        <v>235</v>
      </c>
      <c r="S1757" s="197" t="str">
        <f t="shared" ca="1" si="138"/>
        <v/>
      </c>
      <c r="T1757" s="197" t="str">
        <f ca="1">IF(B1757="","",IF(ISERROR(MATCH($J1757,[3]SorP!$B$1:$B$6226,0)),"",INDIRECT("'SorP'!$A$"&amp;MATCH($S1757&amp;$J1757,[3]SorP!C:C,0))))</f>
        <v/>
      </c>
      <c r="U1757" s="139"/>
      <c r="V1757" s="140" t="e">
        <f>IF(C1757="",NA(),IF(OR(C1757="Smelter not listed",C1757="Smelter not yet identified"),MATCH($B1757&amp;$D1757,'[3]Smelter Look-up'!$J:$J,0),MATCH($B1757&amp;$C1757,'[3]Smelter Look-up'!$J:$J,0)))</f>
        <v>#N/A</v>
      </c>
      <c r="X1757" s="67">
        <f t="shared" si="136"/>
        <v>0</v>
      </c>
      <c r="AB1757" s="68" t="str">
        <f t="shared" si="137"/>
        <v/>
      </c>
    </row>
    <row r="1758" spans="1:28" s="67" customFormat="1" ht="20.25">
      <c r="A1758" s="197"/>
      <c r="B1758" s="137" t="s">
        <v>235</v>
      </c>
      <c r="C1758" s="191" t="s">
        <v>235</v>
      </c>
      <c r="D1758" s="138"/>
      <c r="E1758" s="137" t="s">
        <v>235</v>
      </c>
      <c r="F1758" s="137" t="s">
        <v>235</v>
      </c>
      <c r="G1758" s="137" t="s">
        <v>235</v>
      </c>
      <c r="H1758" s="192" t="s">
        <v>235</v>
      </c>
      <c r="I1758" s="193" t="s">
        <v>235</v>
      </c>
      <c r="J1758" s="193" t="s">
        <v>235</v>
      </c>
      <c r="K1758" s="194"/>
      <c r="L1758" s="194"/>
      <c r="M1758" s="194"/>
      <c r="N1758" s="194"/>
      <c r="O1758" s="194"/>
      <c r="P1758" s="195"/>
      <c r="Q1758" s="196"/>
      <c r="R1758" s="137" t="s">
        <v>235</v>
      </c>
      <c r="S1758" s="197" t="str">
        <f t="shared" ca="1" si="138"/>
        <v/>
      </c>
      <c r="T1758" s="197" t="str">
        <f ca="1">IF(B1758="","",IF(ISERROR(MATCH($J1758,[3]SorP!$B$1:$B$6226,0)),"",INDIRECT("'SorP'!$A$"&amp;MATCH($S1758&amp;$J1758,[3]SorP!C:C,0))))</f>
        <v/>
      </c>
      <c r="U1758" s="139"/>
      <c r="V1758" s="140" t="e">
        <f>IF(C1758="",NA(),IF(OR(C1758="Smelter not listed",C1758="Smelter not yet identified"),MATCH($B1758&amp;$D1758,'[3]Smelter Look-up'!$J:$J,0),MATCH($B1758&amp;$C1758,'[3]Smelter Look-up'!$J:$J,0)))</f>
        <v>#N/A</v>
      </c>
      <c r="X1758" s="67">
        <f t="shared" si="136"/>
        <v>0</v>
      </c>
      <c r="AB1758" s="68" t="str">
        <f t="shared" si="137"/>
        <v/>
      </c>
    </row>
    <row r="1759" spans="1:28" s="67" customFormat="1" ht="20.25">
      <c r="A1759" s="197"/>
      <c r="B1759" s="137" t="s">
        <v>235</v>
      </c>
      <c r="C1759" s="191" t="s">
        <v>235</v>
      </c>
      <c r="D1759" s="138"/>
      <c r="E1759" s="137" t="s">
        <v>235</v>
      </c>
      <c r="F1759" s="137" t="s">
        <v>235</v>
      </c>
      <c r="G1759" s="137" t="s">
        <v>235</v>
      </c>
      <c r="H1759" s="192" t="s">
        <v>235</v>
      </c>
      <c r="I1759" s="193" t="s">
        <v>235</v>
      </c>
      <c r="J1759" s="193" t="s">
        <v>235</v>
      </c>
      <c r="K1759" s="194"/>
      <c r="L1759" s="194"/>
      <c r="M1759" s="194"/>
      <c r="N1759" s="194"/>
      <c r="O1759" s="194"/>
      <c r="P1759" s="195"/>
      <c r="Q1759" s="196"/>
      <c r="R1759" s="137" t="s">
        <v>235</v>
      </c>
      <c r="S1759" s="197" t="str">
        <f t="shared" ca="1" si="138"/>
        <v/>
      </c>
      <c r="T1759" s="197" t="str">
        <f ca="1">IF(B1759="","",IF(ISERROR(MATCH($J1759,[3]SorP!$B$1:$B$6226,0)),"",INDIRECT("'SorP'!$A$"&amp;MATCH($S1759&amp;$J1759,[3]SorP!C:C,0))))</f>
        <v/>
      </c>
      <c r="U1759" s="139"/>
      <c r="V1759" s="140" t="e">
        <f>IF(C1759="",NA(),IF(OR(C1759="Smelter not listed",C1759="Smelter not yet identified"),MATCH($B1759&amp;$D1759,'[3]Smelter Look-up'!$J:$J,0),MATCH($B1759&amp;$C1759,'[3]Smelter Look-up'!$J:$J,0)))</f>
        <v>#N/A</v>
      </c>
      <c r="X1759" s="67">
        <f t="shared" si="136"/>
        <v>0</v>
      </c>
      <c r="AB1759" s="68" t="str">
        <f t="shared" si="137"/>
        <v/>
      </c>
    </row>
    <row r="1760" spans="1:28" s="67" customFormat="1" ht="20.25">
      <c r="A1760" s="197"/>
      <c r="B1760" s="137" t="s">
        <v>235</v>
      </c>
      <c r="C1760" s="191" t="s">
        <v>235</v>
      </c>
      <c r="D1760" s="138"/>
      <c r="E1760" s="137" t="s">
        <v>235</v>
      </c>
      <c r="F1760" s="137" t="s">
        <v>235</v>
      </c>
      <c r="G1760" s="137" t="s">
        <v>235</v>
      </c>
      <c r="H1760" s="192" t="s">
        <v>235</v>
      </c>
      <c r="I1760" s="193" t="s">
        <v>235</v>
      </c>
      <c r="J1760" s="193" t="s">
        <v>235</v>
      </c>
      <c r="K1760" s="194"/>
      <c r="L1760" s="194"/>
      <c r="M1760" s="194"/>
      <c r="N1760" s="194"/>
      <c r="O1760" s="194"/>
      <c r="P1760" s="195"/>
      <c r="Q1760" s="196"/>
      <c r="R1760" s="137" t="s">
        <v>235</v>
      </c>
      <c r="S1760" s="197" t="str">
        <f t="shared" ca="1" si="138"/>
        <v/>
      </c>
      <c r="T1760" s="197" t="str">
        <f ca="1">IF(B1760="","",IF(ISERROR(MATCH($J1760,[3]SorP!$B$1:$B$6226,0)),"",INDIRECT("'SorP'!$A$"&amp;MATCH($S1760&amp;$J1760,[3]SorP!C:C,0))))</f>
        <v/>
      </c>
      <c r="U1760" s="139"/>
      <c r="V1760" s="140" t="e">
        <f>IF(C1760="",NA(),IF(OR(C1760="Smelter not listed",C1760="Smelter not yet identified"),MATCH($B1760&amp;$D1760,'[3]Smelter Look-up'!$J:$J,0),MATCH($B1760&amp;$C1760,'[3]Smelter Look-up'!$J:$J,0)))</f>
        <v>#N/A</v>
      </c>
      <c r="X1760" s="67">
        <f t="shared" si="136"/>
        <v>0</v>
      </c>
      <c r="AB1760" s="68" t="str">
        <f t="shared" si="137"/>
        <v/>
      </c>
    </row>
    <row r="1761" spans="1:28" s="67" customFormat="1" ht="20.25">
      <c r="A1761" s="197"/>
      <c r="B1761" s="137" t="s">
        <v>235</v>
      </c>
      <c r="C1761" s="191" t="s">
        <v>235</v>
      </c>
      <c r="D1761" s="138"/>
      <c r="E1761" s="137" t="s">
        <v>235</v>
      </c>
      <c r="F1761" s="137" t="s">
        <v>235</v>
      </c>
      <c r="G1761" s="137" t="s">
        <v>235</v>
      </c>
      <c r="H1761" s="192" t="s">
        <v>235</v>
      </c>
      <c r="I1761" s="193" t="s">
        <v>235</v>
      </c>
      <c r="J1761" s="193" t="s">
        <v>235</v>
      </c>
      <c r="K1761" s="194"/>
      <c r="L1761" s="194"/>
      <c r="M1761" s="194"/>
      <c r="N1761" s="194"/>
      <c r="O1761" s="194"/>
      <c r="P1761" s="195"/>
      <c r="Q1761" s="196"/>
      <c r="R1761" s="137" t="s">
        <v>235</v>
      </c>
      <c r="S1761" s="197" t="str">
        <f t="shared" ca="1" si="138"/>
        <v/>
      </c>
      <c r="T1761" s="197" t="str">
        <f ca="1">IF(B1761="","",IF(ISERROR(MATCH($J1761,[3]SorP!$B$1:$B$6226,0)),"",INDIRECT("'SorP'!$A$"&amp;MATCH($S1761&amp;$J1761,[3]SorP!C:C,0))))</f>
        <v/>
      </c>
      <c r="U1761" s="139"/>
      <c r="V1761" s="140" t="e">
        <f>IF(C1761="",NA(),IF(OR(C1761="Smelter not listed",C1761="Smelter not yet identified"),MATCH($B1761&amp;$D1761,'[3]Smelter Look-up'!$J:$J,0),MATCH($B1761&amp;$C1761,'[3]Smelter Look-up'!$J:$J,0)))</f>
        <v>#N/A</v>
      </c>
      <c r="X1761" s="67">
        <f t="shared" si="136"/>
        <v>0</v>
      </c>
      <c r="AB1761" s="68" t="str">
        <f t="shared" si="137"/>
        <v/>
      </c>
    </row>
    <row r="1762" spans="1:28" s="67" customFormat="1" ht="20.25">
      <c r="A1762" s="197"/>
      <c r="B1762" s="137" t="s">
        <v>235</v>
      </c>
      <c r="C1762" s="191" t="s">
        <v>235</v>
      </c>
      <c r="D1762" s="138"/>
      <c r="E1762" s="137" t="s">
        <v>235</v>
      </c>
      <c r="F1762" s="137" t="s">
        <v>235</v>
      </c>
      <c r="G1762" s="137" t="s">
        <v>235</v>
      </c>
      <c r="H1762" s="192" t="s">
        <v>235</v>
      </c>
      <c r="I1762" s="193" t="s">
        <v>235</v>
      </c>
      <c r="J1762" s="193" t="s">
        <v>235</v>
      </c>
      <c r="K1762" s="194"/>
      <c r="L1762" s="194"/>
      <c r="M1762" s="194"/>
      <c r="N1762" s="194"/>
      <c r="O1762" s="194"/>
      <c r="P1762" s="195"/>
      <c r="Q1762" s="196"/>
      <c r="R1762" s="137" t="s">
        <v>235</v>
      </c>
      <c r="S1762" s="197" t="str">
        <f t="shared" ca="1" si="138"/>
        <v/>
      </c>
      <c r="T1762" s="197" t="str">
        <f ca="1">IF(B1762="","",IF(ISERROR(MATCH($J1762,[3]SorP!$B$1:$B$6226,0)),"",INDIRECT("'SorP'!$A$"&amp;MATCH($S1762&amp;$J1762,[3]SorP!C:C,0))))</f>
        <v/>
      </c>
      <c r="U1762" s="139"/>
      <c r="V1762" s="140" t="e">
        <f>IF(C1762="",NA(),IF(OR(C1762="Smelter not listed",C1762="Smelter not yet identified"),MATCH($B1762&amp;$D1762,'[3]Smelter Look-up'!$J:$J,0),MATCH($B1762&amp;$C1762,'[3]Smelter Look-up'!$J:$J,0)))</f>
        <v>#N/A</v>
      </c>
      <c r="X1762" s="67">
        <f t="shared" si="136"/>
        <v>0</v>
      </c>
      <c r="AB1762" s="68" t="str">
        <f t="shared" si="137"/>
        <v/>
      </c>
    </row>
    <row r="1763" spans="1:28" s="67" customFormat="1" ht="20.25">
      <c r="A1763" s="197"/>
      <c r="B1763" s="137" t="s">
        <v>235</v>
      </c>
      <c r="C1763" s="191" t="s">
        <v>235</v>
      </c>
      <c r="D1763" s="138"/>
      <c r="E1763" s="137" t="s">
        <v>235</v>
      </c>
      <c r="F1763" s="137" t="s">
        <v>235</v>
      </c>
      <c r="G1763" s="137" t="s">
        <v>235</v>
      </c>
      <c r="H1763" s="192" t="s">
        <v>235</v>
      </c>
      <c r="I1763" s="193" t="s">
        <v>235</v>
      </c>
      <c r="J1763" s="193" t="s">
        <v>235</v>
      </c>
      <c r="K1763" s="194"/>
      <c r="L1763" s="194"/>
      <c r="M1763" s="194"/>
      <c r="N1763" s="194"/>
      <c r="O1763" s="194"/>
      <c r="P1763" s="195"/>
      <c r="Q1763" s="196"/>
      <c r="R1763" s="137" t="s">
        <v>235</v>
      </c>
      <c r="S1763" s="197" t="str">
        <f t="shared" ca="1" si="138"/>
        <v/>
      </c>
      <c r="T1763" s="197" t="str">
        <f ca="1">IF(B1763="","",IF(ISERROR(MATCH($J1763,[3]SorP!$B$1:$B$6226,0)),"",INDIRECT("'SorP'!$A$"&amp;MATCH($S1763&amp;$J1763,[3]SorP!C:C,0))))</f>
        <v/>
      </c>
      <c r="U1763" s="139"/>
      <c r="V1763" s="140" t="e">
        <f>IF(C1763="",NA(),IF(OR(C1763="Smelter not listed",C1763="Smelter not yet identified"),MATCH($B1763&amp;$D1763,'[3]Smelter Look-up'!$J:$J,0),MATCH($B1763&amp;$C1763,'[3]Smelter Look-up'!$J:$J,0)))</f>
        <v>#N/A</v>
      </c>
      <c r="X1763" s="67">
        <f t="shared" si="136"/>
        <v>0</v>
      </c>
      <c r="AB1763" s="68" t="str">
        <f t="shared" si="137"/>
        <v/>
      </c>
    </row>
    <row r="1764" spans="1:28" s="67" customFormat="1" ht="20.25">
      <c r="A1764" s="197"/>
      <c r="B1764" s="137" t="s">
        <v>235</v>
      </c>
      <c r="C1764" s="191" t="s">
        <v>235</v>
      </c>
      <c r="D1764" s="138"/>
      <c r="E1764" s="137" t="s">
        <v>235</v>
      </c>
      <c r="F1764" s="137" t="s">
        <v>235</v>
      </c>
      <c r="G1764" s="137" t="s">
        <v>235</v>
      </c>
      <c r="H1764" s="192" t="s">
        <v>235</v>
      </c>
      <c r="I1764" s="193" t="s">
        <v>235</v>
      </c>
      <c r="J1764" s="193" t="s">
        <v>235</v>
      </c>
      <c r="K1764" s="194"/>
      <c r="L1764" s="194"/>
      <c r="M1764" s="194"/>
      <c r="N1764" s="194"/>
      <c r="O1764" s="194"/>
      <c r="P1764" s="195"/>
      <c r="Q1764" s="196"/>
      <c r="R1764" s="137" t="s">
        <v>235</v>
      </c>
      <c r="S1764" s="197" t="str">
        <f t="shared" ca="1" si="138"/>
        <v/>
      </c>
      <c r="T1764" s="197" t="str">
        <f ca="1">IF(B1764="","",IF(ISERROR(MATCH($J1764,[3]SorP!$B$1:$B$6226,0)),"",INDIRECT("'SorP'!$A$"&amp;MATCH($S1764&amp;$J1764,[3]SorP!C:C,0))))</f>
        <v/>
      </c>
      <c r="U1764" s="139"/>
      <c r="V1764" s="140" t="e">
        <f>IF(C1764="",NA(),IF(OR(C1764="Smelter not listed",C1764="Smelter not yet identified"),MATCH($B1764&amp;$D1764,'[3]Smelter Look-up'!$J:$J,0),MATCH($B1764&amp;$C1764,'[3]Smelter Look-up'!$J:$J,0)))</f>
        <v>#N/A</v>
      </c>
      <c r="X1764" s="67">
        <f t="shared" si="136"/>
        <v>0</v>
      </c>
      <c r="AB1764" s="68" t="str">
        <f t="shared" si="137"/>
        <v/>
      </c>
    </row>
    <row r="1765" spans="1:28" s="67" customFormat="1" ht="20.25">
      <c r="A1765" s="197"/>
      <c r="B1765" s="137" t="s">
        <v>235</v>
      </c>
      <c r="C1765" s="191" t="s">
        <v>235</v>
      </c>
      <c r="D1765" s="138"/>
      <c r="E1765" s="137" t="s">
        <v>235</v>
      </c>
      <c r="F1765" s="137" t="s">
        <v>235</v>
      </c>
      <c r="G1765" s="137" t="s">
        <v>235</v>
      </c>
      <c r="H1765" s="192" t="s">
        <v>235</v>
      </c>
      <c r="I1765" s="193" t="s">
        <v>235</v>
      </c>
      <c r="J1765" s="193" t="s">
        <v>235</v>
      </c>
      <c r="K1765" s="194"/>
      <c r="L1765" s="194"/>
      <c r="M1765" s="194"/>
      <c r="N1765" s="194"/>
      <c r="O1765" s="194"/>
      <c r="P1765" s="195"/>
      <c r="Q1765" s="196"/>
      <c r="R1765" s="137" t="s">
        <v>235</v>
      </c>
      <c r="S1765" s="197" t="str">
        <f t="shared" ca="1" si="138"/>
        <v/>
      </c>
      <c r="T1765" s="197" t="str">
        <f ca="1">IF(B1765="","",IF(ISERROR(MATCH($J1765,[3]SorP!$B$1:$B$6226,0)),"",INDIRECT("'SorP'!$A$"&amp;MATCH($S1765&amp;$J1765,[3]SorP!C:C,0))))</f>
        <v/>
      </c>
      <c r="U1765" s="139"/>
      <c r="V1765" s="140" t="e">
        <f>IF(C1765="",NA(),IF(OR(C1765="Smelter not listed",C1765="Smelter not yet identified"),MATCH($B1765&amp;$D1765,'[3]Smelter Look-up'!$J:$J,0),MATCH($B1765&amp;$C1765,'[3]Smelter Look-up'!$J:$J,0)))</f>
        <v>#N/A</v>
      </c>
      <c r="X1765" s="67">
        <f t="shared" si="136"/>
        <v>0</v>
      </c>
      <c r="AB1765" s="68" t="str">
        <f t="shared" si="137"/>
        <v/>
      </c>
    </row>
    <row r="1766" spans="1:28" s="67" customFormat="1" ht="20.25">
      <c r="A1766" s="197"/>
      <c r="B1766" s="137" t="s">
        <v>235</v>
      </c>
      <c r="C1766" s="191" t="s">
        <v>235</v>
      </c>
      <c r="D1766" s="138"/>
      <c r="E1766" s="137" t="s">
        <v>235</v>
      </c>
      <c r="F1766" s="137" t="s">
        <v>235</v>
      </c>
      <c r="G1766" s="137" t="s">
        <v>235</v>
      </c>
      <c r="H1766" s="192" t="s">
        <v>235</v>
      </c>
      <c r="I1766" s="193" t="s">
        <v>235</v>
      </c>
      <c r="J1766" s="193" t="s">
        <v>235</v>
      </c>
      <c r="K1766" s="194"/>
      <c r="L1766" s="194"/>
      <c r="M1766" s="194"/>
      <c r="N1766" s="194"/>
      <c r="O1766" s="194"/>
      <c r="P1766" s="195"/>
      <c r="Q1766" s="196"/>
      <c r="R1766" s="137" t="s">
        <v>235</v>
      </c>
      <c r="S1766" s="197" t="str">
        <f t="shared" ca="1" si="138"/>
        <v/>
      </c>
      <c r="T1766" s="197" t="str">
        <f ca="1">IF(B1766="","",IF(ISERROR(MATCH($J1766,[3]SorP!$B$1:$B$6226,0)),"",INDIRECT("'SorP'!$A$"&amp;MATCH($S1766&amp;$J1766,[3]SorP!C:C,0))))</f>
        <v/>
      </c>
      <c r="U1766" s="139"/>
      <c r="V1766" s="140" t="e">
        <f>IF(C1766="",NA(),IF(OR(C1766="Smelter not listed",C1766="Smelter not yet identified"),MATCH($B1766&amp;$D1766,'[3]Smelter Look-up'!$J:$J,0),MATCH($B1766&amp;$C1766,'[3]Smelter Look-up'!$J:$J,0)))</f>
        <v>#N/A</v>
      </c>
      <c r="X1766" s="67">
        <f t="shared" si="136"/>
        <v>0</v>
      </c>
      <c r="AB1766" s="68" t="str">
        <f t="shared" si="137"/>
        <v/>
      </c>
    </row>
    <row r="1767" spans="1:28" s="67" customFormat="1" ht="20.25">
      <c r="A1767" s="197"/>
      <c r="B1767" s="137" t="s">
        <v>235</v>
      </c>
      <c r="C1767" s="191" t="s">
        <v>235</v>
      </c>
      <c r="D1767" s="138"/>
      <c r="E1767" s="137" t="s">
        <v>235</v>
      </c>
      <c r="F1767" s="137" t="s">
        <v>235</v>
      </c>
      <c r="G1767" s="137" t="s">
        <v>235</v>
      </c>
      <c r="H1767" s="192" t="s">
        <v>235</v>
      </c>
      <c r="I1767" s="193" t="s">
        <v>235</v>
      </c>
      <c r="J1767" s="193" t="s">
        <v>235</v>
      </c>
      <c r="K1767" s="194"/>
      <c r="L1767" s="194"/>
      <c r="M1767" s="194"/>
      <c r="N1767" s="194"/>
      <c r="O1767" s="194"/>
      <c r="P1767" s="195"/>
      <c r="Q1767" s="196"/>
      <c r="R1767" s="137" t="s">
        <v>235</v>
      </c>
      <c r="S1767" s="197" t="str">
        <f t="shared" ca="1" si="138"/>
        <v/>
      </c>
      <c r="T1767" s="197" t="str">
        <f ca="1">IF(B1767="","",IF(ISERROR(MATCH($J1767,[3]SorP!$B$1:$B$6226,0)),"",INDIRECT("'SorP'!$A$"&amp;MATCH($S1767&amp;$J1767,[3]SorP!C:C,0))))</f>
        <v/>
      </c>
      <c r="U1767" s="139"/>
      <c r="V1767" s="140" t="e">
        <f>IF(C1767="",NA(),IF(OR(C1767="Smelter not listed",C1767="Smelter not yet identified"),MATCH($B1767&amp;$D1767,'[3]Smelter Look-up'!$J:$J,0),MATCH($B1767&amp;$C1767,'[3]Smelter Look-up'!$J:$J,0)))</f>
        <v>#N/A</v>
      </c>
      <c r="X1767" s="67">
        <f t="shared" si="136"/>
        <v>0</v>
      </c>
      <c r="AB1767" s="68" t="str">
        <f t="shared" si="137"/>
        <v/>
      </c>
    </row>
    <row r="1768" spans="1:28" s="67" customFormat="1" ht="20.25">
      <c r="A1768" s="197"/>
      <c r="B1768" s="137" t="s">
        <v>235</v>
      </c>
      <c r="C1768" s="191" t="s">
        <v>235</v>
      </c>
      <c r="D1768" s="138"/>
      <c r="E1768" s="137" t="s">
        <v>235</v>
      </c>
      <c r="F1768" s="137" t="s">
        <v>235</v>
      </c>
      <c r="G1768" s="137" t="s">
        <v>235</v>
      </c>
      <c r="H1768" s="192" t="s">
        <v>235</v>
      </c>
      <c r="I1768" s="193" t="s">
        <v>235</v>
      </c>
      <c r="J1768" s="193" t="s">
        <v>235</v>
      </c>
      <c r="K1768" s="194"/>
      <c r="L1768" s="194"/>
      <c r="M1768" s="194"/>
      <c r="N1768" s="194"/>
      <c r="O1768" s="194"/>
      <c r="P1768" s="195"/>
      <c r="Q1768" s="196"/>
      <c r="R1768" s="137" t="s">
        <v>235</v>
      </c>
      <c r="S1768" s="197" t="str">
        <f t="shared" ca="1" si="138"/>
        <v/>
      </c>
      <c r="T1768" s="197" t="str">
        <f ca="1">IF(B1768="","",IF(ISERROR(MATCH($J1768,[3]SorP!$B$1:$B$6226,0)),"",INDIRECT("'SorP'!$A$"&amp;MATCH($S1768&amp;$J1768,[3]SorP!C:C,0))))</f>
        <v/>
      </c>
      <c r="U1768" s="139"/>
      <c r="V1768" s="140" t="e">
        <f>IF(C1768="",NA(),IF(OR(C1768="Smelter not listed",C1768="Smelter not yet identified"),MATCH($B1768&amp;$D1768,'[3]Smelter Look-up'!$J:$J,0),MATCH($B1768&amp;$C1768,'[3]Smelter Look-up'!$J:$J,0)))</f>
        <v>#N/A</v>
      </c>
      <c r="X1768" s="67">
        <f t="shared" si="136"/>
        <v>0</v>
      </c>
      <c r="AB1768" s="68" t="str">
        <f t="shared" si="137"/>
        <v/>
      </c>
    </row>
    <row r="1769" spans="1:28" s="67" customFormat="1" ht="20.25">
      <c r="A1769" s="197"/>
      <c r="B1769" s="137" t="s">
        <v>235</v>
      </c>
      <c r="C1769" s="191" t="s">
        <v>235</v>
      </c>
      <c r="D1769" s="138"/>
      <c r="E1769" s="137" t="s">
        <v>235</v>
      </c>
      <c r="F1769" s="137" t="s">
        <v>235</v>
      </c>
      <c r="G1769" s="137" t="s">
        <v>235</v>
      </c>
      <c r="H1769" s="192" t="s">
        <v>235</v>
      </c>
      <c r="I1769" s="193" t="s">
        <v>235</v>
      </c>
      <c r="J1769" s="193" t="s">
        <v>235</v>
      </c>
      <c r="K1769" s="194"/>
      <c r="L1769" s="194"/>
      <c r="M1769" s="194"/>
      <c r="N1769" s="194"/>
      <c r="O1769" s="194"/>
      <c r="P1769" s="195"/>
      <c r="Q1769" s="196"/>
      <c r="R1769" s="137" t="s">
        <v>235</v>
      </c>
      <c r="S1769" s="197" t="str">
        <f t="shared" ca="1" si="138"/>
        <v/>
      </c>
      <c r="T1769" s="197" t="str">
        <f ca="1">IF(B1769="","",IF(ISERROR(MATCH($J1769,[3]SorP!$B$1:$B$6226,0)),"",INDIRECT("'SorP'!$A$"&amp;MATCH($S1769&amp;$J1769,[3]SorP!C:C,0))))</f>
        <v/>
      </c>
      <c r="U1769" s="139"/>
      <c r="V1769" s="140" t="e">
        <f>IF(C1769="",NA(),IF(OR(C1769="Smelter not listed",C1769="Smelter not yet identified"),MATCH($B1769&amp;$D1769,'[3]Smelter Look-up'!$J:$J,0),MATCH($B1769&amp;$C1769,'[3]Smelter Look-up'!$J:$J,0)))</f>
        <v>#N/A</v>
      </c>
      <c r="X1769" s="67">
        <f t="shared" si="136"/>
        <v>0</v>
      </c>
      <c r="AB1769" s="68" t="str">
        <f t="shared" si="137"/>
        <v/>
      </c>
    </row>
    <row r="1770" spans="1:28" s="67" customFormat="1" ht="20.25">
      <c r="A1770" s="197"/>
      <c r="B1770" s="137" t="s">
        <v>235</v>
      </c>
      <c r="C1770" s="191" t="s">
        <v>235</v>
      </c>
      <c r="D1770" s="138"/>
      <c r="E1770" s="137" t="s">
        <v>235</v>
      </c>
      <c r="F1770" s="137" t="s">
        <v>235</v>
      </c>
      <c r="G1770" s="137" t="s">
        <v>235</v>
      </c>
      <c r="H1770" s="192" t="s">
        <v>235</v>
      </c>
      <c r="I1770" s="193" t="s">
        <v>235</v>
      </c>
      <c r="J1770" s="193" t="s">
        <v>235</v>
      </c>
      <c r="K1770" s="194"/>
      <c r="L1770" s="194"/>
      <c r="M1770" s="194"/>
      <c r="N1770" s="194"/>
      <c r="O1770" s="194"/>
      <c r="P1770" s="195"/>
      <c r="Q1770" s="196"/>
      <c r="R1770" s="137" t="s">
        <v>235</v>
      </c>
      <c r="S1770" s="197" t="str">
        <f t="shared" ca="1" si="138"/>
        <v/>
      </c>
      <c r="T1770" s="197" t="str">
        <f ca="1">IF(B1770="","",IF(ISERROR(MATCH($J1770,[3]SorP!$B$1:$B$6226,0)),"",INDIRECT("'SorP'!$A$"&amp;MATCH($S1770&amp;$J1770,[3]SorP!C:C,0))))</f>
        <v/>
      </c>
      <c r="U1770" s="139"/>
      <c r="V1770" s="140" t="e">
        <f>IF(C1770="",NA(),IF(OR(C1770="Smelter not listed",C1770="Smelter not yet identified"),MATCH($B1770&amp;$D1770,'[3]Smelter Look-up'!$J:$J,0),MATCH($B1770&amp;$C1770,'[3]Smelter Look-up'!$J:$J,0)))</f>
        <v>#N/A</v>
      </c>
      <c r="X1770" s="67">
        <f t="shared" si="136"/>
        <v>0</v>
      </c>
      <c r="AB1770" s="68" t="str">
        <f t="shared" si="137"/>
        <v/>
      </c>
    </row>
    <row r="1771" spans="1:28" s="67" customFormat="1" ht="20.25">
      <c r="A1771" s="197"/>
      <c r="B1771" s="137" t="s">
        <v>235</v>
      </c>
      <c r="C1771" s="191" t="s">
        <v>235</v>
      </c>
      <c r="D1771" s="138"/>
      <c r="E1771" s="137" t="s">
        <v>235</v>
      </c>
      <c r="F1771" s="137" t="s">
        <v>235</v>
      </c>
      <c r="G1771" s="137" t="s">
        <v>235</v>
      </c>
      <c r="H1771" s="192" t="s">
        <v>235</v>
      </c>
      <c r="I1771" s="193" t="s">
        <v>235</v>
      </c>
      <c r="J1771" s="193" t="s">
        <v>235</v>
      </c>
      <c r="K1771" s="194"/>
      <c r="L1771" s="194"/>
      <c r="M1771" s="194"/>
      <c r="N1771" s="194"/>
      <c r="O1771" s="194"/>
      <c r="P1771" s="195"/>
      <c r="Q1771" s="196"/>
      <c r="R1771" s="137" t="s">
        <v>235</v>
      </c>
      <c r="S1771" s="197" t="str">
        <f t="shared" ca="1" si="138"/>
        <v/>
      </c>
      <c r="T1771" s="197" t="str">
        <f ca="1">IF(B1771="","",IF(ISERROR(MATCH($J1771,[3]SorP!$B$1:$B$6226,0)),"",INDIRECT("'SorP'!$A$"&amp;MATCH($S1771&amp;$J1771,[3]SorP!C:C,0))))</f>
        <v/>
      </c>
      <c r="U1771" s="139"/>
      <c r="V1771" s="140" t="e">
        <f>IF(C1771="",NA(),IF(OR(C1771="Smelter not listed",C1771="Smelter not yet identified"),MATCH($B1771&amp;$D1771,'[3]Smelter Look-up'!$J:$J,0),MATCH($B1771&amp;$C1771,'[3]Smelter Look-up'!$J:$J,0)))</f>
        <v>#N/A</v>
      </c>
      <c r="X1771" s="67">
        <f t="shared" si="136"/>
        <v>0</v>
      </c>
      <c r="AB1771" s="68" t="str">
        <f t="shared" si="137"/>
        <v/>
      </c>
    </row>
    <row r="1772" spans="1:28" s="67" customFormat="1" ht="20.25">
      <c r="A1772" s="197"/>
      <c r="B1772" s="137" t="s">
        <v>235</v>
      </c>
      <c r="C1772" s="191" t="s">
        <v>235</v>
      </c>
      <c r="D1772" s="138"/>
      <c r="E1772" s="137" t="s">
        <v>235</v>
      </c>
      <c r="F1772" s="137" t="s">
        <v>235</v>
      </c>
      <c r="G1772" s="137" t="s">
        <v>235</v>
      </c>
      <c r="H1772" s="192" t="s">
        <v>235</v>
      </c>
      <c r="I1772" s="193" t="s">
        <v>235</v>
      </c>
      <c r="J1772" s="193" t="s">
        <v>235</v>
      </c>
      <c r="K1772" s="194"/>
      <c r="L1772" s="194"/>
      <c r="M1772" s="194"/>
      <c r="N1772" s="194"/>
      <c r="O1772" s="194"/>
      <c r="P1772" s="195"/>
      <c r="Q1772" s="196"/>
      <c r="R1772" s="137" t="s">
        <v>235</v>
      </c>
      <c r="S1772" s="197" t="str">
        <f t="shared" ca="1" si="138"/>
        <v/>
      </c>
      <c r="T1772" s="197" t="str">
        <f ca="1">IF(B1772="","",IF(ISERROR(MATCH($J1772,[3]SorP!$B$1:$B$6226,0)),"",INDIRECT("'SorP'!$A$"&amp;MATCH($S1772&amp;$J1772,[3]SorP!C:C,0))))</f>
        <v/>
      </c>
      <c r="U1772" s="139"/>
      <c r="V1772" s="140" t="e">
        <f>IF(C1772="",NA(),IF(OR(C1772="Smelter not listed",C1772="Smelter not yet identified"),MATCH($B1772&amp;$D1772,'[3]Smelter Look-up'!$J:$J,0),MATCH($B1772&amp;$C1772,'[3]Smelter Look-up'!$J:$J,0)))</f>
        <v>#N/A</v>
      </c>
      <c r="X1772" s="67">
        <f t="shared" si="136"/>
        <v>0</v>
      </c>
      <c r="AB1772" s="68" t="str">
        <f t="shared" si="137"/>
        <v/>
      </c>
    </row>
    <row r="1773" spans="1:28" s="67" customFormat="1" ht="20.25">
      <c r="A1773" s="197"/>
      <c r="B1773" s="137" t="s">
        <v>235</v>
      </c>
      <c r="C1773" s="191" t="s">
        <v>235</v>
      </c>
      <c r="D1773" s="138"/>
      <c r="E1773" s="137" t="s">
        <v>235</v>
      </c>
      <c r="F1773" s="137" t="s">
        <v>235</v>
      </c>
      <c r="G1773" s="137" t="s">
        <v>235</v>
      </c>
      <c r="H1773" s="192" t="s">
        <v>235</v>
      </c>
      <c r="I1773" s="193" t="s">
        <v>235</v>
      </c>
      <c r="J1773" s="193" t="s">
        <v>235</v>
      </c>
      <c r="K1773" s="194"/>
      <c r="L1773" s="194"/>
      <c r="M1773" s="194"/>
      <c r="N1773" s="194"/>
      <c r="O1773" s="194"/>
      <c r="P1773" s="195"/>
      <c r="Q1773" s="196"/>
      <c r="R1773" s="137" t="s">
        <v>235</v>
      </c>
      <c r="S1773" s="197" t="str">
        <f t="shared" ca="1" si="138"/>
        <v/>
      </c>
      <c r="T1773" s="197" t="str">
        <f ca="1">IF(B1773="","",IF(ISERROR(MATCH($J1773,[3]SorP!$B$1:$B$6226,0)),"",INDIRECT("'SorP'!$A$"&amp;MATCH($S1773&amp;$J1773,[3]SorP!C:C,0))))</f>
        <v/>
      </c>
      <c r="U1773" s="139"/>
      <c r="V1773" s="140" t="e">
        <f>IF(C1773="",NA(),IF(OR(C1773="Smelter not listed",C1773="Smelter not yet identified"),MATCH($B1773&amp;$D1773,'[3]Smelter Look-up'!$J:$J,0),MATCH($B1773&amp;$C1773,'[3]Smelter Look-up'!$J:$J,0)))</f>
        <v>#N/A</v>
      </c>
      <c r="X1773" s="67">
        <f t="shared" si="136"/>
        <v>0</v>
      </c>
      <c r="AB1773" s="68" t="str">
        <f t="shared" si="137"/>
        <v/>
      </c>
    </row>
    <row r="1774" spans="1:28" s="67" customFormat="1" ht="20.25">
      <c r="A1774" s="197"/>
      <c r="B1774" s="137" t="s">
        <v>235</v>
      </c>
      <c r="C1774" s="191" t="s">
        <v>235</v>
      </c>
      <c r="D1774" s="138"/>
      <c r="E1774" s="137" t="s">
        <v>235</v>
      </c>
      <c r="F1774" s="137" t="s">
        <v>235</v>
      </c>
      <c r="G1774" s="137" t="s">
        <v>235</v>
      </c>
      <c r="H1774" s="192" t="s">
        <v>235</v>
      </c>
      <c r="I1774" s="193" t="s">
        <v>235</v>
      </c>
      <c r="J1774" s="193" t="s">
        <v>235</v>
      </c>
      <c r="K1774" s="194"/>
      <c r="L1774" s="194"/>
      <c r="M1774" s="194"/>
      <c r="N1774" s="194"/>
      <c r="O1774" s="194"/>
      <c r="P1774" s="195"/>
      <c r="Q1774" s="196"/>
      <c r="R1774" s="137" t="s">
        <v>235</v>
      </c>
      <c r="S1774" s="197" t="str">
        <f t="shared" ca="1" si="138"/>
        <v/>
      </c>
      <c r="T1774" s="197" t="str">
        <f ca="1">IF(B1774="","",IF(ISERROR(MATCH($J1774,[3]SorP!$B$1:$B$6226,0)),"",INDIRECT("'SorP'!$A$"&amp;MATCH($S1774&amp;$J1774,[3]SorP!C:C,0))))</f>
        <v/>
      </c>
      <c r="U1774" s="139"/>
      <c r="V1774" s="140" t="e">
        <f>IF(C1774="",NA(),IF(OR(C1774="Smelter not listed",C1774="Smelter not yet identified"),MATCH($B1774&amp;$D1774,'[3]Smelter Look-up'!$J:$J,0),MATCH($B1774&amp;$C1774,'[3]Smelter Look-up'!$J:$J,0)))</f>
        <v>#N/A</v>
      </c>
      <c r="X1774" s="67">
        <f t="shared" si="136"/>
        <v>0</v>
      </c>
      <c r="AB1774" s="68" t="str">
        <f t="shared" si="137"/>
        <v/>
      </c>
    </row>
    <row r="1775" spans="1:28" s="67" customFormat="1" ht="20.25">
      <c r="A1775" s="197"/>
      <c r="B1775" s="137" t="s">
        <v>235</v>
      </c>
      <c r="C1775" s="191" t="s">
        <v>235</v>
      </c>
      <c r="D1775" s="138"/>
      <c r="E1775" s="137" t="s">
        <v>235</v>
      </c>
      <c r="F1775" s="137" t="s">
        <v>235</v>
      </c>
      <c r="G1775" s="137" t="s">
        <v>235</v>
      </c>
      <c r="H1775" s="192" t="s">
        <v>235</v>
      </c>
      <c r="I1775" s="193" t="s">
        <v>235</v>
      </c>
      <c r="J1775" s="193" t="s">
        <v>235</v>
      </c>
      <c r="K1775" s="194"/>
      <c r="L1775" s="194"/>
      <c r="M1775" s="194"/>
      <c r="N1775" s="194"/>
      <c r="O1775" s="194"/>
      <c r="P1775" s="195"/>
      <c r="Q1775" s="196"/>
      <c r="R1775" s="137" t="s">
        <v>235</v>
      </c>
      <c r="S1775" s="197" t="str">
        <f t="shared" ca="1" si="138"/>
        <v/>
      </c>
      <c r="T1775" s="197" t="str">
        <f ca="1">IF(B1775="","",IF(ISERROR(MATCH($J1775,[3]SorP!$B$1:$B$6226,0)),"",INDIRECT("'SorP'!$A$"&amp;MATCH($S1775&amp;$J1775,[3]SorP!C:C,0))))</f>
        <v/>
      </c>
      <c r="U1775" s="139"/>
      <c r="V1775" s="140" t="e">
        <f>IF(C1775="",NA(),IF(OR(C1775="Smelter not listed",C1775="Smelter not yet identified"),MATCH($B1775&amp;$D1775,'[3]Smelter Look-up'!$J:$J,0),MATCH($B1775&amp;$C1775,'[3]Smelter Look-up'!$J:$J,0)))</f>
        <v>#N/A</v>
      </c>
      <c r="X1775" s="67">
        <f t="shared" si="136"/>
        <v>0</v>
      </c>
      <c r="AB1775" s="68" t="str">
        <f t="shared" si="137"/>
        <v/>
      </c>
    </row>
    <row r="1776" spans="1:28" s="67" customFormat="1" ht="20.25">
      <c r="A1776" s="197"/>
      <c r="B1776" s="137" t="s">
        <v>235</v>
      </c>
      <c r="C1776" s="191" t="s">
        <v>235</v>
      </c>
      <c r="D1776" s="138"/>
      <c r="E1776" s="137" t="s">
        <v>235</v>
      </c>
      <c r="F1776" s="137" t="s">
        <v>235</v>
      </c>
      <c r="G1776" s="137" t="s">
        <v>235</v>
      </c>
      <c r="H1776" s="192" t="s">
        <v>235</v>
      </c>
      <c r="I1776" s="193" t="s">
        <v>235</v>
      </c>
      <c r="J1776" s="193" t="s">
        <v>235</v>
      </c>
      <c r="K1776" s="194"/>
      <c r="L1776" s="194"/>
      <c r="M1776" s="194"/>
      <c r="N1776" s="194"/>
      <c r="O1776" s="194"/>
      <c r="P1776" s="195"/>
      <c r="Q1776" s="196"/>
      <c r="R1776" s="137" t="s">
        <v>235</v>
      </c>
      <c r="S1776" s="197" t="str">
        <f t="shared" ca="1" si="138"/>
        <v/>
      </c>
      <c r="T1776" s="197" t="str">
        <f ca="1">IF(B1776="","",IF(ISERROR(MATCH($J1776,[3]SorP!$B$1:$B$6226,0)),"",INDIRECT("'SorP'!$A$"&amp;MATCH($S1776&amp;$J1776,[3]SorP!C:C,0))))</f>
        <v/>
      </c>
      <c r="U1776" s="139"/>
      <c r="V1776" s="140" t="e">
        <f>IF(C1776="",NA(),IF(OR(C1776="Smelter not listed",C1776="Smelter not yet identified"),MATCH($B1776&amp;$D1776,'[3]Smelter Look-up'!$J:$J,0),MATCH($B1776&amp;$C1776,'[3]Smelter Look-up'!$J:$J,0)))</f>
        <v>#N/A</v>
      </c>
      <c r="X1776" s="67">
        <f t="shared" si="136"/>
        <v>0</v>
      </c>
      <c r="AB1776" s="68" t="str">
        <f t="shared" si="137"/>
        <v/>
      </c>
    </row>
    <row r="1777" spans="1:28" s="67" customFormat="1" ht="20.25">
      <c r="A1777" s="197"/>
      <c r="B1777" s="137" t="s">
        <v>235</v>
      </c>
      <c r="C1777" s="191" t="s">
        <v>235</v>
      </c>
      <c r="D1777" s="138"/>
      <c r="E1777" s="137" t="s">
        <v>235</v>
      </c>
      <c r="F1777" s="137" t="s">
        <v>235</v>
      </c>
      <c r="G1777" s="137" t="s">
        <v>235</v>
      </c>
      <c r="H1777" s="192" t="s">
        <v>235</v>
      </c>
      <c r="I1777" s="193" t="s">
        <v>235</v>
      </c>
      <c r="J1777" s="193" t="s">
        <v>235</v>
      </c>
      <c r="K1777" s="194"/>
      <c r="L1777" s="194"/>
      <c r="M1777" s="194"/>
      <c r="N1777" s="194"/>
      <c r="O1777" s="194"/>
      <c r="P1777" s="195"/>
      <c r="Q1777" s="196"/>
      <c r="R1777" s="137" t="s">
        <v>235</v>
      </c>
      <c r="S1777" s="197" t="str">
        <f t="shared" ca="1" si="138"/>
        <v/>
      </c>
      <c r="T1777" s="197" t="str">
        <f ca="1">IF(B1777="","",IF(ISERROR(MATCH($J1777,[3]SorP!$B$1:$B$6226,0)),"",INDIRECT("'SorP'!$A$"&amp;MATCH($S1777&amp;$J1777,[3]SorP!C:C,0))))</f>
        <v/>
      </c>
      <c r="U1777" s="139"/>
      <c r="V1777" s="140" t="e">
        <f>IF(C1777="",NA(),IF(OR(C1777="Smelter not listed",C1777="Smelter not yet identified"),MATCH($B1777&amp;$D1777,'[3]Smelter Look-up'!$J:$J,0),MATCH($B1777&amp;$C1777,'[3]Smelter Look-up'!$J:$J,0)))</f>
        <v>#N/A</v>
      </c>
      <c r="X1777" s="67">
        <f t="shared" si="136"/>
        <v>0</v>
      </c>
      <c r="AB1777" s="68" t="str">
        <f t="shared" si="137"/>
        <v/>
      </c>
    </row>
    <row r="1778" spans="1:28" s="67" customFormat="1" ht="20.25">
      <c r="A1778" s="197"/>
      <c r="B1778" s="137" t="s">
        <v>235</v>
      </c>
      <c r="C1778" s="191" t="s">
        <v>235</v>
      </c>
      <c r="D1778" s="138"/>
      <c r="E1778" s="137" t="s">
        <v>235</v>
      </c>
      <c r="F1778" s="137" t="s">
        <v>235</v>
      </c>
      <c r="G1778" s="137" t="s">
        <v>235</v>
      </c>
      <c r="H1778" s="192" t="s">
        <v>235</v>
      </c>
      <c r="I1778" s="193" t="s">
        <v>235</v>
      </c>
      <c r="J1778" s="193" t="s">
        <v>235</v>
      </c>
      <c r="K1778" s="194"/>
      <c r="L1778" s="194"/>
      <c r="M1778" s="194"/>
      <c r="N1778" s="194"/>
      <c r="O1778" s="194"/>
      <c r="P1778" s="195"/>
      <c r="Q1778" s="196"/>
      <c r="R1778" s="137" t="s">
        <v>235</v>
      </c>
      <c r="S1778" s="197" t="str">
        <f t="shared" ca="1" si="138"/>
        <v/>
      </c>
      <c r="T1778" s="197" t="str">
        <f ca="1">IF(B1778="","",IF(ISERROR(MATCH($J1778,[3]SorP!$B$1:$B$6226,0)),"",INDIRECT("'SorP'!$A$"&amp;MATCH($S1778&amp;$J1778,[3]SorP!C:C,0))))</f>
        <v/>
      </c>
      <c r="U1778" s="139"/>
      <c r="V1778" s="140" t="e">
        <f>IF(C1778="",NA(),IF(OR(C1778="Smelter not listed",C1778="Smelter not yet identified"),MATCH($B1778&amp;$D1778,'[3]Smelter Look-up'!$J:$J,0),MATCH($B1778&amp;$C1778,'[3]Smelter Look-up'!$J:$J,0)))</f>
        <v>#N/A</v>
      </c>
      <c r="X1778" s="67">
        <f t="shared" si="136"/>
        <v>0</v>
      </c>
      <c r="AB1778" s="68" t="str">
        <f t="shared" si="137"/>
        <v/>
      </c>
    </row>
    <row r="1779" spans="1:28" s="67" customFormat="1" ht="20.25">
      <c r="A1779" s="197"/>
      <c r="B1779" s="137" t="s">
        <v>235</v>
      </c>
      <c r="C1779" s="191" t="s">
        <v>235</v>
      </c>
      <c r="D1779" s="138"/>
      <c r="E1779" s="137" t="s">
        <v>235</v>
      </c>
      <c r="F1779" s="137" t="s">
        <v>235</v>
      </c>
      <c r="G1779" s="137" t="s">
        <v>235</v>
      </c>
      <c r="H1779" s="192" t="s">
        <v>235</v>
      </c>
      <c r="I1779" s="193" t="s">
        <v>235</v>
      </c>
      <c r="J1779" s="193" t="s">
        <v>235</v>
      </c>
      <c r="K1779" s="194"/>
      <c r="L1779" s="194"/>
      <c r="M1779" s="194"/>
      <c r="N1779" s="194"/>
      <c r="O1779" s="194"/>
      <c r="P1779" s="195"/>
      <c r="Q1779" s="196"/>
      <c r="R1779" s="137" t="s">
        <v>235</v>
      </c>
      <c r="S1779" s="197" t="str">
        <f t="shared" ca="1" si="138"/>
        <v/>
      </c>
      <c r="T1779" s="197" t="str">
        <f ca="1">IF(B1779="","",IF(ISERROR(MATCH($J1779,[3]SorP!$B$1:$B$6226,0)),"",INDIRECT("'SorP'!$A$"&amp;MATCH($S1779&amp;$J1779,[3]SorP!C:C,0))))</f>
        <v/>
      </c>
      <c r="U1779" s="139"/>
      <c r="V1779" s="140" t="e">
        <f>IF(C1779="",NA(),IF(OR(C1779="Smelter not listed",C1779="Smelter not yet identified"),MATCH($B1779&amp;$D1779,'[3]Smelter Look-up'!$J:$J,0),MATCH($B1779&amp;$C1779,'[3]Smelter Look-up'!$J:$J,0)))</f>
        <v>#N/A</v>
      </c>
      <c r="X1779" s="67">
        <f t="shared" si="136"/>
        <v>0</v>
      </c>
      <c r="AB1779" s="68" t="str">
        <f t="shared" si="137"/>
        <v/>
      </c>
    </row>
    <row r="1780" spans="1:28" s="67" customFormat="1" ht="20.25">
      <c r="A1780" s="197"/>
      <c r="B1780" s="137" t="s">
        <v>235</v>
      </c>
      <c r="C1780" s="191" t="s">
        <v>235</v>
      </c>
      <c r="D1780" s="138"/>
      <c r="E1780" s="137" t="s">
        <v>235</v>
      </c>
      <c r="F1780" s="137" t="s">
        <v>235</v>
      </c>
      <c r="G1780" s="137" t="s">
        <v>235</v>
      </c>
      <c r="H1780" s="192" t="s">
        <v>235</v>
      </c>
      <c r="I1780" s="193" t="s">
        <v>235</v>
      </c>
      <c r="J1780" s="193" t="s">
        <v>235</v>
      </c>
      <c r="K1780" s="194"/>
      <c r="L1780" s="194"/>
      <c r="M1780" s="194"/>
      <c r="N1780" s="194"/>
      <c r="O1780" s="194"/>
      <c r="P1780" s="195"/>
      <c r="Q1780" s="196"/>
      <c r="R1780" s="137" t="s">
        <v>235</v>
      </c>
      <c r="S1780" s="197" t="str">
        <f t="shared" ca="1" si="138"/>
        <v/>
      </c>
      <c r="T1780" s="197" t="str">
        <f ca="1">IF(B1780="","",IF(ISERROR(MATCH($J1780,[3]SorP!$B$1:$B$6226,0)),"",INDIRECT("'SorP'!$A$"&amp;MATCH($S1780&amp;$J1780,[3]SorP!C:C,0))))</f>
        <v/>
      </c>
      <c r="U1780" s="139"/>
      <c r="V1780" s="140" t="e">
        <f>IF(C1780="",NA(),IF(OR(C1780="Smelter not listed",C1780="Smelter not yet identified"),MATCH($B1780&amp;$D1780,'[3]Smelter Look-up'!$J:$J,0),MATCH($B1780&amp;$C1780,'[3]Smelter Look-up'!$J:$J,0)))</f>
        <v>#N/A</v>
      </c>
      <c r="X1780" s="67">
        <f t="shared" si="136"/>
        <v>0</v>
      </c>
      <c r="AB1780" s="68" t="str">
        <f t="shared" si="137"/>
        <v/>
      </c>
    </row>
    <row r="1781" spans="1:28" s="67" customFormat="1" ht="20.25">
      <c r="A1781" s="197"/>
      <c r="B1781" s="137" t="s">
        <v>235</v>
      </c>
      <c r="C1781" s="191" t="s">
        <v>235</v>
      </c>
      <c r="D1781" s="138"/>
      <c r="E1781" s="137" t="s">
        <v>235</v>
      </c>
      <c r="F1781" s="137" t="s">
        <v>235</v>
      </c>
      <c r="G1781" s="137" t="s">
        <v>235</v>
      </c>
      <c r="H1781" s="192" t="s">
        <v>235</v>
      </c>
      <c r="I1781" s="193" t="s">
        <v>235</v>
      </c>
      <c r="J1781" s="193" t="s">
        <v>235</v>
      </c>
      <c r="K1781" s="194"/>
      <c r="L1781" s="194"/>
      <c r="M1781" s="194"/>
      <c r="N1781" s="194"/>
      <c r="O1781" s="194"/>
      <c r="P1781" s="195"/>
      <c r="Q1781" s="196"/>
      <c r="R1781" s="137" t="s">
        <v>235</v>
      </c>
      <c r="S1781" s="197" t="str">
        <f t="shared" ca="1" si="138"/>
        <v/>
      </c>
      <c r="T1781" s="197" t="str">
        <f ca="1">IF(B1781="","",IF(ISERROR(MATCH($J1781,[3]SorP!$B$1:$B$6226,0)),"",INDIRECT("'SorP'!$A$"&amp;MATCH($S1781&amp;$J1781,[3]SorP!C:C,0))))</f>
        <v/>
      </c>
      <c r="U1781" s="139"/>
      <c r="V1781" s="140" t="e">
        <f>IF(C1781="",NA(),IF(OR(C1781="Smelter not listed",C1781="Smelter not yet identified"),MATCH($B1781&amp;$D1781,'[3]Smelter Look-up'!$J:$J,0),MATCH($B1781&amp;$C1781,'[3]Smelter Look-up'!$J:$J,0)))</f>
        <v>#N/A</v>
      </c>
      <c r="X1781" s="67">
        <f t="shared" si="136"/>
        <v>0</v>
      </c>
      <c r="AB1781" s="68" t="str">
        <f t="shared" si="137"/>
        <v/>
      </c>
    </row>
    <row r="1782" spans="1:28" s="67" customFormat="1" ht="20.25">
      <c r="A1782" s="197"/>
      <c r="B1782" s="137" t="s">
        <v>235</v>
      </c>
      <c r="C1782" s="191" t="s">
        <v>235</v>
      </c>
      <c r="D1782" s="138"/>
      <c r="E1782" s="137" t="s">
        <v>235</v>
      </c>
      <c r="F1782" s="137" t="s">
        <v>235</v>
      </c>
      <c r="G1782" s="137" t="s">
        <v>235</v>
      </c>
      <c r="H1782" s="192" t="s">
        <v>235</v>
      </c>
      <c r="I1782" s="193" t="s">
        <v>235</v>
      </c>
      <c r="J1782" s="193" t="s">
        <v>235</v>
      </c>
      <c r="K1782" s="194"/>
      <c r="L1782" s="194"/>
      <c r="M1782" s="194"/>
      <c r="N1782" s="194"/>
      <c r="O1782" s="194"/>
      <c r="P1782" s="195"/>
      <c r="Q1782" s="196"/>
      <c r="R1782" s="137" t="s">
        <v>235</v>
      </c>
      <c r="S1782" s="197" t="str">
        <f t="shared" ca="1" si="138"/>
        <v/>
      </c>
      <c r="T1782" s="197" t="str">
        <f ca="1">IF(B1782="","",IF(ISERROR(MATCH($J1782,[3]SorP!$B$1:$B$6226,0)),"",INDIRECT("'SorP'!$A$"&amp;MATCH($S1782&amp;$J1782,[3]SorP!C:C,0))))</f>
        <v/>
      </c>
      <c r="U1782" s="139"/>
      <c r="V1782" s="140" t="e">
        <f>IF(C1782="",NA(),IF(OR(C1782="Smelter not listed",C1782="Smelter not yet identified"),MATCH($B1782&amp;$D1782,'[3]Smelter Look-up'!$J:$J,0),MATCH($B1782&amp;$C1782,'[3]Smelter Look-up'!$J:$J,0)))</f>
        <v>#N/A</v>
      </c>
      <c r="X1782" s="67">
        <f t="shared" si="136"/>
        <v>0</v>
      </c>
      <c r="AB1782" s="68" t="str">
        <f t="shared" si="137"/>
        <v/>
      </c>
    </row>
    <row r="1783" spans="1:28" s="67" customFormat="1" ht="20.25">
      <c r="A1783" s="197"/>
      <c r="B1783" s="137" t="s">
        <v>235</v>
      </c>
      <c r="C1783" s="191" t="s">
        <v>235</v>
      </c>
      <c r="D1783" s="138"/>
      <c r="E1783" s="137" t="s">
        <v>235</v>
      </c>
      <c r="F1783" s="137" t="s">
        <v>235</v>
      </c>
      <c r="G1783" s="137" t="s">
        <v>235</v>
      </c>
      <c r="H1783" s="192" t="s">
        <v>235</v>
      </c>
      <c r="I1783" s="193" t="s">
        <v>235</v>
      </c>
      <c r="J1783" s="193" t="s">
        <v>235</v>
      </c>
      <c r="K1783" s="194"/>
      <c r="L1783" s="194"/>
      <c r="M1783" s="194"/>
      <c r="N1783" s="194"/>
      <c r="O1783" s="194"/>
      <c r="P1783" s="195"/>
      <c r="Q1783" s="196"/>
      <c r="R1783" s="137" t="s">
        <v>235</v>
      </c>
      <c r="S1783" s="197" t="str">
        <f t="shared" ca="1" si="138"/>
        <v/>
      </c>
      <c r="T1783" s="197" t="str">
        <f ca="1">IF(B1783="","",IF(ISERROR(MATCH($J1783,[3]SorP!$B$1:$B$6226,0)),"",INDIRECT("'SorP'!$A$"&amp;MATCH($S1783&amp;$J1783,[3]SorP!C:C,0))))</f>
        <v/>
      </c>
      <c r="U1783" s="139"/>
      <c r="V1783" s="140" t="e">
        <f>IF(C1783="",NA(),IF(OR(C1783="Smelter not listed",C1783="Smelter not yet identified"),MATCH($B1783&amp;$D1783,'[3]Smelter Look-up'!$J:$J,0),MATCH($B1783&amp;$C1783,'[3]Smelter Look-up'!$J:$J,0)))</f>
        <v>#N/A</v>
      </c>
      <c r="X1783" s="67">
        <f t="shared" si="136"/>
        <v>0</v>
      </c>
      <c r="AB1783" s="68" t="str">
        <f t="shared" si="137"/>
        <v/>
      </c>
    </row>
    <row r="1784" spans="1:28" s="67" customFormat="1" ht="20.25">
      <c r="A1784" s="197"/>
      <c r="B1784" s="137" t="s">
        <v>235</v>
      </c>
      <c r="C1784" s="191" t="s">
        <v>235</v>
      </c>
      <c r="D1784" s="138"/>
      <c r="E1784" s="137" t="s">
        <v>235</v>
      </c>
      <c r="F1784" s="137" t="s">
        <v>235</v>
      </c>
      <c r="G1784" s="137" t="s">
        <v>235</v>
      </c>
      <c r="H1784" s="192" t="s">
        <v>235</v>
      </c>
      <c r="I1784" s="193" t="s">
        <v>235</v>
      </c>
      <c r="J1784" s="193" t="s">
        <v>235</v>
      </c>
      <c r="K1784" s="194"/>
      <c r="L1784" s="194"/>
      <c r="M1784" s="194"/>
      <c r="N1784" s="194"/>
      <c r="O1784" s="194"/>
      <c r="P1784" s="195"/>
      <c r="Q1784" s="196"/>
      <c r="R1784" s="137" t="s">
        <v>235</v>
      </c>
      <c r="S1784" s="197" t="str">
        <f t="shared" ca="1" si="138"/>
        <v/>
      </c>
      <c r="T1784" s="197" t="str">
        <f ca="1">IF(B1784="","",IF(ISERROR(MATCH($J1784,[3]SorP!$B$1:$B$6226,0)),"",INDIRECT("'SorP'!$A$"&amp;MATCH($S1784&amp;$J1784,[3]SorP!C:C,0))))</f>
        <v/>
      </c>
      <c r="U1784" s="139"/>
      <c r="V1784" s="140" t="e">
        <f>IF(C1784="",NA(),IF(OR(C1784="Smelter not listed",C1784="Smelter not yet identified"),MATCH($B1784&amp;$D1784,'[3]Smelter Look-up'!$J:$J,0),MATCH($B1784&amp;$C1784,'[3]Smelter Look-up'!$J:$J,0)))</f>
        <v>#N/A</v>
      </c>
      <c r="X1784" s="67">
        <f t="shared" si="136"/>
        <v>0</v>
      </c>
      <c r="AB1784" s="68" t="str">
        <f t="shared" si="137"/>
        <v/>
      </c>
    </row>
    <row r="1785" spans="1:28" s="67" customFormat="1" ht="20.25">
      <c r="A1785" s="197"/>
      <c r="B1785" s="137" t="s">
        <v>235</v>
      </c>
      <c r="C1785" s="191" t="s">
        <v>235</v>
      </c>
      <c r="D1785" s="138"/>
      <c r="E1785" s="137" t="s">
        <v>235</v>
      </c>
      <c r="F1785" s="137" t="s">
        <v>235</v>
      </c>
      <c r="G1785" s="137" t="s">
        <v>235</v>
      </c>
      <c r="H1785" s="192" t="s">
        <v>235</v>
      </c>
      <c r="I1785" s="193" t="s">
        <v>235</v>
      </c>
      <c r="J1785" s="193" t="s">
        <v>235</v>
      </c>
      <c r="K1785" s="194"/>
      <c r="L1785" s="194"/>
      <c r="M1785" s="194"/>
      <c r="N1785" s="194"/>
      <c r="O1785" s="194"/>
      <c r="P1785" s="195"/>
      <c r="Q1785" s="196"/>
      <c r="R1785" s="137" t="s">
        <v>235</v>
      </c>
      <c r="S1785" s="197" t="str">
        <f t="shared" ca="1" si="138"/>
        <v/>
      </c>
      <c r="T1785" s="197" t="str">
        <f ca="1">IF(B1785="","",IF(ISERROR(MATCH($J1785,[3]SorP!$B$1:$B$6226,0)),"",INDIRECT("'SorP'!$A$"&amp;MATCH($S1785&amp;$J1785,[3]SorP!C:C,0))))</f>
        <v/>
      </c>
      <c r="U1785" s="139"/>
      <c r="V1785" s="140" t="e">
        <f>IF(C1785="",NA(),IF(OR(C1785="Smelter not listed",C1785="Smelter not yet identified"),MATCH($B1785&amp;$D1785,'[3]Smelter Look-up'!$J:$J,0),MATCH($B1785&amp;$C1785,'[3]Smelter Look-up'!$J:$J,0)))</f>
        <v>#N/A</v>
      </c>
      <c r="X1785" s="67">
        <f t="shared" si="136"/>
        <v>0</v>
      </c>
      <c r="AB1785" s="68" t="str">
        <f t="shared" si="137"/>
        <v/>
      </c>
    </row>
    <row r="1786" spans="1:28" s="67" customFormat="1" ht="20.25">
      <c r="A1786" s="197"/>
      <c r="B1786" s="137" t="s">
        <v>235</v>
      </c>
      <c r="C1786" s="191" t="s">
        <v>235</v>
      </c>
      <c r="D1786" s="138"/>
      <c r="E1786" s="137" t="s">
        <v>235</v>
      </c>
      <c r="F1786" s="137" t="s">
        <v>235</v>
      </c>
      <c r="G1786" s="137" t="s">
        <v>235</v>
      </c>
      <c r="H1786" s="192" t="s">
        <v>235</v>
      </c>
      <c r="I1786" s="193" t="s">
        <v>235</v>
      </c>
      <c r="J1786" s="193" t="s">
        <v>235</v>
      </c>
      <c r="K1786" s="194"/>
      <c r="L1786" s="194"/>
      <c r="M1786" s="194"/>
      <c r="N1786" s="194"/>
      <c r="O1786" s="194"/>
      <c r="P1786" s="195"/>
      <c r="Q1786" s="196"/>
      <c r="R1786" s="137" t="s">
        <v>235</v>
      </c>
      <c r="S1786" s="197" t="str">
        <f t="shared" ref="S1786" ca="1" si="139">IF(B1786="","",IF(ISERROR(MATCH($E1786,CL,0)),"Unknown",INDIRECT("'C'!$A$"&amp;MATCH($E1786,CL,0)+1)))</f>
        <v/>
      </c>
      <c r="T1786" s="197" t="str">
        <f ca="1">IF(B1786="","",IF(ISERROR(MATCH($J1786,[3]SorP!$B$1:$B$6226,0)),"",INDIRECT("'SorP'!$A$"&amp;MATCH($S1786&amp;$J1786,[3]SorP!C:C,0))))</f>
        <v/>
      </c>
      <c r="U1786" s="139"/>
      <c r="V1786" s="140" t="e">
        <f>IF(C1786="",NA(),IF(OR(C1786="Smelter not listed",C1786="Smelter not yet identified"),MATCH($B1786&amp;$D1786,'[3]Smelter Look-up'!$J:$J,0),MATCH($B1786&amp;$C1786,'[3]Smelter Look-up'!$J:$J,0)))</f>
        <v>#N/A</v>
      </c>
      <c r="X1786" s="67">
        <f t="shared" si="136"/>
        <v>0</v>
      </c>
      <c r="AB1786" s="68" t="str">
        <f t="shared" si="137"/>
        <v/>
      </c>
    </row>
    <row r="1787" spans="1:28" s="67" customFormat="1" ht="20.25">
      <c r="A1787" s="197"/>
      <c r="B1787" s="137" t="s">
        <v>235</v>
      </c>
      <c r="C1787" s="191" t="s">
        <v>235</v>
      </c>
      <c r="D1787" s="138"/>
      <c r="E1787" s="137" t="s">
        <v>235</v>
      </c>
      <c r="F1787" s="137" t="s">
        <v>235</v>
      </c>
      <c r="G1787" s="137" t="s">
        <v>235</v>
      </c>
      <c r="H1787" s="192" t="s">
        <v>235</v>
      </c>
      <c r="I1787" s="193" t="s">
        <v>235</v>
      </c>
      <c r="J1787" s="193" t="s">
        <v>235</v>
      </c>
      <c r="K1787" s="194"/>
      <c r="L1787" s="194"/>
      <c r="M1787" s="194"/>
      <c r="N1787" s="194"/>
      <c r="O1787" s="194"/>
      <c r="P1787" s="195"/>
      <c r="Q1787" s="196"/>
      <c r="R1787" s="137" t="s">
        <v>235</v>
      </c>
      <c r="S1787" s="197" t="str">
        <f t="shared" ref="S1787:S1818" ca="1" si="140">IF(B1787="","",IF(ISERROR(MATCH($E1787,CL,0)),"Unknown",INDIRECT("'C'!$A$"&amp;MATCH($E1787,CL,0)+1)))</f>
        <v/>
      </c>
      <c r="T1787" s="197" t="str">
        <f ca="1">IF(B1787="","",IF(ISERROR(MATCH($J1787,[3]SorP!$B$1:$B$6226,0)),"",INDIRECT("'SorP'!$A$"&amp;MATCH($S1787&amp;$J1787,[3]SorP!C:C,0))))</f>
        <v/>
      </c>
      <c r="U1787" s="139"/>
      <c r="V1787" s="140" t="e">
        <f>IF(C1787="",NA(),IF(OR(C1787="Smelter not listed",C1787="Smelter not yet identified"),MATCH($B1787&amp;$D1787,'[3]Smelter Look-up'!$J:$J,0),MATCH($B1787&amp;$C1787,'[3]Smelter Look-up'!$J:$J,0)))</f>
        <v>#N/A</v>
      </c>
      <c r="X1787" s="67">
        <f t="shared" si="136"/>
        <v>0</v>
      </c>
      <c r="AB1787" s="68" t="str">
        <f t="shared" si="137"/>
        <v/>
      </c>
    </row>
    <row r="1788" spans="1:28" s="67" customFormat="1" ht="20.25">
      <c r="A1788" s="197"/>
      <c r="B1788" s="137" t="s">
        <v>235</v>
      </c>
      <c r="C1788" s="191" t="s">
        <v>235</v>
      </c>
      <c r="D1788" s="138"/>
      <c r="E1788" s="137" t="s">
        <v>235</v>
      </c>
      <c r="F1788" s="137" t="s">
        <v>235</v>
      </c>
      <c r="G1788" s="137" t="s">
        <v>235</v>
      </c>
      <c r="H1788" s="192" t="s">
        <v>235</v>
      </c>
      <c r="I1788" s="193" t="s">
        <v>235</v>
      </c>
      <c r="J1788" s="193" t="s">
        <v>235</v>
      </c>
      <c r="K1788" s="194"/>
      <c r="L1788" s="194"/>
      <c r="M1788" s="194"/>
      <c r="N1788" s="194"/>
      <c r="O1788" s="194"/>
      <c r="P1788" s="195"/>
      <c r="Q1788" s="196"/>
      <c r="R1788" s="137" t="s">
        <v>235</v>
      </c>
      <c r="S1788" s="197" t="str">
        <f t="shared" ca="1" si="140"/>
        <v/>
      </c>
      <c r="T1788" s="197" t="str">
        <f ca="1">IF(B1788="","",IF(ISERROR(MATCH($J1788,[3]SorP!$B$1:$B$6226,0)),"",INDIRECT("'SorP'!$A$"&amp;MATCH($S1788&amp;$J1788,[3]SorP!C:C,0))))</f>
        <v/>
      </c>
      <c r="U1788" s="139"/>
      <c r="V1788" s="140" t="e">
        <f>IF(C1788="",NA(),IF(OR(C1788="Smelter not listed",C1788="Smelter not yet identified"),MATCH($B1788&amp;$D1788,'[3]Smelter Look-up'!$J:$J,0),MATCH($B1788&amp;$C1788,'[3]Smelter Look-up'!$J:$J,0)))</f>
        <v>#N/A</v>
      </c>
      <c r="X1788" s="67">
        <f t="shared" si="136"/>
        <v>0</v>
      </c>
      <c r="AB1788" s="68" t="str">
        <f t="shared" si="137"/>
        <v/>
      </c>
    </row>
    <row r="1789" spans="1:28" s="67" customFormat="1" ht="20.25">
      <c r="A1789" s="197"/>
      <c r="B1789" s="137" t="s">
        <v>235</v>
      </c>
      <c r="C1789" s="191" t="s">
        <v>235</v>
      </c>
      <c r="D1789" s="138"/>
      <c r="E1789" s="137" t="s">
        <v>235</v>
      </c>
      <c r="F1789" s="137" t="s">
        <v>235</v>
      </c>
      <c r="G1789" s="137" t="s">
        <v>235</v>
      </c>
      <c r="H1789" s="192" t="s">
        <v>235</v>
      </c>
      <c r="I1789" s="193" t="s">
        <v>235</v>
      </c>
      <c r="J1789" s="193" t="s">
        <v>235</v>
      </c>
      <c r="K1789" s="194"/>
      <c r="L1789" s="194"/>
      <c r="M1789" s="194"/>
      <c r="N1789" s="194"/>
      <c r="O1789" s="194"/>
      <c r="P1789" s="195"/>
      <c r="Q1789" s="196"/>
      <c r="R1789" s="137" t="s">
        <v>235</v>
      </c>
      <c r="S1789" s="197" t="str">
        <f t="shared" ca="1" si="140"/>
        <v/>
      </c>
      <c r="T1789" s="197" t="str">
        <f ca="1">IF(B1789="","",IF(ISERROR(MATCH($J1789,[3]SorP!$B$1:$B$6226,0)),"",INDIRECT("'SorP'!$A$"&amp;MATCH($S1789&amp;$J1789,[3]SorP!C:C,0))))</f>
        <v/>
      </c>
      <c r="U1789" s="139"/>
      <c r="V1789" s="140" t="e">
        <f>IF(C1789="",NA(),IF(OR(C1789="Smelter not listed",C1789="Smelter not yet identified"),MATCH($B1789&amp;$D1789,'[3]Smelter Look-up'!$J:$J,0),MATCH($B1789&amp;$C1789,'[3]Smelter Look-up'!$J:$J,0)))</f>
        <v>#N/A</v>
      </c>
      <c r="X1789" s="67">
        <f t="shared" si="136"/>
        <v>0</v>
      </c>
      <c r="AB1789" s="68" t="str">
        <f t="shared" si="137"/>
        <v/>
      </c>
    </row>
    <row r="1790" spans="1:28" s="67" customFormat="1" ht="20.25">
      <c r="A1790" s="197"/>
      <c r="B1790" s="137" t="s">
        <v>235</v>
      </c>
      <c r="C1790" s="191" t="s">
        <v>235</v>
      </c>
      <c r="D1790" s="138"/>
      <c r="E1790" s="137" t="s">
        <v>235</v>
      </c>
      <c r="F1790" s="137" t="s">
        <v>235</v>
      </c>
      <c r="G1790" s="137" t="s">
        <v>235</v>
      </c>
      <c r="H1790" s="192" t="s">
        <v>235</v>
      </c>
      <c r="I1790" s="193" t="s">
        <v>235</v>
      </c>
      <c r="J1790" s="193" t="s">
        <v>235</v>
      </c>
      <c r="K1790" s="194"/>
      <c r="L1790" s="194"/>
      <c r="M1790" s="194"/>
      <c r="N1790" s="194"/>
      <c r="O1790" s="194"/>
      <c r="P1790" s="195"/>
      <c r="Q1790" s="196"/>
      <c r="R1790" s="137" t="s">
        <v>235</v>
      </c>
      <c r="S1790" s="197" t="str">
        <f t="shared" ca="1" si="140"/>
        <v/>
      </c>
      <c r="T1790" s="197" t="str">
        <f ca="1">IF(B1790="","",IF(ISERROR(MATCH($J1790,[3]SorP!$B$1:$B$6226,0)),"",INDIRECT("'SorP'!$A$"&amp;MATCH($S1790&amp;$J1790,[3]SorP!C:C,0))))</f>
        <v/>
      </c>
      <c r="U1790" s="139"/>
      <c r="V1790" s="140" t="e">
        <f>IF(C1790="",NA(),IF(OR(C1790="Smelter not listed",C1790="Smelter not yet identified"),MATCH($B1790&amp;$D1790,'[3]Smelter Look-up'!$J:$J,0),MATCH($B1790&amp;$C1790,'[3]Smelter Look-up'!$J:$J,0)))</f>
        <v>#N/A</v>
      </c>
      <c r="X1790" s="67">
        <f t="shared" si="136"/>
        <v>0</v>
      </c>
      <c r="AB1790" s="68" t="str">
        <f t="shared" si="137"/>
        <v/>
      </c>
    </row>
    <row r="1791" spans="1:28" s="67" customFormat="1" ht="20.25">
      <c r="A1791" s="197"/>
      <c r="B1791" s="137" t="s">
        <v>235</v>
      </c>
      <c r="C1791" s="191" t="s">
        <v>235</v>
      </c>
      <c r="D1791" s="138"/>
      <c r="E1791" s="137" t="s">
        <v>235</v>
      </c>
      <c r="F1791" s="137" t="s">
        <v>235</v>
      </c>
      <c r="G1791" s="137" t="s">
        <v>235</v>
      </c>
      <c r="H1791" s="192" t="s">
        <v>235</v>
      </c>
      <c r="I1791" s="193" t="s">
        <v>235</v>
      </c>
      <c r="J1791" s="193" t="s">
        <v>235</v>
      </c>
      <c r="K1791" s="194"/>
      <c r="L1791" s="194"/>
      <c r="M1791" s="194"/>
      <c r="N1791" s="194"/>
      <c r="O1791" s="194"/>
      <c r="P1791" s="195"/>
      <c r="Q1791" s="196"/>
      <c r="R1791" s="137" t="s">
        <v>235</v>
      </c>
      <c r="S1791" s="197" t="str">
        <f t="shared" ca="1" si="140"/>
        <v/>
      </c>
      <c r="T1791" s="197" t="str">
        <f ca="1">IF(B1791="","",IF(ISERROR(MATCH($J1791,[3]SorP!$B$1:$B$6226,0)),"",INDIRECT("'SorP'!$A$"&amp;MATCH($S1791&amp;$J1791,[3]SorP!C:C,0))))</f>
        <v/>
      </c>
      <c r="U1791" s="139"/>
      <c r="V1791" s="140" t="e">
        <f>IF(C1791="",NA(),IF(OR(C1791="Smelter not listed",C1791="Smelter not yet identified"),MATCH($B1791&amp;$D1791,'[3]Smelter Look-up'!$J:$J,0),MATCH($B1791&amp;$C1791,'[3]Smelter Look-up'!$J:$J,0)))</f>
        <v>#N/A</v>
      </c>
      <c r="X1791" s="67">
        <f t="shared" si="136"/>
        <v>0</v>
      </c>
      <c r="AB1791" s="68" t="str">
        <f t="shared" si="137"/>
        <v/>
      </c>
    </row>
    <row r="1792" spans="1:28" s="67" customFormat="1" ht="20.25">
      <c r="A1792" s="197"/>
      <c r="B1792" s="137" t="s">
        <v>235</v>
      </c>
      <c r="C1792" s="191" t="s">
        <v>235</v>
      </c>
      <c r="D1792" s="138"/>
      <c r="E1792" s="137" t="s">
        <v>235</v>
      </c>
      <c r="F1792" s="137" t="s">
        <v>235</v>
      </c>
      <c r="G1792" s="137" t="s">
        <v>235</v>
      </c>
      <c r="H1792" s="192" t="s">
        <v>235</v>
      </c>
      <c r="I1792" s="193" t="s">
        <v>235</v>
      </c>
      <c r="J1792" s="193" t="s">
        <v>235</v>
      </c>
      <c r="K1792" s="194"/>
      <c r="L1792" s="194"/>
      <c r="M1792" s="194"/>
      <c r="N1792" s="194"/>
      <c r="O1792" s="194"/>
      <c r="P1792" s="195"/>
      <c r="Q1792" s="196"/>
      <c r="R1792" s="137" t="s">
        <v>235</v>
      </c>
      <c r="S1792" s="197" t="str">
        <f t="shared" ca="1" si="140"/>
        <v/>
      </c>
      <c r="T1792" s="197" t="str">
        <f ca="1">IF(B1792="","",IF(ISERROR(MATCH($J1792,[3]SorP!$B$1:$B$6226,0)),"",INDIRECT("'SorP'!$A$"&amp;MATCH($S1792&amp;$J1792,[3]SorP!C:C,0))))</f>
        <v/>
      </c>
      <c r="U1792" s="139"/>
      <c r="V1792" s="140" t="e">
        <f>IF(C1792="",NA(),IF(OR(C1792="Smelter not listed",C1792="Smelter not yet identified"),MATCH($B1792&amp;$D1792,'[3]Smelter Look-up'!$J:$J,0),MATCH($B1792&amp;$C1792,'[3]Smelter Look-up'!$J:$J,0)))</f>
        <v>#N/A</v>
      </c>
      <c r="X1792" s="67">
        <f t="shared" si="136"/>
        <v>0</v>
      </c>
      <c r="AB1792" s="68" t="str">
        <f t="shared" si="137"/>
        <v/>
      </c>
    </row>
    <row r="1793" spans="1:28" s="67" customFormat="1" ht="20.25">
      <c r="A1793" s="197"/>
      <c r="B1793" s="137" t="s">
        <v>235</v>
      </c>
      <c r="C1793" s="191" t="s">
        <v>235</v>
      </c>
      <c r="D1793" s="138"/>
      <c r="E1793" s="137" t="s">
        <v>235</v>
      </c>
      <c r="F1793" s="137" t="s">
        <v>235</v>
      </c>
      <c r="G1793" s="137" t="s">
        <v>235</v>
      </c>
      <c r="H1793" s="192" t="s">
        <v>235</v>
      </c>
      <c r="I1793" s="193" t="s">
        <v>235</v>
      </c>
      <c r="J1793" s="193" t="s">
        <v>235</v>
      </c>
      <c r="K1793" s="194"/>
      <c r="L1793" s="194"/>
      <c r="M1793" s="194"/>
      <c r="N1793" s="194"/>
      <c r="O1793" s="194"/>
      <c r="P1793" s="195"/>
      <c r="Q1793" s="196"/>
      <c r="R1793" s="137" t="s">
        <v>235</v>
      </c>
      <c r="S1793" s="197" t="str">
        <f t="shared" ca="1" si="140"/>
        <v/>
      </c>
      <c r="T1793" s="197" t="str">
        <f ca="1">IF(B1793="","",IF(ISERROR(MATCH($J1793,[3]SorP!$B$1:$B$6226,0)),"",INDIRECT("'SorP'!$A$"&amp;MATCH($S1793&amp;$J1793,[3]SorP!C:C,0))))</f>
        <v/>
      </c>
      <c r="U1793" s="139"/>
      <c r="V1793" s="140" t="e">
        <f>IF(C1793="",NA(),IF(OR(C1793="Smelter not listed",C1793="Smelter not yet identified"),MATCH($B1793&amp;$D1793,'[3]Smelter Look-up'!$J:$J,0),MATCH($B1793&amp;$C1793,'[3]Smelter Look-up'!$J:$J,0)))</f>
        <v>#N/A</v>
      </c>
      <c r="X1793" s="67">
        <f t="shared" si="136"/>
        <v>0</v>
      </c>
      <c r="AB1793" s="68" t="str">
        <f t="shared" si="137"/>
        <v/>
      </c>
    </row>
    <row r="1794" spans="1:28" s="67" customFormat="1" ht="20.25">
      <c r="A1794" s="197"/>
      <c r="B1794" s="137" t="s">
        <v>235</v>
      </c>
      <c r="C1794" s="191" t="s">
        <v>235</v>
      </c>
      <c r="D1794" s="138"/>
      <c r="E1794" s="137" t="s">
        <v>235</v>
      </c>
      <c r="F1794" s="137" t="s">
        <v>235</v>
      </c>
      <c r="G1794" s="137" t="s">
        <v>235</v>
      </c>
      <c r="H1794" s="192" t="s">
        <v>235</v>
      </c>
      <c r="I1794" s="193" t="s">
        <v>235</v>
      </c>
      <c r="J1794" s="193" t="s">
        <v>235</v>
      </c>
      <c r="K1794" s="194"/>
      <c r="L1794" s="194"/>
      <c r="M1794" s="194"/>
      <c r="N1794" s="194"/>
      <c r="O1794" s="194"/>
      <c r="P1794" s="195"/>
      <c r="Q1794" s="196"/>
      <c r="R1794" s="137" t="s">
        <v>235</v>
      </c>
      <c r="S1794" s="197" t="str">
        <f t="shared" ca="1" si="140"/>
        <v/>
      </c>
      <c r="T1794" s="197" t="str">
        <f ca="1">IF(B1794="","",IF(ISERROR(MATCH($J1794,[3]SorP!$B$1:$B$6226,0)),"",INDIRECT("'SorP'!$A$"&amp;MATCH($S1794&amp;$J1794,[3]SorP!C:C,0))))</f>
        <v/>
      </c>
      <c r="U1794" s="139"/>
      <c r="V1794" s="140" t="e">
        <f>IF(C1794="",NA(),IF(OR(C1794="Smelter not listed",C1794="Smelter not yet identified"),MATCH($B1794&amp;$D1794,'[3]Smelter Look-up'!$J:$J,0),MATCH($B1794&amp;$C1794,'[3]Smelter Look-up'!$J:$J,0)))</f>
        <v>#N/A</v>
      </c>
      <c r="X1794" s="67">
        <f t="shared" si="136"/>
        <v>0</v>
      </c>
      <c r="AB1794" s="68" t="str">
        <f t="shared" si="137"/>
        <v/>
      </c>
    </row>
    <row r="1795" spans="1:28" s="67" customFormat="1" ht="20.25">
      <c r="A1795" s="197"/>
      <c r="B1795" s="137" t="s">
        <v>235</v>
      </c>
      <c r="C1795" s="191" t="s">
        <v>235</v>
      </c>
      <c r="D1795" s="138"/>
      <c r="E1795" s="137" t="s">
        <v>235</v>
      </c>
      <c r="F1795" s="137" t="s">
        <v>235</v>
      </c>
      <c r="G1795" s="137" t="s">
        <v>235</v>
      </c>
      <c r="H1795" s="192" t="s">
        <v>235</v>
      </c>
      <c r="I1795" s="193" t="s">
        <v>235</v>
      </c>
      <c r="J1795" s="193" t="s">
        <v>235</v>
      </c>
      <c r="K1795" s="194"/>
      <c r="L1795" s="194"/>
      <c r="M1795" s="194"/>
      <c r="N1795" s="194"/>
      <c r="O1795" s="194"/>
      <c r="P1795" s="195"/>
      <c r="Q1795" s="196"/>
      <c r="R1795" s="137" t="s">
        <v>235</v>
      </c>
      <c r="S1795" s="197" t="str">
        <f t="shared" ca="1" si="140"/>
        <v/>
      </c>
      <c r="T1795" s="197" t="str">
        <f ca="1">IF(B1795="","",IF(ISERROR(MATCH($J1795,[3]SorP!$B$1:$B$6226,0)),"",INDIRECT("'SorP'!$A$"&amp;MATCH($S1795&amp;$J1795,[3]SorP!C:C,0))))</f>
        <v/>
      </c>
      <c r="U1795" s="139"/>
      <c r="V1795" s="140" t="e">
        <f>IF(C1795="",NA(),IF(OR(C1795="Smelter not listed",C1795="Smelter not yet identified"),MATCH($B1795&amp;$D1795,'[3]Smelter Look-up'!$J:$J,0),MATCH($B1795&amp;$C1795,'[3]Smelter Look-up'!$J:$J,0)))</f>
        <v>#N/A</v>
      </c>
      <c r="X1795" s="67">
        <f t="shared" si="136"/>
        <v>0</v>
      </c>
      <c r="AB1795" s="68" t="str">
        <f t="shared" si="137"/>
        <v/>
      </c>
    </row>
    <row r="1796" spans="1:28" s="67" customFormat="1" ht="20.25">
      <c r="A1796" s="197"/>
      <c r="B1796" s="137" t="s">
        <v>235</v>
      </c>
      <c r="C1796" s="191" t="s">
        <v>235</v>
      </c>
      <c r="D1796" s="138"/>
      <c r="E1796" s="137" t="s">
        <v>235</v>
      </c>
      <c r="F1796" s="137" t="s">
        <v>235</v>
      </c>
      <c r="G1796" s="137" t="s">
        <v>235</v>
      </c>
      <c r="H1796" s="192" t="s">
        <v>235</v>
      </c>
      <c r="I1796" s="193" t="s">
        <v>235</v>
      </c>
      <c r="J1796" s="193" t="s">
        <v>235</v>
      </c>
      <c r="K1796" s="194"/>
      <c r="L1796" s="194"/>
      <c r="M1796" s="194"/>
      <c r="N1796" s="194"/>
      <c r="O1796" s="194"/>
      <c r="P1796" s="195"/>
      <c r="Q1796" s="196"/>
      <c r="R1796" s="137" t="s">
        <v>235</v>
      </c>
      <c r="S1796" s="197" t="str">
        <f t="shared" ca="1" si="140"/>
        <v/>
      </c>
      <c r="T1796" s="197" t="str">
        <f ca="1">IF(B1796="","",IF(ISERROR(MATCH($J1796,[3]SorP!$B$1:$B$6226,0)),"",INDIRECT("'SorP'!$A$"&amp;MATCH($S1796&amp;$J1796,[3]SorP!C:C,0))))</f>
        <v/>
      </c>
      <c r="U1796" s="139"/>
      <c r="V1796" s="140" t="e">
        <f>IF(C1796="",NA(),IF(OR(C1796="Smelter not listed",C1796="Smelter not yet identified"),MATCH($B1796&amp;$D1796,'[3]Smelter Look-up'!$J:$J,0),MATCH($B1796&amp;$C1796,'[3]Smelter Look-up'!$J:$J,0)))</f>
        <v>#N/A</v>
      </c>
      <c r="X1796" s="67">
        <f t="shared" si="136"/>
        <v>0</v>
      </c>
      <c r="AB1796" s="68" t="str">
        <f t="shared" si="137"/>
        <v/>
      </c>
    </row>
    <row r="1797" spans="1:28" s="67" customFormat="1" ht="20.25">
      <c r="A1797" s="197"/>
      <c r="B1797" s="137" t="s">
        <v>235</v>
      </c>
      <c r="C1797" s="191" t="s">
        <v>235</v>
      </c>
      <c r="D1797" s="138"/>
      <c r="E1797" s="137" t="s">
        <v>235</v>
      </c>
      <c r="F1797" s="137" t="s">
        <v>235</v>
      </c>
      <c r="G1797" s="137" t="s">
        <v>235</v>
      </c>
      <c r="H1797" s="192" t="s">
        <v>235</v>
      </c>
      <c r="I1797" s="193" t="s">
        <v>235</v>
      </c>
      <c r="J1797" s="193" t="s">
        <v>235</v>
      </c>
      <c r="K1797" s="194"/>
      <c r="L1797" s="194"/>
      <c r="M1797" s="194"/>
      <c r="N1797" s="194"/>
      <c r="O1797" s="194"/>
      <c r="P1797" s="195"/>
      <c r="Q1797" s="196"/>
      <c r="R1797" s="137" t="s">
        <v>235</v>
      </c>
      <c r="S1797" s="197" t="str">
        <f t="shared" ca="1" si="140"/>
        <v/>
      </c>
      <c r="T1797" s="197" t="str">
        <f ca="1">IF(B1797="","",IF(ISERROR(MATCH($J1797,[3]SorP!$B$1:$B$6226,0)),"",INDIRECT("'SorP'!$A$"&amp;MATCH($S1797&amp;$J1797,[3]SorP!C:C,0))))</f>
        <v/>
      </c>
      <c r="U1797" s="139"/>
      <c r="V1797" s="140" t="e">
        <f>IF(C1797="",NA(),IF(OR(C1797="Smelter not listed",C1797="Smelter not yet identified"),MATCH($B1797&amp;$D1797,'[3]Smelter Look-up'!$J:$J,0),MATCH($B1797&amp;$C1797,'[3]Smelter Look-up'!$J:$J,0)))</f>
        <v>#N/A</v>
      </c>
      <c r="X1797" s="67">
        <f t="shared" si="136"/>
        <v>0</v>
      </c>
      <c r="AB1797" s="68" t="str">
        <f t="shared" si="137"/>
        <v/>
      </c>
    </row>
    <row r="1798" spans="1:28" s="67" customFormat="1" ht="20.25">
      <c r="A1798" s="197"/>
      <c r="B1798" s="137" t="s">
        <v>235</v>
      </c>
      <c r="C1798" s="191" t="s">
        <v>235</v>
      </c>
      <c r="D1798" s="138"/>
      <c r="E1798" s="137" t="s">
        <v>235</v>
      </c>
      <c r="F1798" s="137" t="s">
        <v>235</v>
      </c>
      <c r="G1798" s="137" t="s">
        <v>235</v>
      </c>
      <c r="H1798" s="192" t="s">
        <v>235</v>
      </c>
      <c r="I1798" s="193" t="s">
        <v>235</v>
      </c>
      <c r="J1798" s="193" t="s">
        <v>235</v>
      </c>
      <c r="K1798" s="194"/>
      <c r="L1798" s="194"/>
      <c r="M1798" s="194"/>
      <c r="N1798" s="194"/>
      <c r="O1798" s="194"/>
      <c r="P1798" s="195"/>
      <c r="Q1798" s="196"/>
      <c r="R1798" s="137" t="s">
        <v>235</v>
      </c>
      <c r="S1798" s="197" t="str">
        <f t="shared" ca="1" si="140"/>
        <v/>
      </c>
      <c r="T1798" s="197" t="str">
        <f ca="1">IF(B1798="","",IF(ISERROR(MATCH($J1798,[3]SorP!$B$1:$B$6226,0)),"",INDIRECT("'SorP'!$A$"&amp;MATCH($S1798&amp;$J1798,[3]SorP!C:C,0))))</f>
        <v/>
      </c>
      <c r="U1798" s="139"/>
      <c r="V1798" s="140" t="e">
        <f>IF(C1798="",NA(),IF(OR(C1798="Smelter not listed",C1798="Smelter not yet identified"),MATCH($B1798&amp;$D1798,'[3]Smelter Look-up'!$J:$J,0),MATCH($B1798&amp;$C1798,'[3]Smelter Look-up'!$J:$J,0)))</f>
        <v>#N/A</v>
      </c>
      <c r="X1798" s="67">
        <f t="shared" si="136"/>
        <v>0</v>
      </c>
      <c r="AB1798" s="68" t="str">
        <f t="shared" si="137"/>
        <v/>
      </c>
    </row>
    <row r="1799" spans="1:28" s="67" customFormat="1" ht="20.25">
      <c r="A1799" s="197"/>
      <c r="B1799" s="137" t="s">
        <v>235</v>
      </c>
      <c r="C1799" s="191" t="s">
        <v>235</v>
      </c>
      <c r="D1799" s="138"/>
      <c r="E1799" s="137" t="s">
        <v>235</v>
      </c>
      <c r="F1799" s="137" t="s">
        <v>235</v>
      </c>
      <c r="G1799" s="137" t="s">
        <v>235</v>
      </c>
      <c r="H1799" s="192" t="s">
        <v>235</v>
      </c>
      <c r="I1799" s="193" t="s">
        <v>235</v>
      </c>
      <c r="J1799" s="193" t="s">
        <v>235</v>
      </c>
      <c r="K1799" s="194"/>
      <c r="L1799" s="194"/>
      <c r="M1799" s="194"/>
      <c r="N1799" s="194"/>
      <c r="O1799" s="194"/>
      <c r="P1799" s="195"/>
      <c r="Q1799" s="196"/>
      <c r="R1799" s="137" t="s">
        <v>235</v>
      </c>
      <c r="S1799" s="197" t="str">
        <f t="shared" ca="1" si="140"/>
        <v/>
      </c>
      <c r="T1799" s="197" t="str">
        <f ca="1">IF(B1799="","",IF(ISERROR(MATCH($J1799,[3]SorP!$B$1:$B$6226,0)),"",INDIRECT("'SorP'!$A$"&amp;MATCH($S1799&amp;$J1799,[3]SorP!C:C,0))))</f>
        <v/>
      </c>
      <c r="U1799" s="139"/>
      <c r="V1799" s="140" t="e">
        <f>IF(C1799="",NA(),IF(OR(C1799="Smelter not listed",C1799="Smelter not yet identified"),MATCH($B1799&amp;$D1799,'[3]Smelter Look-up'!$J:$J,0),MATCH($B1799&amp;$C1799,'[3]Smelter Look-up'!$J:$J,0)))</f>
        <v>#N/A</v>
      </c>
      <c r="X1799" s="67">
        <f t="shared" si="136"/>
        <v>0</v>
      </c>
      <c r="AB1799" s="68" t="str">
        <f t="shared" si="137"/>
        <v/>
      </c>
    </row>
    <row r="1800" spans="1:28" s="67" customFormat="1" ht="20.25">
      <c r="A1800" s="197"/>
      <c r="B1800" s="137" t="s">
        <v>235</v>
      </c>
      <c r="C1800" s="191" t="s">
        <v>235</v>
      </c>
      <c r="D1800" s="138"/>
      <c r="E1800" s="137" t="s">
        <v>235</v>
      </c>
      <c r="F1800" s="137" t="s">
        <v>235</v>
      </c>
      <c r="G1800" s="137" t="s">
        <v>235</v>
      </c>
      <c r="H1800" s="192" t="s">
        <v>235</v>
      </c>
      <c r="I1800" s="193" t="s">
        <v>235</v>
      </c>
      <c r="J1800" s="193" t="s">
        <v>235</v>
      </c>
      <c r="K1800" s="194"/>
      <c r="L1800" s="194"/>
      <c r="M1800" s="194"/>
      <c r="N1800" s="194"/>
      <c r="O1800" s="194"/>
      <c r="P1800" s="195"/>
      <c r="Q1800" s="196"/>
      <c r="R1800" s="137" t="s">
        <v>235</v>
      </c>
      <c r="S1800" s="197" t="str">
        <f t="shared" ca="1" si="140"/>
        <v/>
      </c>
      <c r="T1800" s="197" t="str">
        <f ca="1">IF(B1800="","",IF(ISERROR(MATCH($J1800,[3]SorP!$B$1:$B$6226,0)),"",INDIRECT("'SorP'!$A$"&amp;MATCH($S1800&amp;$J1800,[3]SorP!C:C,0))))</f>
        <v/>
      </c>
      <c r="U1800" s="139"/>
      <c r="V1800" s="140" t="e">
        <f>IF(C1800="",NA(),IF(OR(C1800="Smelter not listed",C1800="Smelter not yet identified"),MATCH($B1800&amp;$D1800,'[3]Smelter Look-up'!$J:$J,0),MATCH($B1800&amp;$C1800,'[3]Smelter Look-up'!$J:$J,0)))</f>
        <v>#N/A</v>
      </c>
      <c r="X1800" s="67">
        <f t="shared" si="136"/>
        <v>0</v>
      </c>
      <c r="AB1800" s="68" t="str">
        <f t="shared" si="137"/>
        <v/>
      </c>
    </row>
    <row r="1801" spans="1:28" s="67" customFormat="1" ht="20.25">
      <c r="A1801" s="197"/>
      <c r="B1801" s="137" t="s">
        <v>235</v>
      </c>
      <c r="C1801" s="191" t="s">
        <v>235</v>
      </c>
      <c r="D1801" s="138"/>
      <c r="E1801" s="137" t="s">
        <v>235</v>
      </c>
      <c r="F1801" s="137" t="s">
        <v>235</v>
      </c>
      <c r="G1801" s="137" t="s">
        <v>235</v>
      </c>
      <c r="H1801" s="192" t="s">
        <v>235</v>
      </c>
      <c r="I1801" s="193" t="s">
        <v>235</v>
      </c>
      <c r="J1801" s="193" t="s">
        <v>235</v>
      </c>
      <c r="K1801" s="194"/>
      <c r="L1801" s="194"/>
      <c r="M1801" s="194"/>
      <c r="N1801" s="194"/>
      <c r="O1801" s="194"/>
      <c r="P1801" s="195"/>
      <c r="Q1801" s="196"/>
      <c r="R1801" s="137" t="s">
        <v>235</v>
      </c>
      <c r="S1801" s="197" t="str">
        <f t="shared" ca="1" si="140"/>
        <v/>
      </c>
      <c r="T1801" s="197" t="str">
        <f ca="1">IF(B1801="","",IF(ISERROR(MATCH($J1801,[3]SorP!$B$1:$B$6226,0)),"",INDIRECT("'SorP'!$A$"&amp;MATCH($S1801&amp;$J1801,[3]SorP!C:C,0))))</f>
        <v/>
      </c>
      <c r="U1801" s="139"/>
      <c r="V1801" s="140" t="e">
        <f>IF(C1801="",NA(),IF(OR(C1801="Smelter not listed",C1801="Smelter not yet identified"),MATCH($B1801&amp;$D1801,'[3]Smelter Look-up'!$J:$J,0),MATCH($B1801&amp;$C1801,'[3]Smelter Look-up'!$J:$J,0)))</f>
        <v>#N/A</v>
      </c>
      <c r="X1801" s="67">
        <f t="shared" ref="X1801:X1864" si="141">IF(AND(C1801="Smelter not listed",OR(LEN(D1801)=0,LEN(E1801)=0)),1,0)</f>
        <v>0</v>
      </c>
      <c r="AB1801" s="68" t="str">
        <f t="shared" ref="AB1801:AB1864" si="142">B1801&amp;C1801</f>
        <v/>
      </c>
    </row>
    <row r="1802" spans="1:28" s="67" customFormat="1" ht="20.25">
      <c r="A1802" s="197"/>
      <c r="B1802" s="137" t="s">
        <v>235</v>
      </c>
      <c r="C1802" s="191" t="s">
        <v>235</v>
      </c>
      <c r="D1802" s="138"/>
      <c r="E1802" s="137" t="s">
        <v>235</v>
      </c>
      <c r="F1802" s="137" t="s">
        <v>235</v>
      </c>
      <c r="G1802" s="137" t="s">
        <v>235</v>
      </c>
      <c r="H1802" s="192" t="s">
        <v>235</v>
      </c>
      <c r="I1802" s="193" t="s">
        <v>235</v>
      </c>
      <c r="J1802" s="193" t="s">
        <v>235</v>
      </c>
      <c r="K1802" s="194"/>
      <c r="L1802" s="194"/>
      <c r="M1802" s="194"/>
      <c r="N1802" s="194"/>
      <c r="O1802" s="194"/>
      <c r="P1802" s="195"/>
      <c r="Q1802" s="196"/>
      <c r="R1802" s="137" t="s">
        <v>235</v>
      </c>
      <c r="S1802" s="197" t="str">
        <f t="shared" ca="1" si="140"/>
        <v/>
      </c>
      <c r="T1802" s="197" t="str">
        <f ca="1">IF(B1802="","",IF(ISERROR(MATCH($J1802,[3]SorP!$B$1:$B$6226,0)),"",INDIRECT("'SorP'!$A$"&amp;MATCH($S1802&amp;$J1802,[3]SorP!C:C,0))))</f>
        <v/>
      </c>
      <c r="U1802" s="139"/>
      <c r="V1802" s="140" t="e">
        <f>IF(C1802="",NA(),IF(OR(C1802="Smelter not listed",C1802="Smelter not yet identified"),MATCH($B1802&amp;$D1802,'[3]Smelter Look-up'!$J:$J,0),MATCH($B1802&amp;$C1802,'[3]Smelter Look-up'!$J:$J,0)))</f>
        <v>#N/A</v>
      </c>
      <c r="X1802" s="67">
        <f t="shared" si="141"/>
        <v>0</v>
      </c>
      <c r="AB1802" s="68" t="str">
        <f t="shared" si="142"/>
        <v/>
      </c>
    </row>
    <row r="1803" spans="1:28" s="67" customFormat="1" ht="20.25">
      <c r="A1803" s="197"/>
      <c r="B1803" s="137" t="s">
        <v>235</v>
      </c>
      <c r="C1803" s="191" t="s">
        <v>235</v>
      </c>
      <c r="D1803" s="138"/>
      <c r="E1803" s="137" t="s">
        <v>235</v>
      </c>
      <c r="F1803" s="137" t="s">
        <v>235</v>
      </c>
      <c r="G1803" s="137" t="s">
        <v>235</v>
      </c>
      <c r="H1803" s="192" t="s">
        <v>235</v>
      </c>
      <c r="I1803" s="193" t="s">
        <v>235</v>
      </c>
      <c r="J1803" s="193" t="s">
        <v>235</v>
      </c>
      <c r="K1803" s="194"/>
      <c r="L1803" s="194"/>
      <c r="M1803" s="194"/>
      <c r="N1803" s="194"/>
      <c r="O1803" s="194"/>
      <c r="P1803" s="195"/>
      <c r="Q1803" s="196"/>
      <c r="R1803" s="137" t="s">
        <v>235</v>
      </c>
      <c r="S1803" s="197" t="str">
        <f t="shared" ca="1" si="140"/>
        <v/>
      </c>
      <c r="T1803" s="197" t="str">
        <f ca="1">IF(B1803="","",IF(ISERROR(MATCH($J1803,[3]SorP!$B$1:$B$6226,0)),"",INDIRECT("'SorP'!$A$"&amp;MATCH($S1803&amp;$J1803,[3]SorP!C:C,0))))</f>
        <v/>
      </c>
      <c r="U1803" s="139"/>
      <c r="V1803" s="140" t="e">
        <f>IF(C1803="",NA(),IF(OR(C1803="Smelter not listed",C1803="Smelter not yet identified"),MATCH($B1803&amp;$D1803,'[3]Smelter Look-up'!$J:$J,0),MATCH($B1803&amp;$C1803,'[3]Smelter Look-up'!$J:$J,0)))</f>
        <v>#N/A</v>
      </c>
      <c r="X1803" s="67">
        <f t="shared" si="141"/>
        <v>0</v>
      </c>
      <c r="AB1803" s="68" t="str">
        <f t="shared" si="142"/>
        <v/>
      </c>
    </row>
    <row r="1804" spans="1:28" s="67" customFormat="1" ht="20.25">
      <c r="A1804" s="197"/>
      <c r="B1804" s="137" t="s">
        <v>235</v>
      </c>
      <c r="C1804" s="191" t="s">
        <v>235</v>
      </c>
      <c r="D1804" s="138"/>
      <c r="E1804" s="137" t="s">
        <v>235</v>
      </c>
      <c r="F1804" s="137" t="s">
        <v>235</v>
      </c>
      <c r="G1804" s="137" t="s">
        <v>235</v>
      </c>
      <c r="H1804" s="192" t="s">
        <v>235</v>
      </c>
      <c r="I1804" s="193" t="s">
        <v>235</v>
      </c>
      <c r="J1804" s="193" t="s">
        <v>235</v>
      </c>
      <c r="K1804" s="194"/>
      <c r="L1804" s="194"/>
      <c r="M1804" s="194"/>
      <c r="N1804" s="194"/>
      <c r="O1804" s="194"/>
      <c r="P1804" s="195"/>
      <c r="Q1804" s="196"/>
      <c r="R1804" s="137" t="s">
        <v>235</v>
      </c>
      <c r="S1804" s="197" t="str">
        <f t="shared" ca="1" si="140"/>
        <v/>
      </c>
      <c r="T1804" s="197" t="str">
        <f ca="1">IF(B1804="","",IF(ISERROR(MATCH($J1804,[3]SorP!$B$1:$B$6226,0)),"",INDIRECT("'SorP'!$A$"&amp;MATCH($S1804&amp;$J1804,[3]SorP!C:C,0))))</f>
        <v/>
      </c>
      <c r="U1804" s="139"/>
      <c r="V1804" s="140" t="e">
        <f>IF(C1804="",NA(),IF(OR(C1804="Smelter not listed",C1804="Smelter not yet identified"),MATCH($B1804&amp;$D1804,'[3]Smelter Look-up'!$J:$J,0),MATCH($B1804&amp;$C1804,'[3]Smelter Look-up'!$J:$J,0)))</f>
        <v>#N/A</v>
      </c>
      <c r="X1804" s="67">
        <f t="shared" si="141"/>
        <v>0</v>
      </c>
      <c r="AB1804" s="68" t="str">
        <f t="shared" si="142"/>
        <v/>
      </c>
    </row>
    <row r="1805" spans="1:28" s="67" customFormat="1" ht="20.25">
      <c r="A1805" s="197"/>
      <c r="B1805" s="137" t="s">
        <v>235</v>
      </c>
      <c r="C1805" s="191" t="s">
        <v>235</v>
      </c>
      <c r="D1805" s="138"/>
      <c r="E1805" s="137" t="s">
        <v>235</v>
      </c>
      <c r="F1805" s="137" t="s">
        <v>235</v>
      </c>
      <c r="G1805" s="137" t="s">
        <v>235</v>
      </c>
      <c r="H1805" s="192" t="s">
        <v>235</v>
      </c>
      <c r="I1805" s="193" t="s">
        <v>235</v>
      </c>
      <c r="J1805" s="193" t="s">
        <v>235</v>
      </c>
      <c r="K1805" s="194"/>
      <c r="L1805" s="194"/>
      <c r="M1805" s="194"/>
      <c r="N1805" s="194"/>
      <c r="O1805" s="194"/>
      <c r="P1805" s="195"/>
      <c r="Q1805" s="196"/>
      <c r="R1805" s="137" t="s">
        <v>235</v>
      </c>
      <c r="S1805" s="197" t="str">
        <f t="shared" ca="1" si="140"/>
        <v/>
      </c>
      <c r="T1805" s="197" t="str">
        <f ca="1">IF(B1805="","",IF(ISERROR(MATCH($J1805,[3]SorP!$B$1:$B$6226,0)),"",INDIRECT("'SorP'!$A$"&amp;MATCH($S1805&amp;$J1805,[3]SorP!C:C,0))))</f>
        <v/>
      </c>
      <c r="U1805" s="139"/>
      <c r="V1805" s="140" t="e">
        <f>IF(C1805="",NA(),IF(OR(C1805="Smelter not listed",C1805="Smelter not yet identified"),MATCH($B1805&amp;$D1805,'[3]Smelter Look-up'!$J:$J,0),MATCH($B1805&amp;$C1805,'[3]Smelter Look-up'!$J:$J,0)))</f>
        <v>#N/A</v>
      </c>
      <c r="X1805" s="67">
        <f t="shared" si="141"/>
        <v>0</v>
      </c>
      <c r="AB1805" s="68" t="str">
        <f t="shared" si="142"/>
        <v/>
      </c>
    </row>
    <row r="1806" spans="1:28" s="67" customFormat="1" ht="20.25">
      <c r="A1806" s="197"/>
      <c r="B1806" s="137" t="s">
        <v>235</v>
      </c>
      <c r="C1806" s="191" t="s">
        <v>235</v>
      </c>
      <c r="D1806" s="138"/>
      <c r="E1806" s="137" t="s">
        <v>235</v>
      </c>
      <c r="F1806" s="137" t="s">
        <v>235</v>
      </c>
      <c r="G1806" s="137" t="s">
        <v>235</v>
      </c>
      <c r="H1806" s="192" t="s">
        <v>235</v>
      </c>
      <c r="I1806" s="193" t="s">
        <v>235</v>
      </c>
      <c r="J1806" s="193" t="s">
        <v>235</v>
      </c>
      <c r="K1806" s="194"/>
      <c r="L1806" s="194"/>
      <c r="M1806" s="194"/>
      <c r="N1806" s="194"/>
      <c r="O1806" s="194"/>
      <c r="P1806" s="195"/>
      <c r="Q1806" s="196"/>
      <c r="R1806" s="137" t="s">
        <v>235</v>
      </c>
      <c r="S1806" s="197" t="str">
        <f t="shared" ca="1" si="140"/>
        <v/>
      </c>
      <c r="T1806" s="197" t="str">
        <f ca="1">IF(B1806="","",IF(ISERROR(MATCH($J1806,[3]SorP!$B$1:$B$6226,0)),"",INDIRECT("'SorP'!$A$"&amp;MATCH($S1806&amp;$J1806,[3]SorP!C:C,0))))</f>
        <v/>
      </c>
      <c r="U1806" s="139"/>
      <c r="V1806" s="140" t="e">
        <f>IF(C1806="",NA(),IF(OR(C1806="Smelter not listed",C1806="Smelter not yet identified"),MATCH($B1806&amp;$D1806,'[3]Smelter Look-up'!$J:$J,0),MATCH($B1806&amp;$C1806,'[3]Smelter Look-up'!$J:$J,0)))</f>
        <v>#N/A</v>
      </c>
      <c r="X1806" s="67">
        <f t="shared" si="141"/>
        <v>0</v>
      </c>
      <c r="AB1806" s="68" t="str">
        <f t="shared" si="142"/>
        <v/>
      </c>
    </row>
    <row r="1807" spans="1:28" s="67" customFormat="1" ht="20.25">
      <c r="A1807" s="197"/>
      <c r="B1807" s="137" t="s">
        <v>235</v>
      </c>
      <c r="C1807" s="191" t="s">
        <v>235</v>
      </c>
      <c r="D1807" s="138"/>
      <c r="E1807" s="137" t="s">
        <v>235</v>
      </c>
      <c r="F1807" s="137" t="s">
        <v>235</v>
      </c>
      <c r="G1807" s="137" t="s">
        <v>235</v>
      </c>
      <c r="H1807" s="192" t="s">
        <v>235</v>
      </c>
      <c r="I1807" s="193" t="s">
        <v>235</v>
      </c>
      <c r="J1807" s="193" t="s">
        <v>235</v>
      </c>
      <c r="K1807" s="194"/>
      <c r="L1807" s="194"/>
      <c r="M1807" s="194"/>
      <c r="N1807" s="194"/>
      <c r="O1807" s="194"/>
      <c r="P1807" s="195"/>
      <c r="Q1807" s="196"/>
      <c r="R1807" s="137" t="s">
        <v>235</v>
      </c>
      <c r="S1807" s="197" t="str">
        <f t="shared" ca="1" si="140"/>
        <v/>
      </c>
      <c r="T1807" s="197" t="str">
        <f ca="1">IF(B1807="","",IF(ISERROR(MATCH($J1807,[3]SorP!$B$1:$B$6226,0)),"",INDIRECT("'SorP'!$A$"&amp;MATCH($S1807&amp;$J1807,[3]SorP!C:C,0))))</f>
        <v/>
      </c>
      <c r="U1807" s="139"/>
      <c r="V1807" s="140" t="e">
        <f>IF(C1807="",NA(),IF(OR(C1807="Smelter not listed",C1807="Smelter not yet identified"),MATCH($B1807&amp;$D1807,'[3]Smelter Look-up'!$J:$J,0),MATCH($B1807&amp;$C1807,'[3]Smelter Look-up'!$J:$J,0)))</f>
        <v>#N/A</v>
      </c>
      <c r="X1807" s="67">
        <f t="shared" si="141"/>
        <v>0</v>
      </c>
      <c r="AB1807" s="68" t="str">
        <f t="shared" si="142"/>
        <v/>
      </c>
    </row>
    <row r="1808" spans="1:28" s="67" customFormat="1" ht="20.25">
      <c r="A1808" s="197"/>
      <c r="B1808" s="137" t="s">
        <v>235</v>
      </c>
      <c r="C1808" s="191" t="s">
        <v>235</v>
      </c>
      <c r="D1808" s="138"/>
      <c r="E1808" s="137" t="s">
        <v>235</v>
      </c>
      <c r="F1808" s="137" t="s">
        <v>235</v>
      </c>
      <c r="G1808" s="137" t="s">
        <v>235</v>
      </c>
      <c r="H1808" s="192" t="s">
        <v>235</v>
      </c>
      <c r="I1808" s="193" t="s">
        <v>235</v>
      </c>
      <c r="J1808" s="193" t="s">
        <v>235</v>
      </c>
      <c r="K1808" s="194"/>
      <c r="L1808" s="194"/>
      <c r="M1808" s="194"/>
      <c r="N1808" s="194"/>
      <c r="O1808" s="194"/>
      <c r="P1808" s="195"/>
      <c r="Q1808" s="196"/>
      <c r="R1808" s="137" t="s">
        <v>235</v>
      </c>
      <c r="S1808" s="197" t="str">
        <f t="shared" ca="1" si="140"/>
        <v/>
      </c>
      <c r="T1808" s="197" t="str">
        <f ca="1">IF(B1808="","",IF(ISERROR(MATCH($J1808,[3]SorP!$B$1:$B$6226,0)),"",INDIRECT("'SorP'!$A$"&amp;MATCH($S1808&amp;$J1808,[3]SorP!C:C,0))))</f>
        <v/>
      </c>
      <c r="U1808" s="139"/>
      <c r="V1808" s="140" t="e">
        <f>IF(C1808="",NA(),IF(OR(C1808="Smelter not listed",C1808="Smelter not yet identified"),MATCH($B1808&amp;$D1808,'[3]Smelter Look-up'!$J:$J,0),MATCH($B1808&amp;$C1808,'[3]Smelter Look-up'!$J:$J,0)))</f>
        <v>#N/A</v>
      </c>
      <c r="X1808" s="67">
        <f t="shared" si="141"/>
        <v>0</v>
      </c>
      <c r="AB1808" s="68" t="str">
        <f t="shared" si="142"/>
        <v/>
      </c>
    </row>
    <row r="1809" spans="1:28" s="67" customFormat="1" ht="20.25">
      <c r="A1809" s="197"/>
      <c r="B1809" s="137" t="s">
        <v>235</v>
      </c>
      <c r="C1809" s="191" t="s">
        <v>235</v>
      </c>
      <c r="D1809" s="138"/>
      <c r="E1809" s="137" t="s">
        <v>235</v>
      </c>
      <c r="F1809" s="137" t="s">
        <v>235</v>
      </c>
      <c r="G1809" s="137" t="s">
        <v>235</v>
      </c>
      <c r="H1809" s="192" t="s">
        <v>235</v>
      </c>
      <c r="I1809" s="193" t="s">
        <v>235</v>
      </c>
      <c r="J1809" s="193" t="s">
        <v>235</v>
      </c>
      <c r="K1809" s="194"/>
      <c r="L1809" s="194"/>
      <c r="M1809" s="194"/>
      <c r="N1809" s="194"/>
      <c r="O1809" s="194"/>
      <c r="P1809" s="195"/>
      <c r="Q1809" s="196"/>
      <c r="R1809" s="137" t="s">
        <v>235</v>
      </c>
      <c r="S1809" s="197" t="str">
        <f t="shared" ca="1" si="140"/>
        <v/>
      </c>
      <c r="T1809" s="197" t="str">
        <f ca="1">IF(B1809="","",IF(ISERROR(MATCH($J1809,[3]SorP!$B$1:$B$6226,0)),"",INDIRECT("'SorP'!$A$"&amp;MATCH($S1809&amp;$J1809,[3]SorP!C:C,0))))</f>
        <v/>
      </c>
      <c r="U1809" s="139"/>
      <c r="V1809" s="140" t="e">
        <f>IF(C1809="",NA(),IF(OR(C1809="Smelter not listed",C1809="Smelter not yet identified"),MATCH($B1809&amp;$D1809,'[3]Smelter Look-up'!$J:$J,0),MATCH($B1809&amp;$C1809,'[3]Smelter Look-up'!$J:$J,0)))</f>
        <v>#N/A</v>
      </c>
      <c r="X1809" s="67">
        <f t="shared" si="141"/>
        <v>0</v>
      </c>
      <c r="AB1809" s="68" t="str">
        <f t="shared" si="142"/>
        <v/>
      </c>
    </row>
    <row r="1810" spans="1:28" s="67" customFormat="1" ht="20.25">
      <c r="A1810" s="197"/>
      <c r="B1810" s="137" t="s">
        <v>235</v>
      </c>
      <c r="C1810" s="191" t="s">
        <v>235</v>
      </c>
      <c r="D1810" s="138"/>
      <c r="E1810" s="137" t="s">
        <v>235</v>
      </c>
      <c r="F1810" s="137" t="s">
        <v>235</v>
      </c>
      <c r="G1810" s="137" t="s">
        <v>235</v>
      </c>
      <c r="H1810" s="192" t="s">
        <v>235</v>
      </c>
      <c r="I1810" s="193" t="s">
        <v>235</v>
      </c>
      <c r="J1810" s="193" t="s">
        <v>235</v>
      </c>
      <c r="K1810" s="194"/>
      <c r="L1810" s="194"/>
      <c r="M1810" s="194"/>
      <c r="N1810" s="194"/>
      <c r="O1810" s="194"/>
      <c r="P1810" s="195"/>
      <c r="Q1810" s="196"/>
      <c r="R1810" s="137" t="s">
        <v>235</v>
      </c>
      <c r="S1810" s="197" t="str">
        <f t="shared" ca="1" si="140"/>
        <v/>
      </c>
      <c r="T1810" s="197" t="str">
        <f ca="1">IF(B1810="","",IF(ISERROR(MATCH($J1810,[3]SorP!$B$1:$B$6226,0)),"",INDIRECT("'SorP'!$A$"&amp;MATCH($S1810&amp;$J1810,[3]SorP!C:C,0))))</f>
        <v/>
      </c>
      <c r="U1810" s="139"/>
      <c r="V1810" s="140" t="e">
        <f>IF(C1810="",NA(),IF(OR(C1810="Smelter not listed",C1810="Smelter not yet identified"),MATCH($B1810&amp;$D1810,'[3]Smelter Look-up'!$J:$J,0),MATCH($B1810&amp;$C1810,'[3]Smelter Look-up'!$J:$J,0)))</f>
        <v>#N/A</v>
      </c>
      <c r="X1810" s="67">
        <f t="shared" si="141"/>
        <v>0</v>
      </c>
      <c r="AB1810" s="68" t="str">
        <f t="shared" si="142"/>
        <v/>
      </c>
    </row>
    <row r="1811" spans="1:28" s="67" customFormat="1" ht="20.25">
      <c r="A1811" s="197"/>
      <c r="B1811" s="137" t="s">
        <v>235</v>
      </c>
      <c r="C1811" s="191" t="s">
        <v>235</v>
      </c>
      <c r="D1811" s="138"/>
      <c r="E1811" s="137" t="s">
        <v>235</v>
      </c>
      <c r="F1811" s="137" t="s">
        <v>235</v>
      </c>
      <c r="G1811" s="137" t="s">
        <v>235</v>
      </c>
      <c r="H1811" s="192" t="s">
        <v>235</v>
      </c>
      <c r="I1811" s="193" t="s">
        <v>235</v>
      </c>
      <c r="J1811" s="193" t="s">
        <v>235</v>
      </c>
      <c r="K1811" s="194"/>
      <c r="L1811" s="194"/>
      <c r="M1811" s="194"/>
      <c r="N1811" s="194"/>
      <c r="O1811" s="194"/>
      <c r="P1811" s="195"/>
      <c r="Q1811" s="196"/>
      <c r="R1811" s="137" t="s">
        <v>235</v>
      </c>
      <c r="S1811" s="197" t="str">
        <f t="shared" ca="1" si="140"/>
        <v/>
      </c>
      <c r="T1811" s="197" t="str">
        <f ca="1">IF(B1811="","",IF(ISERROR(MATCH($J1811,[3]SorP!$B$1:$B$6226,0)),"",INDIRECT("'SorP'!$A$"&amp;MATCH($S1811&amp;$J1811,[3]SorP!C:C,0))))</f>
        <v/>
      </c>
      <c r="U1811" s="139"/>
      <c r="V1811" s="140" t="e">
        <f>IF(C1811="",NA(),IF(OR(C1811="Smelter not listed",C1811="Smelter not yet identified"),MATCH($B1811&amp;$D1811,'[3]Smelter Look-up'!$J:$J,0),MATCH($B1811&amp;$C1811,'[3]Smelter Look-up'!$J:$J,0)))</f>
        <v>#N/A</v>
      </c>
      <c r="X1811" s="67">
        <f t="shared" si="141"/>
        <v>0</v>
      </c>
      <c r="AB1811" s="68" t="str">
        <f t="shared" si="142"/>
        <v/>
      </c>
    </row>
    <row r="1812" spans="1:28" s="67" customFormat="1" ht="20.25">
      <c r="A1812" s="197"/>
      <c r="B1812" s="137" t="s">
        <v>235</v>
      </c>
      <c r="C1812" s="191" t="s">
        <v>235</v>
      </c>
      <c r="D1812" s="138"/>
      <c r="E1812" s="137" t="s">
        <v>235</v>
      </c>
      <c r="F1812" s="137" t="s">
        <v>235</v>
      </c>
      <c r="G1812" s="137" t="s">
        <v>235</v>
      </c>
      <c r="H1812" s="192" t="s">
        <v>235</v>
      </c>
      <c r="I1812" s="193" t="s">
        <v>235</v>
      </c>
      <c r="J1812" s="193" t="s">
        <v>235</v>
      </c>
      <c r="K1812" s="194"/>
      <c r="L1812" s="194"/>
      <c r="M1812" s="194"/>
      <c r="N1812" s="194"/>
      <c r="O1812" s="194"/>
      <c r="P1812" s="195"/>
      <c r="Q1812" s="196"/>
      <c r="R1812" s="137" t="s">
        <v>235</v>
      </c>
      <c r="S1812" s="197" t="str">
        <f t="shared" ca="1" si="140"/>
        <v/>
      </c>
      <c r="T1812" s="197" t="str">
        <f ca="1">IF(B1812="","",IF(ISERROR(MATCH($J1812,[3]SorP!$B$1:$B$6226,0)),"",INDIRECT("'SorP'!$A$"&amp;MATCH($S1812&amp;$J1812,[3]SorP!C:C,0))))</f>
        <v/>
      </c>
      <c r="U1812" s="139"/>
      <c r="V1812" s="140" t="e">
        <f>IF(C1812="",NA(),IF(OR(C1812="Smelter not listed",C1812="Smelter not yet identified"),MATCH($B1812&amp;$D1812,'[3]Smelter Look-up'!$J:$J,0),MATCH($B1812&amp;$C1812,'[3]Smelter Look-up'!$J:$J,0)))</f>
        <v>#N/A</v>
      </c>
      <c r="X1812" s="67">
        <f t="shared" si="141"/>
        <v>0</v>
      </c>
      <c r="AB1812" s="68" t="str">
        <f t="shared" si="142"/>
        <v/>
      </c>
    </row>
    <row r="1813" spans="1:28" s="67" customFormat="1" ht="20.25">
      <c r="A1813" s="197"/>
      <c r="B1813" s="137" t="s">
        <v>235</v>
      </c>
      <c r="C1813" s="191" t="s">
        <v>235</v>
      </c>
      <c r="D1813" s="138"/>
      <c r="E1813" s="137" t="s">
        <v>235</v>
      </c>
      <c r="F1813" s="137" t="s">
        <v>235</v>
      </c>
      <c r="G1813" s="137" t="s">
        <v>235</v>
      </c>
      <c r="H1813" s="192" t="s">
        <v>235</v>
      </c>
      <c r="I1813" s="193" t="s">
        <v>235</v>
      </c>
      <c r="J1813" s="193" t="s">
        <v>235</v>
      </c>
      <c r="K1813" s="194"/>
      <c r="L1813" s="194"/>
      <c r="M1813" s="194"/>
      <c r="N1813" s="194"/>
      <c r="O1813" s="194"/>
      <c r="P1813" s="195"/>
      <c r="Q1813" s="196"/>
      <c r="R1813" s="137" t="s">
        <v>235</v>
      </c>
      <c r="S1813" s="197" t="str">
        <f t="shared" ca="1" si="140"/>
        <v/>
      </c>
      <c r="T1813" s="197" t="str">
        <f ca="1">IF(B1813="","",IF(ISERROR(MATCH($J1813,[3]SorP!$B$1:$B$6226,0)),"",INDIRECT("'SorP'!$A$"&amp;MATCH($S1813&amp;$J1813,[3]SorP!C:C,0))))</f>
        <v/>
      </c>
      <c r="U1813" s="139"/>
      <c r="V1813" s="140" t="e">
        <f>IF(C1813="",NA(),IF(OR(C1813="Smelter not listed",C1813="Smelter not yet identified"),MATCH($B1813&amp;$D1813,'[3]Smelter Look-up'!$J:$J,0),MATCH($B1813&amp;$C1813,'[3]Smelter Look-up'!$J:$J,0)))</f>
        <v>#N/A</v>
      </c>
      <c r="X1813" s="67">
        <f t="shared" si="141"/>
        <v>0</v>
      </c>
      <c r="AB1813" s="68" t="str">
        <f t="shared" si="142"/>
        <v/>
      </c>
    </row>
    <row r="1814" spans="1:28" s="67" customFormat="1" ht="20.25">
      <c r="A1814" s="197"/>
      <c r="B1814" s="137" t="s">
        <v>235</v>
      </c>
      <c r="C1814" s="191" t="s">
        <v>235</v>
      </c>
      <c r="D1814" s="138"/>
      <c r="E1814" s="137" t="s">
        <v>235</v>
      </c>
      <c r="F1814" s="137" t="s">
        <v>235</v>
      </c>
      <c r="G1814" s="137" t="s">
        <v>235</v>
      </c>
      <c r="H1814" s="192" t="s">
        <v>235</v>
      </c>
      <c r="I1814" s="193" t="s">
        <v>235</v>
      </c>
      <c r="J1814" s="193" t="s">
        <v>235</v>
      </c>
      <c r="K1814" s="194"/>
      <c r="L1814" s="194"/>
      <c r="M1814" s="194"/>
      <c r="N1814" s="194"/>
      <c r="O1814" s="194"/>
      <c r="P1814" s="195"/>
      <c r="Q1814" s="196"/>
      <c r="R1814" s="137" t="s">
        <v>235</v>
      </c>
      <c r="S1814" s="197" t="str">
        <f t="shared" ca="1" si="140"/>
        <v/>
      </c>
      <c r="T1814" s="197" t="str">
        <f ca="1">IF(B1814="","",IF(ISERROR(MATCH($J1814,[3]SorP!$B$1:$B$6226,0)),"",INDIRECT("'SorP'!$A$"&amp;MATCH($S1814&amp;$J1814,[3]SorP!C:C,0))))</f>
        <v/>
      </c>
      <c r="U1814" s="139"/>
      <c r="V1814" s="140" t="e">
        <f>IF(C1814="",NA(),IF(OR(C1814="Smelter not listed",C1814="Smelter not yet identified"),MATCH($B1814&amp;$D1814,'[3]Smelter Look-up'!$J:$J,0),MATCH($B1814&amp;$C1814,'[3]Smelter Look-up'!$J:$J,0)))</f>
        <v>#N/A</v>
      </c>
      <c r="X1814" s="67">
        <f t="shared" si="141"/>
        <v>0</v>
      </c>
      <c r="AB1814" s="68" t="str">
        <f t="shared" si="142"/>
        <v/>
      </c>
    </row>
    <row r="1815" spans="1:28" s="67" customFormat="1" ht="20.25">
      <c r="A1815" s="197"/>
      <c r="B1815" s="137" t="s">
        <v>235</v>
      </c>
      <c r="C1815" s="191" t="s">
        <v>235</v>
      </c>
      <c r="D1815" s="138"/>
      <c r="E1815" s="137" t="s">
        <v>235</v>
      </c>
      <c r="F1815" s="137" t="s">
        <v>235</v>
      </c>
      <c r="G1815" s="137" t="s">
        <v>235</v>
      </c>
      <c r="H1815" s="192" t="s">
        <v>235</v>
      </c>
      <c r="I1815" s="193" t="s">
        <v>235</v>
      </c>
      <c r="J1815" s="193" t="s">
        <v>235</v>
      </c>
      <c r="K1815" s="194"/>
      <c r="L1815" s="194"/>
      <c r="M1815" s="194"/>
      <c r="N1815" s="194"/>
      <c r="O1815" s="194"/>
      <c r="P1815" s="195"/>
      <c r="Q1815" s="196"/>
      <c r="R1815" s="137" t="s">
        <v>235</v>
      </c>
      <c r="S1815" s="197" t="str">
        <f t="shared" ca="1" si="140"/>
        <v/>
      </c>
      <c r="T1815" s="197" t="str">
        <f ca="1">IF(B1815="","",IF(ISERROR(MATCH($J1815,[3]SorP!$B$1:$B$6226,0)),"",INDIRECT("'SorP'!$A$"&amp;MATCH($S1815&amp;$J1815,[3]SorP!C:C,0))))</f>
        <v/>
      </c>
      <c r="U1815" s="139"/>
      <c r="V1815" s="140" t="e">
        <f>IF(C1815="",NA(),IF(OR(C1815="Smelter not listed",C1815="Smelter not yet identified"),MATCH($B1815&amp;$D1815,'[3]Smelter Look-up'!$J:$J,0),MATCH($B1815&amp;$C1815,'[3]Smelter Look-up'!$J:$J,0)))</f>
        <v>#N/A</v>
      </c>
      <c r="X1815" s="67">
        <f t="shared" si="141"/>
        <v>0</v>
      </c>
      <c r="AB1815" s="68" t="str">
        <f t="shared" si="142"/>
        <v/>
      </c>
    </row>
    <row r="1816" spans="1:28" s="67" customFormat="1" ht="20.25">
      <c r="A1816" s="197"/>
      <c r="B1816" s="137" t="s">
        <v>235</v>
      </c>
      <c r="C1816" s="191" t="s">
        <v>235</v>
      </c>
      <c r="D1816" s="138"/>
      <c r="E1816" s="137" t="s">
        <v>235</v>
      </c>
      <c r="F1816" s="137" t="s">
        <v>235</v>
      </c>
      <c r="G1816" s="137" t="s">
        <v>235</v>
      </c>
      <c r="H1816" s="192" t="s">
        <v>235</v>
      </c>
      <c r="I1816" s="193" t="s">
        <v>235</v>
      </c>
      <c r="J1816" s="193" t="s">
        <v>235</v>
      </c>
      <c r="K1816" s="194"/>
      <c r="L1816" s="194"/>
      <c r="M1816" s="194"/>
      <c r="N1816" s="194"/>
      <c r="O1816" s="194"/>
      <c r="P1816" s="195"/>
      <c r="Q1816" s="196"/>
      <c r="R1816" s="137" t="s">
        <v>235</v>
      </c>
      <c r="S1816" s="197" t="str">
        <f t="shared" ca="1" si="140"/>
        <v/>
      </c>
      <c r="T1816" s="197" t="str">
        <f ca="1">IF(B1816="","",IF(ISERROR(MATCH($J1816,[3]SorP!$B$1:$B$6226,0)),"",INDIRECT("'SorP'!$A$"&amp;MATCH($S1816&amp;$J1816,[3]SorP!C:C,0))))</f>
        <v/>
      </c>
      <c r="U1816" s="139"/>
      <c r="V1816" s="140" t="e">
        <f>IF(C1816="",NA(),IF(OR(C1816="Smelter not listed",C1816="Smelter not yet identified"),MATCH($B1816&amp;$D1816,'[3]Smelter Look-up'!$J:$J,0),MATCH($B1816&amp;$C1816,'[3]Smelter Look-up'!$J:$J,0)))</f>
        <v>#N/A</v>
      </c>
      <c r="X1816" s="67">
        <f t="shared" si="141"/>
        <v>0</v>
      </c>
      <c r="AB1816" s="68" t="str">
        <f t="shared" si="142"/>
        <v/>
      </c>
    </row>
    <row r="1817" spans="1:28" s="67" customFormat="1" ht="20.25">
      <c r="A1817" s="197"/>
      <c r="B1817" s="137" t="s">
        <v>235</v>
      </c>
      <c r="C1817" s="191" t="s">
        <v>235</v>
      </c>
      <c r="D1817" s="138"/>
      <c r="E1817" s="137" t="s">
        <v>235</v>
      </c>
      <c r="F1817" s="137" t="s">
        <v>235</v>
      </c>
      <c r="G1817" s="137" t="s">
        <v>235</v>
      </c>
      <c r="H1817" s="192" t="s">
        <v>235</v>
      </c>
      <c r="I1817" s="193" t="s">
        <v>235</v>
      </c>
      <c r="J1817" s="193" t="s">
        <v>235</v>
      </c>
      <c r="K1817" s="194"/>
      <c r="L1817" s="194"/>
      <c r="M1817" s="194"/>
      <c r="N1817" s="194"/>
      <c r="O1817" s="194"/>
      <c r="P1817" s="195"/>
      <c r="Q1817" s="196"/>
      <c r="R1817" s="137" t="s">
        <v>235</v>
      </c>
      <c r="S1817" s="197" t="str">
        <f t="shared" ca="1" si="140"/>
        <v/>
      </c>
      <c r="T1817" s="197" t="str">
        <f ca="1">IF(B1817="","",IF(ISERROR(MATCH($J1817,[3]SorP!$B$1:$B$6226,0)),"",INDIRECT("'SorP'!$A$"&amp;MATCH($S1817&amp;$J1817,[3]SorP!C:C,0))))</f>
        <v/>
      </c>
      <c r="U1817" s="139"/>
      <c r="V1817" s="140" t="e">
        <f>IF(C1817="",NA(),IF(OR(C1817="Smelter not listed",C1817="Smelter not yet identified"),MATCH($B1817&amp;$D1817,'[3]Smelter Look-up'!$J:$J,0),MATCH($B1817&amp;$C1817,'[3]Smelter Look-up'!$J:$J,0)))</f>
        <v>#N/A</v>
      </c>
      <c r="X1817" s="67">
        <f t="shared" si="141"/>
        <v>0</v>
      </c>
      <c r="AB1817" s="68" t="str">
        <f t="shared" si="142"/>
        <v/>
      </c>
    </row>
    <row r="1818" spans="1:28" s="67" customFormat="1" ht="20.25">
      <c r="A1818" s="197"/>
      <c r="B1818" s="137" t="s">
        <v>235</v>
      </c>
      <c r="C1818" s="191" t="s">
        <v>235</v>
      </c>
      <c r="D1818" s="138"/>
      <c r="E1818" s="137" t="s">
        <v>235</v>
      </c>
      <c r="F1818" s="137" t="s">
        <v>235</v>
      </c>
      <c r="G1818" s="137" t="s">
        <v>235</v>
      </c>
      <c r="H1818" s="192" t="s">
        <v>235</v>
      </c>
      <c r="I1818" s="193" t="s">
        <v>235</v>
      </c>
      <c r="J1818" s="193" t="s">
        <v>235</v>
      </c>
      <c r="K1818" s="194"/>
      <c r="L1818" s="194"/>
      <c r="M1818" s="194"/>
      <c r="N1818" s="194"/>
      <c r="O1818" s="194"/>
      <c r="P1818" s="195"/>
      <c r="Q1818" s="196"/>
      <c r="R1818" s="137" t="s">
        <v>235</v>
      </c>
      <c r="S1818" s="197" t="str">
        <f t="shared" ca="1" si="140"/>
        <v/>
      </c>
      <c r="T1818" s="197" t="str">
        <f ca="1">IF(B1818="","",IF(ISERROR(MATCH($J1818,[3]SorP!$B$1:$B$6226,0)),"",INDIRECT("'SorP'!$A$"&amp;MATCH($S1818&amp;$J1818,[3]SorP!C:C,0))))</f>
        <v/>
      </c>
      <c r="U1818" s="139"/>
      <c r="V1818" s="140" t="e">
        <f>IF(C1818="",NA(),IF(OR(C1818="Smelter not listed",C1818="Smelter not yet identified"),MATCH($B1818&amp;$D1818,'[3]Smelter Look-up'!$J:$J,0),MATCH($B1818&amp;$C1818,'[3]Smelter Look-up'!$J:$J,0)))</f>
        <v>#N/A</v>
      </c>
      <c r="X1818" s="67">
        <f t="shared" si="141"/>
        <v>0</v>
      </c>
      <c r="AB1818" s="68" t="str">
        <f t="shared" si="142"/>
        <v/>
      </c>
    </row>
    <row r="1819" spans="1:28" s="67" customFormat="1" ht="20.25">
      <c r="A1819" s="197"/>
      <c r="B1819" s="137" t="s">
        <v>235</v>
      </c>
      <c r="C1819" s="191" t="s">
        <v>235</v>
      </c>
      <c r="D1819" s="138"/>
      <c r="E1819" s="137" t="s">
        <v>235</v>
      </c>
      <c r="F1819" s="137" t="s">
        <v>235</v>
      </c>
      <c r="G1819" s="137" t="s">
        <v>235</v>
      </c>
      <c r="H1819" s="192" t="s">
        <v>235</v>
      </c>
      <c r="I1819" s="193" t="s">
        <v>235</v>
      </c>
      <c r="J1819" s="193" t="s">
        <v>235</v>
      </c>
      <c r="K1819" s="194"/>
      <c r="L1819" s="194"/>
      <c r="M1819" s="194"/>
      <c r="N1819" s="194"/>
      <c r="O1819" s="194"/>
      <c r="P1819" s="195"/>
      <c r="Q1819" s="196"/>
      <c r="R1819" s="137" t="s">
        <v>235</v>
      </c>
      <c r="S1819" s="197" t="str">
        <f t="shared" ref="S1819:S1849" ca="1" si="143">IF(B1819="","",IF(ISERROR(MATCH($E1819,CL,0)),"Unknown",INDIRECT("'C'!$A$"&amp;MATCH($E1819,CL,0)+1)))</f>
        <v/>
      </c>
      <c r="T1819" s="197" t="str">
        <f ca="1">IF(B1819="","",IF(ISERROR(MATCH($J1819,[3]SorP!$B$1:$B$6226,0)),"",INDIRECT("'SorP'!$A$"&amp;MATCH($S1819&amp;$J1819,[3]SorP!C:C,0))))</f>
        <v/>
      </c>
      <c r="U1819" s="139"/>
      <c r="V1819" s="140" t="e">
        <f>IF(C1819="",NA(),IF(OR(C1819="Smelter not listed",C1819="Smelter not yet identified"),MATCH($B1819&amp;$D1819,'[3]Smelter Look-up'!$J:$J,0),MATCH($B1819&amp;$C1819,'[3]Smelter Look-up'!$J:$J,0)))</f>
        <v>#N/A</v>
      </c>
      <c r="X1819" s="67">
        <f t="shared" si="141"/>
        <v>0</v>
      </c>
      <c r="AB1819" s="68" t="str">
        <f t="shared" si="142"/>
        <v/>
      </c>
    </row>
    <row r="1820" spans="1:28" s="67" customFormat="1" ht="20.25">
      <c r="A1820" s="197"/>
      <c r="B1820" s="137" t="s">
        <v>235</v>
      </c>
      <c r="C1820" s="191" t="s">
        <v>235</v>
      </c>
      <c r="D1820" s="138"/>
      <c r="E1820" s="137" t="s">
        <v>235</v>
      </c>
      <c r="F1820" s="137" t="s">
        <v>235</v>
      </c>
      <c r="G1820" s="137" t="s">
        <v>235</v>
      </c>
      <c r="H1820" s="192" t="s">
        <v>235</v>
      </c>
      <c r="I1820" s="193" t="s">
        <v>235</v>
      </c>
      <c r="J1820" s="193" t="s">
        <v>235</v>
      </c>
      <c r="K1820" s="194"/>
      <c r="L1820" s="194"/>
      <c r="M1820" s="194"/>
      <c r="N1820" s="194"/>
      <c r="O1820" s="194"/>
      <c r="P1820" s="195"/>
      <c r="Q1820" s="196"/>
      <c r="R1820" s="137" t="s">
        <v>235</v>
      </c>
      <c r="S1820" s="197" t="str">
        <f t="shared" ca="1" si="143"/>
        <v/>
      </c>
      <c r="T1820" s="197" t="str">
        <f ca="1">IF(B1820="","",IF(ISERROR(MATCH($J1820,[3]SorP!$B$1:$B$6226,0)),"",INDIRECT("'SorP'!$A$"&amp;MATCH($S1820&amp;$J1820,[3]SorP!C:C,0))))</f>
        <v/>
      </c>
      <c r="U1820" s="139"/>
      <c r="V1820" s="140" t="e">
        <f>IF(C1820="",NA(),IF(OR(C1820="Smelter not listed",C1820="Smelter not yet identified"),MATCH($B1820&amp;$D1820,'[3]Smelter Look-up'!$J:$J,0),MATCH($B1820&amp;$C1820,'[3]Smelter Look-up'!$J:$J,0)))</f>
        <v>#N/A</v>
      </c>
      <c r="X1820" s="67">
        <f t="shared" si="141"/>
        <v>0</v>
      </c>
      <c r="AB1820" s="68" t="str">
        <f t="shared" si="142"/>
        <v/>
      </c>
    </row>
    <row r="1821" spans="1:28" s="67" customFormat="1" ht="20.25">
      <c r="A1821" s="197"/>
      <c r="B1821" s="137" t="s">
        <v>235</v>
      </c>
      <c r="C1821" s="191" t="s">
        <v>235</v>
      </c>
      <c r="D1821" s="138"/>
      <c r="E1821" s="137" t="s">
        <v>235</v>
      </c>
      <c r="F1821" s="137" t="s">
        <v>235</v>
      </c>
      <c r="G1821" s="137" t="s">
        <v>235</v>
      </c>
      <c r="H1821" s="192" t="s">
        <v>235</v>
      </c>
      <c r="I1821" s="193" t="s">
        <v>235</v>
      </c>
      <c r="J1821" s="193" t="s">
        <v>235</v>
      </c>
      <c r="K1821" s="194"/>
      <c r="L1821" s="194"/>
      <c r="M1821" s="194"/>
      <c r="N1821" s="194"/>
      <c r="O1821" s="194"/>
      <c r="P1821" s="195"/>
      <c r="Q1821" s="196"/>
      <c r="R1821" s="137" t="s">
        <v>235</v>
      </c>
      <c r="S1821" s="197" t="str">
        <f t="shared" ca="1" si="143"/>
        <v/>
      </c>
      <c r="T1821" s="197" t="str">
        <f ca="1">IF(B1821="","",IF(ISERROR(MATCH($J1821,[3]SorP!$B$1:$B$6226,0)),"",INDIRECT("'SorP'!$A$"&amp;MATCH($S1821&amp;$J1821,[3]SorP!C:C,0))))</f>
        <v/>
      </c>
      <c r="U1821" s="139"/>
      <c r="V1821" s="140" t="e">
        <f>IF(C1821="",NA(),IF(OR(C1821="Smelter not listed",C1821="Smelter not yet identified"),MATCH($B1821&amp;$D1821,'[3]Smelter Look-up'!$J:$J,0),MATCH($B1821&amp;$C1821,'[3]Smelter Look-up'!$J:$J,0)))</f>
        <v>#N/A</v>
      </c>
      <c r="X1821" s="67">
        <f t="shared" si="141"/>
        <v>0</v>
      </c>
      <c r="AB1821" s="68" t="str">
        <f t="shared" si="142"/>
        <v/>
      </c>
    </row>
    <row r="1822" spans="1:28" s="67" customFormat="1" ht="20.25">
      <c r="A1822" s="197"/>
      <c r="B1822" s="137" t="s">
        <v>235</v>
      </c>
      <c r="C1822" s="191" t="s">
        <v>235</v>
      </c>
      <c r="D1822" s="138"/>
      <c r="E1822" s="137" t="s">
        <v>235</v>
      </c>
      <c r="F1822" s="137" t="s">
        <v>235</v>
      </c>
      <c r="G1822" s="137" t="s">
        <v>235</v>
      </c>
      <c r="H1822" s="192" t="s">
        <v>235</v>
      </c>
      <c r="I1822" s="193" t="s">
        <v>235</v>
      </c>
      <c r="J1822" s="193" t="s">
        <v>235</v>
      </c>
      <c r="K1822" s="194"/>
      <c r="L1822" s="194"/>
      <c r="M1822" s="194"/>
      <c r="N1822" s="194"/>
      <c r="O1822" s="194"/>
      <c r="P1822" s="195"/>
      <c r="Q1822" s="196"/>
      <c r="R1822" s="137" t="s">
        <v>235</v>
      </c>
      <c r="S1822" s="197" t="str">
        <f t="shared" ca="1" si="143"/>
        <v/>
      </c>
      <c r="T1822" s="197" t="str">
        <f ca="1">IF(B1822="","",IF(ISERROR(MATCH($J1822,[3]SorP!$B$1:$B$6226,0)),"",INDIRECT("'SorP'!$A$"&amp;MATCH($S1822&amp;$J1822,[3]SorP!C:C,0))))</f>
        <v/>
      </c>
      <c r="U1822" s="139"/>
      <c r="V1822" s="140" t="e">
        <f>IF(C1822="",NA(),IF(OR(C1822="Smelter not listed",C1822="Smelter not yet identified"),MATCH($B1822&amp;$D1822,'[3]Smelter Look-up'!$J:$J,0),MATCH($B1822&amp;$C1822,'[3]Smelter Look-up'!$J:$J,0)))</f>
        <v>#N/A</v>
      </c>
      <c r="X1822" s="67">
        <f t="shared" si="141"/>
        <v>0</v>
      </c>
      <c r="AB1822" s="68" t="str">
        <f t="shared" si="142"/>
        <v/>
      </c>
    </row>
    <row r="1823" spans="1:28" s="67" customFormat="1" ht="20.25">
      <c r="A1823" s="197"/>
      <c r="B1823" s="137" t="s">
        <v>235</v>
      </c>
      <c r="C1823" s="191" t="s">
        <v>235</v>
      </c>
      <c r="D1823" s="138"/>
      <c r="E1823" s="137" t="s">
        <v>235</v>
      </c>
      <c r="F1823" s="137" t="s">
        <v>235</v>
      </c>
      <c r="G1823" s="137" t="s">
        <v>235</v>
      </c>
      <c r="H1823" s="192" t="s">
        <v>235</v>
      </c>
      <c r="I1823" s="193" t="s">
        <v>235</v>
      </c>
      <c r="J1823" s="193" t="s">
        <v>235</v>
      </c>
      <c r="K1823" s="194"/>
      <c r="L1823" s="194"/>
      <c r="M1823" s="194"/>
      <c r="N1823" s="194"/>
      <c r="O1823" s="194"/>
      <c r="P1823" s="195"/>
      <c r="Q1823" s="196"/>
      <c r="R1823" s="137" t="s">
        <v>235</v>
      </c>
      <c r="S1823" s="197" t="str">
        <f t="shared" ca="1" si="143"/>
        <v/>
      </c>
      <c r="T1823" s="197" t="str">
        <f ca="1">IF(B1823="","",IF(ISERROR(MATCH($J1823,[3]SorP!$B$1:$B$6226,0)),"",INDIRECT("'SorP'!$A$"&amp;MATCH($S1823&amp;$J1823,[3]SorP!C:C,0))))</f>
        <v/>
      </c>
      <c r="U1823" s="139"/>
      <c r="V1823" s="140" t="e">
        <f>IF(C1823="",NA(),IF(OR(C1823="Smelter not listed",C1823="Smelter not yet identified"),MATCH($B1823&amp;$D1823,'[3]Smelter Look-up'!$J:$J,0),MATCH($B1823&amp;$C1823,'[3]Smelter Look-up'!$J:$J,0)))</f>
        <v>#N/A</v>
      </c>
      <c r="X1823" s="67">
        <f t="shared" si="141"/>
        <v>0</v>
      </c>
      <c r="AB1823" s="68" t="str">
        <f t="shared" si="142"/>
        <v/>
      </c>
    </row>
    <row r="1824" spans="1:28" s="67" customFormat="1" ht="20.25">
      <c r="A1824" s="197"/>
      <c r="B1824" s="137" t="s">
        <v>235</v>
      </c>
      <c r="C1824" s="191" t="s">
        <v>235</v>
      </c>
      <c r="D1824" s="138"/>
      <c r="E1824" s="137" t="s">
        <v>235</v>
      </c>
      <c r="F1824" s="137" t="s">
        <v>235</v>
      </c>
      <c r="G1824" s="137" t="s">
        <v>235</v>
      </c>
      <c r="H1824" s="192" t="s">
        <v>235</v>
      </c>
      <c r="I1824" s="193" t="s">
        <v>235</v>
      </c>
      <c r="J1824" s="193" t="s">
        <v>235</v>
      </c>
      <c r="K1824" s="194"/>
      <c r="L1824" s="194"/>
      <c r="M1824" s="194"/>
      <c r="N1824" s="194"/>
      <c r="O1824" s="194"/>
      <c r="P1824" s="195"/>
      <c r="Q1824" s="196"/>
      <c r="R1824" s="137" t="s">
        <v>235</v>
      </c>
      <c r="S1824" s="197" t="str">
        <f t="shared" ca="1" si="143"/>
        <v/>
      </c>
      <c r="T1824" s="197" t="str">
        <f ca="1">IF(B1824="","",IF(ISERROR(MATCH($J1824,[3]SorP!$B$1:$B$6226,0)),"",INDIRECT("'SorP'!$A$"&amp;MATCH($S1824&amp;$J1824,[3]SorP!C:C,0))))</f>
        <v/>
      </c>
      <c r="U1824" s="139"/>
      <c r="V1824" s="140" t="e">
        <f>IF(C1824="",NA(),IF(OR(C1824="Smelter not listed",C1824="Smelter not yet identified"),MATCH($B1824&amp;$D1824,'[3]Smelter Look-up'!$J:$J,0),MATCH($B1824&amp;$C1824,'[3]Smelter Look-up'!$J:$J,0)))</f>
        <v>#N/A</v>
      </c>
      <c r="X1824" s="67">
        <f t="shared" si="141"/>
        <v>0</v>
      </c>
      <c r="AB1824" s="68" t="str">
        <f t="shared" si="142"/>
        <v/>
      </c>
    </row>
    <row r="1825" spans="1:28" s="67" customFormat="1" ht="20.25">
      <c r="A1825" s="197"/>
      <c r="B1825" s="137" t="s">
        <v>235</v>
      </c>
      <c r="C1825" s="191" t="s">
        <v>235</v>
      </c>
      <c r="D1825" s="138"/>
      <c r="E1825" s="137" t="s">
        <v>235</v>
      </c>
      <c r="F1825" s="137" t="s">
        <v>235</v>
      </c>
      <c r="G1825" s="137" t="s">
        <v>235</v>
      </c>
      <c r="H1825" s="192" t="s">
        <v>235</v>
      </c>
      <c r="I1825" s="193" t="s">
        <v>235</v>
      </c>
      <c r="J1825" s="193" t="s">
        <v>235</v>
      </c>
      <c r="K1825" s="194"/>
      <c r="L1825" s="194"/>
      <c r="M1825" s="194"/>
      <c r="N1825" s="194"/>
      <c r="O1825" s="194"/>
      <c r="P1825" s="195"/>
      <c r="Q1825" s="196"/>
      <c r="R1825" s="137" t="s">
        <v>235</v>
      </c>
      <c r="S1825" s="197" t="str">
        <f t="shared" ca="1" si="143"/>
        <v/>
      </c>
      <c r="T1825" s="197" t="str">
        <f ca="1">IF(B1825="","",IF(ISERROR(MATCH($J1825,[3]SorP!$B$1:$B$6226,0)),"",INDIRECT("'SorP'!$A$"&amp;MATCH($S1825&amp;$J1825,[3]SorP!C:C,0))))</f>
        <v/>
      </c>
      <c r="U1825" s="139"/>
      <c r="V1825" s="140" t="e">
        <f>IF(C1825="",NA(),IF(OR(C1825="Smelter not listed",C1825="Smelter not yet identified"),MATCH($B1825&amp;$D1825,'[3]Smelter Look-up'!$J:$J,0),MATCH($B1825&amp;$C1825,'[3]Smelter Look-up'!$J:$J,0)))</f>
        <v>#N/A</v>
      </c>
      <c r="X1825" s="67">
        <f t="shared" si="141"/>
        <v>0</v>
      </c>
      <c r="AB1825" s="68" t="str">
        <f t="shared" si="142"/>
        <v/>
      </c>
    </row>
    <row r="1826" spans="1:28" s="67" customFormat="1" ht="20.25">
      <c r="A1826" s="197"/>
      <c r="B1826" s="137" t="s">
        <v>235</v>
      </c>
      <c r="C1826" s="191" t="s">
        <v>235</v>
      </c>
      <c r="D1826" s="138"/>
      <c r="E1826" s="137" t="s">
        <v>235</v>
      </c>
      <c r="F1826" s="137" t="s">
        <v>235</v>
      </c>
      <c r="G1826" s="137" t="s">
        <v>235</v>
      </c>
      <c r="H1826" s="192" t="s">
        <v>235</v>
      </c>
      <c r="I1826" s="193" t="s">
        <v>235</v>
      </c>
      <c r="J1826" s="193" t="s">
        <v>235</v>
      </c>
      <c r="K1826" s="194"/>
      <c r="L1826" s="194"/>
      <c r="M1826" s="194"/>
      <c r="N1826" s="194"/>
      <c r="O1826" s="194"/>
      <c r="P1826" s="195"/>
      <c r="Q1826" s="196"/>
      <c r="R1826" s="137" t="s">
        <v>235</v>
      </c>
      <c r="S1826" s="197" t="str">
        <f t="shared" ca="1" si="143"/>
        <v/>
      </c>
      <c r="T1826" s="197" t="str">
        <f ca="1">IF(B1826="","",IF(ISERROR(MATCH($J1826,[3]SorP!$B$1:$B$6226,0)),"",INDIRECT("'SorP'!$A$"&amp;MATCH($S1826&amp;$J1826,[3]SorP!C:C,0))))</f>
        <v/>
      </c>
      <c r="U1826" s="139"/>
      <c r="V1826" s="140" t="e">
        <f>IF(C1826="",NA(),IF(OR(C1826="Smelter not listed",C1826="Smelter not yet identified"),MATCH($B1826&amp;$D1826,'[3]Smelter Look-up'!$J:$J,0),MATCH($B1826&amp;$C1826,'[3]Smelter Look-up'!$J:$J,0)))</f>
        <v>#N/A</v>
      </c>
      <c r="X1826" s="67">
        <f t="shared" si="141"/>
        <v>0</v>
      </c>
      <c r="AB1826" s="68" t="str">
        <f t="shared" si="142"/>
        <v/>
      </c>
    </row>
    <row r="1827" spans="1:28" s="67" customFormat="1" ht="20.25">
      <c r="A1827" s="197"/>
      <c r="B1827" s="137" t="s">
        <v>235</v>
      </c>
      <c r="C1827" s="191" t="s">
        <v>235</v>
      </c>
      <c r="D1827" s="138"/>
      <c r="E1827" s="137" t="s">
        <v>235</v>
      </c>
      <c r="F1827" s="137" t="s">
        <v>235</v>
      </c>
      <c r="G1827" s="137" t="s">
        <v>235</v>
      </c>
      <c r="H1827" s="192" t="s">
        <v>235</v>
      </c>
      <c r="I1827" s="193" t="s">
        <v>235</v>
      </c>
      <c r="J1827" s="193" t="s">
        <v>235</v>
      </c>
      <c r="K1827" s="194"/>
      <c r="L1827" s="194"/>
      <c r="M1827" s="194"/>
      <c r="N1827" s="194"/>
      <c r="O1827" s="194"/>
      <c r="P1827" s="195"/>
      <c r="Q1827" s="196"/>
      <c r="R1827" s="137" t="s">
        <v>235</v>
      </c>
      <c r="S1827" s="197" t="str">
        <f t="shared" ca="1" si="143"/>
        <v/>
      </c>
      <c r="T1827" s="197" t="str">
        <f ca="1">IF(B1827="","",IF(ISERROR(MATCH($J1827,[3]SorP!$B$1:$B$6226,0)),"",INDIRECT("'SorP'!$A$"&amp;MATCH($S1827&amp;$J1827,[3]SorP!C:C,0))))</f>
        <v/>
      </c>
      <c r="U1827" s="139"/>
      <c r="V1827" s="140" t="e">
        <f>IF(C1827="",NA(),IF(OR(C1827="Smelter not listed",C1827="Smelter not yet identified"),MATCH($B1827&amp;$D1827,'[3]Smelter Look-up'!$J:$J,0),MATCH($B1827&amp;$C1827,'[3]Smelter Look-up'!$J:$J,0)))</f>
        <v>#N/A</v>
      </c>
      <c r="X1827" s="67">
        <f t="shared" si="141"/>
        <v>0</v>
      </c>
      <c r="AB1827" s="68" t="str">
        <f t="shared" si="142"/>
        <v/>
      </c>
    </row>
    <row r="1828" spans="1:28" s="67" customFormat="1" ht="20.25">
      <c r="A1828" s="197"/>
      <c r="B1828" s="137" t="s">
        <v>235</v>
      </c>
      <c r="C1828" s="191" t="s">
        <v>235</v>
      </c>
      <c r="D1828" s="138"/>
      <c r="E1828" s="137" t="s">
        <v>235</v>
      </c>
      <c r="F1828" s="137" t="s">
        <v>235</v>
      </c>
      <c r="G1828" s="137" t="s">
        <v>235</v>
      </c>
      <c r="H1828" s="192" t="s">
        <v>235</v>
      </c>
      <c r="I1828" s="193" t="s">
        <v>235</v>
      </c>
      <c r="J1828" s="193" t="s">
        <v>235</v>
      </c>
      <c r="K1828" s="194"/>
      <c r="L1828" s="194"/>
      <c r="M1828" s="194"/>
      <c r="N1828" s="194"/>
      <c r="O1828" s="194"/>
      <c r="P1828" s="195"/>
      <c r="Q1828" s="196"/>
      <c r="R1828" s="137" t="s">
        <v>235</v>
      </c>
      <c r="S1828" s="197" t="str">
        <f t="shared" ca="1" si="143"/>
        <v/>
      </c>
      <c r="T1828" s="197" t="str">
        <f ca="1">IF(B1828="","",IF(ISERROR(MATCH($J1828,[3]SorP!$B$1:$B$6226,0)),"",INDIRECT("'SorP'!$A$"&amp;MATCH($S1828&amp;$J1828,[3]SorP!C:C,0))))</f>
        <v/>
      </c>
      <c r="U1828" s="139"/>
      <c r="V1828" s="140" t="e">
        <f>IF(C1828="",NA(),IF(OR(C1828="Smelter not listed",C1828="Smelter not yet identified"),MATCH($B1828&amp;$D1828,'[3]Smelter Look-up'!$J:$J,0),MATCH($B1828&amp;$C1828,'[3]Smelter Look-up'!$J:$J,0)))</f>
        <v>#N/A</v>
      </c>
      <c r="X1828" s="67">
        <f t="shared" si="141"/>
        <v>0</v>
      </c>
      <c r="AB1828" s="68" t="str">
        <f t="shared" si="142"/>
        <v/>
      </c>
    </row>
    <row r="1829" spans="1:28" s="67" customFormat="1" ht="20.25">
      <c r="A1829" s="197"/>
      <c r="B1829" s="137" t="s">
        <v>235</v>
      </c>
      <c r="C1829" s="191" t="s">
        <v>235</v>
      </c>
      <c r="D1829" s="138"/>
      <c r="E1829" s="137" t="s">
        <v>235</v>
      </c>
      <c r="F1829" s="137" t="s">
        <v>235</v>
      </c>
      <c r="G1829" s="137" t="s">
        <v>235</v>
      </c>
      <c r="H1829" s="192" t="s">
        <v>235</v>
      </c>
      <c r="I1829" s="193" t="s">
        <v>235</v>
      </c>
      <c r="J1829" s="193" t="s">
        <v>235</v>
      </c>
      <c r="K1829" s="194"/>
      <c r="L1829" s="194"/>
      <c r="M1829" s="194"/>
      <c r="N1829" s="194"/>
      <c r="O1829" s="194"/>
      <c r="P1829" s="195"/>
      <c r="Q1829" s="196"/>
      <c r="R1829" s="137" t="s">
        <v>235</v>
      </c>
      <c r="S1829" s="197" t="str">
        <f t="shared" ca="1" si="143"/>
        <v/>
      </c>
      <c r="T1829" s="197" t="str">
        <f ca="1">IF(B1829="","",IF(ISERROR(MATCH($J1829,[3]SorP!$B$1:$B$6226,0)),"",INDIRECT("'SorP'!$A$"&amp;MATCH($S1829&amp;$J1829,[3]SorP!C:C,0))))</f>
        <v/>
      </c>
      <c r="U1829" s="139"/>
      <c r="V1829" s="140" t="e">
        <f>IF(C1829="",NA(),IF(OR(C1829="Smelter not listed",C1829="Smelter not yet identified"),MATCH($B1829&amp;$D1829,'[3]Smelter Look-up'!$J:$J,0),MATCH($B1829&amp;$C1829,'[3]Smelter Look-up'!$J:$J,0)))</f>
        <v>#N/A</v>
      </c>
      <c r="X1829" s="67">
        <f t="shared" si="141"/>
        <v>0</v>
      </c>
      <c r="AB1829" s="68" t="str">
        <f t="shared" si="142"/>
        <v/>
      </c>
    </row>
    <row r="1830" spans="1:28" s="67" customFormat="1" ht="20.25">
      <c r="A1830" s="197"/>
      <c r="B1830" s="137" t="s">
        <v>235</v>
      </c>
      <c r="C1830" s="191" t="s">
        <v>235</v>
      </c>
      <c r="D1830" s="138"/>
      <c r="E1830" s="137" t="s">
        <v>235</v>
      </c>
      <c r="F1830" s="137" t="s">
        <v>235</v>
      </c>
      <c r="G1830" s="137" t="s">
        <v>235</v>
      </c>
      <c r="H1830" s="192" t="s">
        <v>235</v>
      </c>
      <c r="I1830" s="193" t="s">
        <v>235</v>
      </c>
      <c r="J1830" s="193" t="s">
        <v>235</v>
      </c>
      <c r="K1830" s="194"/>
      <c r="L1830" s="194"/>
      <c r="M1830" s="194"/>
      <c r="N1830" s="194"/>
      <c r="O1830" s="194"/>
      <c r="P1830" s="195"/>
      <c r="Q1830" s="196"/>
      <c r="R1830" s="137" t="s">
        <v>235</v>
      </c>
      <c r="S1830" s="197" t="str">
        <f t="shared" ca="1" si="143"/>
        <v/>
      </c>
      <c r="T1830" s="197" t="str">
        <f ca="1">IF(B1830="","",IF(ISERROR(MATCH($J1830,[3]SorP!$B$1:$B$6226,0)),"",INDIRECT("'SorP'!$A$"&amp;MATCH($S1830&amp;$J1830,[3]SorP!C:C,0))))</f>
        <v/>
      </c>
      <c r="U1830" s="139"/>
      <c r="V1830" s="140" t="e">
        <f>IF(C1830="",NA(),IF(OR(C1830="Smelter not listed",C1830="Smelter not yet identified"),MATCH($B1830&amp;$D1830,'[3]Smelter Look-up'!$J:$J,0),MATCH($B1830&amp;$C1830,'[3]Smelter Look-up'!$J:$J,0)))</f>
        <v>#N/A</v>
      </c>
      <c r="X1830" s="67">
        <f t="shared" si="141"/>
        <v>0</v>
      </c>
      <c r="AB1830" s="68" t="str">
        <f t="shared" si="142"/>
        <v/>
      </c>
    </row>
    <row r="1831" spans="1:28" s="67" customFormat="1" ht="20.25">
      <c r="A1831" s="197"/>
      <c r="B1831" s="137" t="s">
        <v>235</v>
      </c>
      <c r="C1831" s="191" t="s">
        <v>235</v>
      </c>
      <c r="D1831" s="138"/>
      <c r="E1831" s="137" t="s">
        <v>235</v>
      </c>
      <c r="F1831" s="137" t="s">
        <v>235</v>
      </c>
      <c r="G1831" s="137" t="s">
        <v>235</v>
      </c>
      <c r="H1831" s="192" t="s">
        <v>235</v>
      </c>
      <c r="I1831" s="193" t="s">
        <v>235</v>
      </c>
      <c r="J1831" s="193" t="s">
        <v>235</v>
      </c>
      <c r="K1831" s="194"/>
      <c r="L1831" s="194"/>
      <c r="M1831" s="194"/>
      <c r="N1831" s="194"/>
      <c r="O1831" s="194"/>
      <c r="P1831" s="195"/>
      <c r="Q1831" s="196"/>
      <c r="R1831" s="137" t="s">
        <v>235</v>
      </c>
      <c r="S1831" s="197" t="str">
        <f t="shared" ca="1" si="143"/>
        <v/>
      </c>
      <c r="T1831" s="197" t="str">
        <f ca="1">IF(B1831="","",IF(ISERROR(MATCH($J1831,[3]SorP!$B$1:$B$6226,0)),"",INDIRECT("'SorP'!$A$"&amp;MATCH($S1831&amp;$J1831,[3]SorP!C:C,0))))</f>
        <v/>
      </c>
      <c r="U1831" s="139"/>
      <c r="V1831" s="140" t="e">
        <f>IF(C1831="",NA(),IF(OR(C1831="Smelter not listed",C1831="Smelter not yet identified"),MATCH($B1831&amp;$D1831,'[3]Smelter Look-up'!$J:$J,0),MATCH($B1831&amp;$C1831,'[3]Smelter Look-up'!$J:$J,0)))</f>
        <v>#N/A</v>
      </c>
      <c r="X1831" s="67">
        <f t="shared" si="141"/>
        <v>0</v>
      </c>
      <c r="AB1831" s="68" t="str">
        <f t="shared" si="142"/>
        <v/>
      </c>
    </row>
    <row r="1832" spans="1:28" s="67" customFormat="1" ht="20.25">
      <c r="A1832" s="197"/>
      <c r="B1832" s="137" t="s">
        <v>235</v>
      </c>
      <c r="C1832" s="191" t="s">
        <v>235</v>
      </c>
      <c r="D1832" s="138"/>
      <c r="E1832" s="137" t="s">
        <v>235</v>
      </c>
      <c r="F1832" s="137" t="s">
        <v>235</v>
      </c>
      <c r="G1832" s="137" t="s">
        <v>235</v>
      </c>
      <c r="H1832" s="192" t="s">
        <v>235</v>
      </c>
      <c r="I1832" s="193" t="s">
        <v>235</v>
      </c>
      <c r="J1832" s="193" t="s">
        <v>235</v>
      </c>
      <c r="K1832" s="194"/>
      <c r="L1832" s="194"/>
      <c r="M1832" s="194"/>
      <c r="N1832" s="194"/>
      <c r="O1832" s="194"/>
      <c r="P1832" s="195"/>
      <c r="Q1832" s="196"/>
      <c r="R1832" s="137" t="s">
        <v>235</v>
      </c>
      <c r="S1832" s="197" t="str">
        <f t="shared" ca="1" si="143"/>
        <v/>
      </c>
      <c r="T1832" s="197" t="str">
        <f ca="1">IF(B1832="","",IF(ISERROR(MATCH($J1832,[3]SorP!$B$1:$B$6226,0)),"",INDIRECT("'SorP'!$A$"&amp;MATCH($S1832&amp;$J1832,[3]SorP!C:C,0))))</f>
        <v/>
      </c>
      <c r="U1832" s="139"/>
      <c r="V1832" s="140" t="e">
        <f>IF(C1832="",NA(),IF(OR(C1832="Smelter not listed",C1832="Smelter not yet identified"),MATCH($B1832&amp;$D1832,'[3]Smelter Look-up'!$J:$J,0),MATCH($B1832&amp;$C1832,'[3]Smelter Look-up'!$J:$J,0)))</f>
        <v>#N/A</v>
      </c>
      <c r="X1832" s="67">
        <f t="shared" si="141"/>
        <v>0</v>
      </c>
      <c r="AB1832" s="68" t="str">
        <f t="shared" si="142"/>
        <v/>
      </c>
    </row>
    <row r="1833" spans="1:28" s="67" customFormat="1" ht="20.25">
      <c r="A1833" s="197"/>
      <c r="B1833" s="137" t="s">
        <v>235</v>
      </c>
      <c r="C1833" s="191" t="s">
        <v>235</v>
      </c>
      <c r="D1833" s="138"/>
      <c r="E1833" s="137" t="s">
        <v>235</v>
      </c>
      <c r="F1833" s="137" t="s">
        <v>235</v>
      </c>
      <c r="G1833" s="137" t="s">
        <v>235</v>
      </c>
      <c r="H1833" s="192" t="s">
        <v>235</v>
      </c>
      <c r="I1833" s="193" t="s">
        <v>235</v>
      </c>
      <c r="J1833" s="193" t="s">
        <v>235</v>
      </c>
      <c r="K1833" s="194"/>
      <c r="L1833" s="194"/>
      <c r="M1833" s="194"/>
      <c r="N1833" s="194"/>
      <c r="O1833" s="194"/>
      <c r="P1833" s="195"/>
      <c r="Q1833" s="196"/>
      <c r="R1833" s="137" t="s">
        <v>235</v>
      </c>
      <c r="S1833" s="197" t="str">
        <f t="shared" ca="1" si="143"/>
        <v/>
      </c>
      <c r="T1833" s="197" t="str">
        <f ca="1">IF(B1833="","",IF(ISERROR(MATCH($J1833,[3]SorP!$B$1:$B$6226,0)),"",INDIRECT("'SorP'!$A$"&amp;MATCH($S1833&amp;$J1833,[3]SorP!C:C,0))))</f>
        <v/>
      </c>
      <c r="U1833" s="139"/>
      <c r="V1833" s="140" t="e">
        <f>IF(C1833="",NA(),IF(OR(C1833="Smelter not listed",C1833="Smelter not yet identified"),MATCH($B1833&amp;$D1833,'[3]Smelter Look-up'!$J:$J,0),MATCH($B1833&amp;$C1833,'[3]Smelter Look-up'!$J:$J,0)))</f>
        <v>#N/A</v>
      </c>
      <c r="X1833" s="67">
        <f t="shared" si="141"/>
        <v>0</v>
      </c>
      <c r="AB1833" s="68" t="str">
        <f t="shared" si="142"/>
        <v/>
      </c>
    </row>
    <row r="1834" spans="1:28" s="67" customFormat="1" ht="20.25">
      <c r="A1834" s="197"/>
      <c r="B1834" s="137" t="s">
        <v>235</v>
      </c>
      <c r="C1834" s="191" t="s">
        <v>235</v>
      </c>
      <c r="D1834" s="138"/>
      <c r="E1834" s="137" t="s">
        <v>235</v>
      </c>
      <c r="F1834" s="137" t="s">
        <v>235</v>
      </c>
      <c r="G1834" s="137" t="s">
        <v>235</v>
      </c>
      <c r="H1834" s="192" t="s">
        <v>235</v>
      </c>
      <c r="I1834" s="193" t="s">
        <v>235</v>
      </c>
      <c r="J1834" s="193" t="s">
        <v>235</v>
      </c>
      <c r="K1834" s="194"/>
      <c r="L1834" s="194"/>
      <c r="M1834" s="194"/>
      <c r="N1834" s="194"/>
      <c r="O1834" s="194"/>
      <c r="P1834" s="195"/>
      <c r="Q1834" s="196"/>
      <c r="R1834" s="137" t="s">
        <v>235</v>
      </c>
      <c r="S1834" s="197" t="str">
        <f t="shared" ca="1" si="143"/>
        <v/>
      </c>
      <c r="T1834" s="197" t="str">
        <f ca="1">IF(B1834="","",IF(ISERROR(MATCH($J1834,[3]SorP!$B$1:$B$6226,0)),"",INDIRECT("'SorP'!$A$"&amp;MATCH($S1834&amp;$J1834,[3]SorP!C:C,0))))</f>
        <v/>
      </c>
      <c r="U1834" s="139"/>
      <c r="V1834" s="140" t="e">
        <f>IF(C1834="",NA(),IF(OR(C1834="Smelter not listed",C1834="Smelter not yet identified"),MATCH($B1834&amp;$D1834,'[3]Smelter Look-up'!$J:$J,0),MATCH($B1834&amp;$C1834,'[3]Smelter Look-up'!$J:$J,0)))</f>
        <v>#N/A</v>
      </c>
      <c r="X1834" s="67">
        <f t="shared" si="141"/>
        <v>0</v>
      </c>
      <c r="AB1834" s="68" t="str">
        <f t="shared" si="142"/>
        <v/>
      </c>
    </row>
    <row r="1835" spans="1:28" s="67" customFormat="1" ht="20.25">
      <c r="A1835" s="197"/>
      <c r="B1835" s="137" t="s">
        <v>235</v>
      </c>
      <c r="C1835" s="191" t="s">
        <v>235</v>
      </c>
      <c r="D1835" s="138"/>
      <c r="E1835" s="137" t="s">
        <v>235</v>
      </c>
      <c r="F1835" s="137" t="s">
        <v>235</v>
      </c>
      <c r="G1835" s="137" t="s">
        <v>235</v>
      </c>
      <c r="H1835" s="192" t="s">
        <v>235</v>
      </c>
      <c r="I1835" s="193" t="s">
        <v>235</v>
      </c>
      <c r="J1835" s="193" t="s">
        <v>235</v>
      </c>
      <c r="K1835" s="194"/>
      <c r="L1835" s="194"/>
      <c r="M1835" s="194"/>
      <c r="N1835" s="194"/>
      <c r="O1835" s="194"/>
      <c r="P1835" s="195"/>
      <c r="Q1835" s="196"/>
      <c r="R1835" s="137" t="s">
        <v>235</v>
      </c>
      <c r="S1835" s="197" t="str">
        <f t="shared" ca="1" si="143"/>
        <v/>
      </c>
      <c r="T1835" s="197" t="str">
        <f ca="1">IF(B1835="","",IF(ISERROR(MATCH($J1835,[3]SorP!$B$1:$B$6226,0)),"",INDIRECT("'SorP'!$A$"&amp;MATCH($S1835&amp;$J1835,[3]SorP!C:C,0))))</f>
        <v/>
      </c>
      <c r="U1835" s="139"/>
      <c r="V1835" s="140" t="e">
        <f>IF(C1835="",NA(),IF(OR(C1835="Smelter not listed",C1835="Smelter not yet identified"),MATCH($B1835&amp;$D1835,'[3]Smelter Look-up'!$J:$J,0),MATCH($B1835&amp;$C1835,'[3]Smelter Look-up'!$J:$J,0)))</f>
        <v>#N/A</v>
      </c>
      <c r="X1835" s="67">
        <f t="shared" si="141"/>
        <v>0</v>
      </c>
      <c r="AB1835" s="68" t="str">
        <f t="shared" si="142"/>
        <v/>
      </c>
    </row>
    <row r="1836" spans="1:28" s="67" customFormat="1" ht="20.25">
      <c r="A1836" s="197"/>
      <c r="B1836" s="137" t="s">
        <v>235</v>
      </c>
      <c r="C1836" s="191" t="s">
        <v>235</v>
      </c>
      <c r="D1836" s="138"/>
      <c r="E1836" s="137" t="s">
        <v>235</v>
      </c>
      <c r="F1836" s="137" t="s">
        <v>235</v>
      </c>
      <c r="G1836" s="137" t="s">
        <v>235</v>
      </c>
      <c r="H1836" s="192" t="s">
        <v>235</v>
      </c>
      <c r="I1836" s="193" t="s">
        <v>235</v>
      </c>
      <c r="J1836" s="193" t="s">
        <v>235</v>
      </c>
      <c r="K1836" s="194"/>
      <c r="L1836" s="194"/>
      <c r="M1836" s="194"/>
      <c r="N1836" s="194"/>
      <c r="O1836" s="194"/>
      <c r="P1836" s="195"/>
      <c r="Q1836" s="196"/>
      <c r="R1836" s="137" t="s">
        <v>235</v>
      </c>
      <c r="S1836" s="197" t="str">
        <f t="shared" ca="1" si="143"/>
        <v/>
      </c>
      <c r="T1836" s="197" t="str">
        <f ca="1">IF(B1836="","",IF(ISERROR(MATCH($J1836,[3]SorP!$B$1:$B$6226,0)),"",INDIRECT("'SorP'!$A$"&amp;MATCH($S1836&amp;$J1836,[3]SorP!C:C,0))))</f>
        <v/>
      </c>
      <c r="U1836" s="139"/>
      <c r="V1836" s="140" t="e">
        <f>IF(C1836="",NA(),IF(OR(C1836="Smelter not listed",C1836="Smelter not yet identified"),MATCH($B1836&amp;$D1836,'[3]Smelter Look-up'!$J:$J,0),MATCH($B1836&amp;$C1836,'[3]Smelter Look-up'!$J:$J,0)))</f>
        <v>#N/A</v>
      </c>
      <c r="X1836" s="67">
        <f t="shared" si="141"/>
        <v>0</v>
      </c>
      <c r="AB1836" s="68" t="str">
        <f t="shared" si="142"/>
        <v/>
      </c>
    </row>
    <row r="1837" spans="1:28" s="67" customFormat="1" ht="20.25">
      <c r="A1837" s="197"/>
      <c r="B1837" s="137" t="s">
        <v>235</v>
      </c>
      <c r="C1837" s="191" t="s">
        <v>235</v>
      </c>
      <c r="D1837" s="138"/>
      <c r="E1837" s="137" t="s">
        <v>235</v>
      </c>
      <c r="F1837" s="137" t="s">
        <v>235</v>
      </c>
      <c r="G1837" s="137" t="s">
        <v>235</v>
      </c>
      <c r="H1837" s="192" t="s">
        <v>235</v>
      </c>
      <c r="I1837" s="193" t="s">
        <v>235</v>
      </c>
      <c r="J1837" s="193" t="s">
        <v>235</v>
      </c>
      <c r="K1837" s="194"/>
      <c r="L1837" s="194"/>
      <c r="M1837" s="194"/>
      <c r="N1837" s="194"/>
      <c r="O1837" s="194"/>
      <c r="P1837" s="195"/>
      <c r="Q1837" s="196"/>
      <c r="R1837" s="137" t="s">
        <v>235</v>
      </c>
      <c r="S1837" s="197" t="str">
        <f t="shared" ca="1" si="143"/>
        <v/>
      </c>
      <c r="T1837" s="197" t="str">
        <f ca="1">IF(B1837="","",IF(ISERROR(MATCH($J1837,[3]SorP!$B$1:$B$6226,0)),"",INDIRECT("'SorP'!$A$"&amp;MATCH($S1837&amp;$J1837,[3]SorP!C:C,0))))</f>
        <v/>
      </c>
      <c r="U1837" s="139"/>
      <c r="V1837" s="140" t="e">
        <f>IF(C1837="",NA(),IF(OR(C1837="Smelter not listed",C1837="Smelter not yet identified"),MATCH($B1837&amp;$D1837,'[3]Smelter Look-up'!$J:$J,0),MATCH($B1837&amp;$C1837,'[3]Smelter Look-up'!$J:$J,0)))</f>
        <v>#N/A</v>
      </c>
      <c r="X1837" s="67">
        <f t="shared" si="141"/>
        <v>0</v>
      </c>
      <c r="AB1837" s="68" t="str">
        <f t="shared" si="142"/>
        <v/>
      </c>
    </row>
    <row r="1838" spans="1:28" s="67" customFormat="1" ht="20.25">
      <c r="A1838" s="197"/>
      <c r="B1838" s="137" t="s">
        <v>235</v>
      </c>
      <c r="C1838" s="191" t="s">
        <v>235</v>
      </c>
      <c r="D1838" s="138"/>
      <c r="E1838" s="137" t="s">
        <v>235</v>
      </c>
      <c r="F1838" s="137" t="s">
        <v>235</v>
      </c>
      <c r="G1838" s="137" t="s">
        <v>235</v>
      </c>
      <c r="H1838" s="192" t="s">
        <v>235</v>
      </c>
      <c r="I1838" s="193" t="s">
        <v>235</v>
      </c>
      <c r="J1838" s="193" t="s">
        <v>235</v>
      </c>
      <c r="K1838" s="194"/>
      <c r="L1838" s="194"/>
      <c r="M1838" s="194"/>
      <c r="N1838" s="194"/>
      <c r="O1838" s="194"/>
      <c r="P1838" s="195"/>
      <c r="Q1838" s="196"/>
      <c r="R1838" s="137" t="s">
        <v>235</v>
      </c>
      <c r="S1838" s="197" t="str">
        <f t="shared" ca="1" si="143"/>
        <v/>
      </c>
      <c r="T1838" s="197" t="str">
        <f ca="1">IF(B1838="","",IF(ISERROR(MATCH($J1838,[3]SorP!$B$1:$B$6226,0)),"",INDIRECT("'SorP'!$A$"&amp;MATCH($S1838&amp;$J1838,[3]SorP!C:C,0))))</f>
        <v/>
      </c>
      <c r="U1838" s="139"/>
      <c r="V1838" s="140" t="e">
        <f>IF(C1838="",NA(),IF(OR(C1838="Smelter not listed",C1838="Smelter not yet identified"),MATCH($B1838&amp;$D1838,'[3]Smelter Look-up'!$J:$J,0),MATCH($B1838&amp;$C1838,'[3]Smelter Look-up'!$J:$J,0)))</f>
        <v>#N/A</v>
      </c>
      <c r="X1838" s="67">
        <f t="shared" si="141"/>
        <v>0</v>
      </c>
      <c r="AB1838" s="68" t="str">
        <f t="shared" si="142"/>
        <v/>
      </c>
    </row>
    <row r="1839" spans="1:28" s="67" customFormat="1" ht="20.25">
      <c r="A1839" s="197"/>
      <c r="B1839" s="137" t="s">
        <v>235</v>
      </c>
      <c r="C1839" s="191" t="s">
        <v>235</v>
      </c>
      <c r="D1839" s="138"/>
      <c r="E1839" s="137" t="s">
        <v>235</v>
      </c>
      <c r="F1839" s="137" t="s">
        <v>235</v>
      </c>
      <c r="G1839" s="137" t="s">
        <v>235</v>
      </c>
      <c r="H1839" s="192" t="s">
        <v>235</v>
      </c>
      <c r="I1839" s="193" t="s">
        <v>235</v>
      </c>
      <c r="J1839" s="193" t="s">
        <v>235</v>
      </c>
      <c r="K1839" s="194"/>
      <c r="L1839" s="194"/>
      <c r="M1839" s="194"/>
      <c r="N1839" s="194"/>
      <c r="O1839" s="194"/>
      <c r="P1839" s="195"/>
      <c r="Q1839" s="196"/>
      <c r="R1839" s="137" t="s">
        <v>235</v>
      </c>
      <c r="S1839" s="197" t="str">
        <f t="shared" ca="1" si="143"/>
        <v/>
      </c>
      <c r="T1839" s="197" t="str">
        <f ca="1">IF(B1839="","",IF(ISERROR(MATCH($J1839,[3]SorP!$B$1:$B$6226,0)),"",INDIRECT("'SorP'!$A$"&amp;MATCH($S1839&amp;$J1839,[3]SorP!C:C,0))))</f>
        <v/>
      </c>
      <c r="U1839" s="139"/>
      <c r="V1839" s="140" t="e">
        <f>IF(C1839="",NA(),IF(OR(C1839="Smelter not listed",C1839="Smelter not yet identified"),MATCH($B1839&amp;$D1839,'[3]Smelter Look-up'!$J:$J,0),MATCH($B1839&amp;$C1839,'[3]Smelter Look-up'!$J:$J,0)))</f>
        <v>#N/A</v>
      </c>
      <c r="X1839" s="67">
        <f t="shared" si="141"/>
        <v>0</v>
      </c>
      <c r="AB1839" s="68" t="str">
        <f t="shared" si="142"/>
        <v/>
      </c>
    </row>
    <row r="1840" spans="1:28" s="67" customFormat="1" ht="20.25">
      <c r="A1840" s="197"/>
      <c r="B1840" s="137" t="s">
        <v>235</v>
      </c>
      <c r="C1840" s="191" t="s">
        <v>235</v>
      </c>
      <c r="D1840" s="138"/>
      <c r="E1840" s="137" t="s">
        <v>235</v>
      </c>
      <c r="F1840" s="137" t="s">
        <v>235</v>
      </c>
      <c r="G1840" s="137" t="s">
        <v>235</v>
      </c>
      <c r="H1840" s="192" t="s">
        <v>235</v>
      </c>
      <c r="I1840" s="193" t="s">
        <v>235</v>
      </c>
      <c r="J1840" s="193" t="s">
        <v>235</v>
      </c>
      <c r="K1840" s="194"/>
      <c r="L1840" s="194"/>
      <c r="M1840" s="194"/>
      <c r="N1840" s="194"/>
      <c r="O1840" s="194"/>
      <c r="P1840" s="195"/>
      <c r="Q1840" s="196"/>
      <c r="R1840" s="137" t="s">
        <v>235</v>
      </c>
      <c r="S1840" s="197" t="str">
        <f t="shared" ca="1" si="143"/>
        <v/>
      </c>
      <c r="T1840" s="197" t="str">
        <f ca="1">IF(B1840="","",IF(ISERROR(MATCH($J1840,[3]SorP!$B$1:$B$6226,0)),"",INDIRECT("'SorP'!$A$"&amp;MATCH($S1840&amp;$J1840,[3]SorP!C:C,0))))</f>
        <v/>
      </c>
      <c r="U1840" s="139"/>
      <c r="V1840" s="140" t="e">
        <f>IF(C1840="",NA(),IF(OR(C1840="Smelter not listed",C1840="Smelter not yet identified"),MATCH($B1840&amp;$D1840,'[3]Smelter Look-up'!$J:$J,0),MATCH($B1840&amp;$C1840,'[3]Smelter Look-up'!$J:$J,0)))</f>
        <v>#N/A</v>
      </c>
      <c r="X1840" s="67">
        <f t="shared" si="141"/>
        <v>0</v>
      </c>
      <c r="AB1840" s="68" t="str">
        <f t="shared" si="142"/>
        <v/>
      </c>
    </row>
    <row r="1841" spans="1:28" s="67" customFormat="1" ht="20.25">
      <c r="A1841" s="197"/>
      <c r="B1841" s="137" t="s">
        <v>235</v>
      </c>
      <c r="C1841" s="191" t="s">
        <v>235</v>
      </c>
      <c r="D1841" s="138"/>
      <c r="E1841" s="137" t="s">
        <v>235</v>
      </c>
      <c r="F1841" s="137" t="s">
        <v>235</v>
      </c>
      <c r="G1841" s="137" t="s">
        <v>235</v>
      </c>
      <c r="H1841" s="192" t="s">
        <v>235</v>
      </c>
      <c r="I1841" s="193" t="s">
        <v>235</v>
      </c>
      <c r="J1841" s="193" t="s">
        <v>235</v>
      </c>
      <c r="K1841" s="194"/>
      <c r="L1841" s="194"/>
      <c r="M1841" s="194"/>
      <c r="N1841" s="194"/>
      <c r="O1841" s="194"/>
      <c r="P1841" s="195"/>
      <c r="Q1841" s="196"/>
      <c r="R1841" s="137" t="s">
        <v>235</v>
      </c>
      <c r="S1841" s="197" t="str">
        <f t="shared" ca="1" si="143"/>
        <v/>
      </c>
      <c r="T1841" s="197" t="str">
        <f ca="1">IF(B1841="","",IF(ISERROR(MATCH($J1841,[3]SorP!$B$1:$B$6226,0)),"",INDIRECT("'SorP'!$A$"&amp;MATCH($S1841&amp;$J1841,[3]SorP!C:C,0))))</f>
        <v/>
      </c>
      <c r="U1841" s="139"/>
      <c r="V1841" s="140" t="e">
        <f>IF(C1841="",NA(),IF(OR(C1841="Smelter not listed",C1841="Smelter not yet identified"),MATCH($B1841&amp;$D1841,'[3]Smelter Look-up'!$J:$J,0),MATCH($B1841&amp;$C1841,'[3]Smelter Look-up'!$J:$J,0)))</f>
        <v>#N/A</v>
      </c>
      <c r="X1841" s="67">
        <f t="shared" si="141"/>
        <v>0</v>
      </c>
      <c r="AB1841" s="68" t="str">
        <f t="shared" si="142"/>
        <v/>
      </c>
    </row>
    <row r="1842" spans="1:28" s="67" customFormat="1" ht="20.25">
      <c r="A1842" s="197"/>
      <c r="B1842" s="137" t="s">
        <v>235</v>
      </c>
      <c r="C1842" s="191" t="s">
        <v>235</v>
      </c>
      <c r="D1842" s="138"/>
      <c r="E1842" s="137" t="s">
        <v>235</v>
      </c>
      <c r="F1842" s="137" t="s">
        <v>235</v>
      </c>
      <c r="G1842" s="137" t="s">
        <v>235</v>
      </c>
      <c r="H1842" s="192" t="s">
        <v>235</v>
      </c>
      <c r="I1842" s="193" t="s">
        <v>235</v>
      </c>
      <c r="J1842" s="193" t="s">
        <v>235</v>
      </c>
      <c r="K1842" s="194"/>
      <c r="L1842" s="194"/>
      <c r="M1842" s="194"/>
      <c r="N1842" s="194"/>
      <c r="O1842" s="194"/>
      <c r="P1842" s="195"/>
      <c r="Q1842" s="196"/>
      <c r="R1842" s="137" t="s">
        <v>235</v>
      </c>
      <c r="S1842" s="197" t="str">
        <f t="shared" ca="1" si="143"/>
        <v/>
      </c>
      <c r="T1842" s="197" t="str">
        <f ca="1">IF(B1842="","",IF(ISERROR(MATCH($J1842,[3]SorP!$B$1:$B$6226,0)),"",INDIRECT("'SorP'!$A$"&amp;MATCH($S1842&amp;$J1842,[3]SorP!C:C,0))))</f>
        <v/>
      </c>
      <c r="U1842" s="139"/>
      <c r="V1842" s="140" t="e">
        <f>IF(C1842="",NA(),IF(OR(C1842="Smelter not listed",C1842="Smelter not yet identified"),MATCH($B1842&amp;$D1842,'[3]Smelter Look-up'!$J:$J,0),MATCH($B1842&amp;$C1842,'[3]Smelter Look-up'!$J:$J,0)))</f>
        <v>#N/A</v>
      </c>
      <c r="X1842" s="67">
        <f t="shared" si="141"/>
        <v>0</v>
      </c>
      <c r="AB1842" s="68" t="str">
        <f t="shared" si="142"/>
        <v/>
      </c>
    </row>
    <row r="1843" spans="1:28" s="67" customFormat="1" ht="20.25">
      <c r="A1843" s="197"/>
      <c r="B1843" s="137" t="s">
        <v>235</v>
      </c>
      <c r="C1843" s="191" t="s">
        <v>235</v>
      </c>
      <c r="D1843" s="138"/>
      <c r="E1843" s="137" t="s">
        <v>235</v>
      </c>
      <c r="F1843" s="137" t="s">
        <v>235</v>
      </c>
      <c r="G1843" s="137" t="s">
        <v>235</v>
      </c>
      <c r="H1843" s="192" t="s">
        <v>235</v>
      </c>
      <c r="I1843" s="193" t="s">
        <v>235</v>
      </c>
      <c r="J1843" s="193" t="s">
        <v>235</v>
      </c>
      <c r="K1843" s="194"/>
      <c r="L1843" s="194"/>
      <c r="M1843" s="194"/>
      <c r="N1843" s="194"/>
      <c r="O1843" s="194"/>
      <c r="P1843" s="195"/>
      <c r="Q1843" s="196"/>
      <c r="R1843" s="137" t="s">
        <v>235</v>
      </c>
      <c r="S1843" s="197" t="str">
        <f t="shared" ca="1" si="143"/>
        <v/>
      </c>
      <c r="T1843" s="197" t="str">
        <f ca="1">IF(B1843="","",IF(ISERROR(MATCH($J1843,[3]SorP!$B$1:$B$6226,0)),"",INDIRECT("'SorP'!$A$"&amp;MATCH($S1843&amp;$J1843,[3]SorP!C:C,0))))</f>
        <v/>
      </c>
      <c r="U1843" s="139"/>
      <c r="V1843" s="140" t="e">
        <f>IF(C1843="",NA(),IF(OR(C1843="Smelter not listed",C1843="Smelter not yet identified"),MATCH($B1843&amp;$D1843,'[3]Smelter Look-up'!$J:$J,0),MATCH($B1843&amp;$C1843,'[3]Smelter Look-up'!$J:$J,0)))</f>
        <v>#N/A</v>
      </c>
      <c r="X1843" s="67">
        <f t="shared" si="141"/>
        <v>0</v>
      </c>
      <c r="AB1843" s="68" t="str">
        <f t="shared" si="142"/>
        <v/>
      </c>
    </row>
    <row r="1844" spans="1:28" s="67" customFormat="1" ht="20.25">
      <c r="A1844" s="197"/>
      <c r="B1844" s="137" t="s">
        <v>235</v>
      </c>
      <c r="C1844" s="191" t="s">
        <v>235</v>
      </c>
      <c r="D1844" s="138"/>
      <c r="E1844" s="137" t="s">
        <v>235</v>
      </c>
      <c r="F1844" s="137" t="s">
        <v>235</v>
      </c>
      <c r="G1844" s="137" t="s">
        <v>235</v>
      </c>
      <c r="H1844" s="192" t="s">
        <v>235</v>
      </c>
      <c r="I1844" s="193" t="s">
        <v>235</v>
      </c>
      <c r="J1844" s="193" t="s">
        <v>235</v>
      </c>
      <c r="K1844" s="194"/>
      <c r="L1844" s="194"/>
      <c r="M1844" s="194"/>
      <c r="N1844" s="194"/>
      <c r="O1844" s="194"/>
      <c r="P1844" s="195"/>
      <c r="Q1844" s="196"/>
      <c r="R1844" s="137" t="s">
        <v>235</v>
      </c>
      <c r="S1844" s="197" t="str">
        <f t="shared" ca="1" si="143"/>
        <v/>
      </c>
      <c r="T1844" s="197" t="str">
        <f ca="1">IF(B1844="","",IF(ISERROR(MATCH($J1844,[3]SorP!$B$1:$B$6226,0)),"",INDIRECT("'SorP'!$A$"&amp;MATCH($S1844&amp;$J1844,[3]SorP!C:C,0))))</f>
        <v/>
      </c>
      <c r="U1844" s="139"/>
      <c r="V1844" s="140" t="e">
        <f>IF(C1844="",NA(),IF(OR(C1844="Smelter not listed",C1844="Smelter not yet identified"),MATCH($B1844&amp;$D1844,'[3]Smelter Look-up'!$J:$J,0),MATCH($B1844&amp;$C1844,'[3]Smelter Look-up'!$J:$J,0)))</f>
        <v>#N/A</v>
      </c>
      <c r="X1844" s="67">
        <f t="shared" si="141"/>
        <v>0</v>
      </c>
      <c r="AB1844" s="68" t="str">
        <f t="shared" si="142"/>
        <v/>
      </c>
    </row>
    <row r="1845" spans="1:28" s="67" customFormat="1" ht="20.25">
      <c r="A1845" s="197"/>
      <c r="B1845" s="137" t="s">
        <v>235</v>
      </c>
      <c r="C1845" s="191" t="s">
        <v>235</v>
      </c>
      <c r="D1845" s="138"/>
      <c r="E1845" s="137" t="s">
        <v>235</v>
      </c>
      <c r="F1845" s="137" t="s">
        <v>235</v>
      </c>
      <c r="G1845" s="137" t="s">
        <v>235</v>
      </c>
      <c r="H1845" s="192" t="s">
        <v>235</v>
      </c>
      <c r="I1845" s="193" t="s">
        <v>235</v>
      </c>
      <c r="J1845" s="193" t="s">
        <v>235</v>
      </c>
      <c r="K1845" s="194"/>
      <c r="L1845" s="194"/>
      <c r="M1845" s="194"/>
      <c r="N1845" s="194"/>
      <c r="O1845" s="194"/>
      <c r="P1845" s="195"/>
      <c r="Q1845" s="196"/>
      <c r="R1845" s="137" t="s">
        <v>235</v>
      </c>
      <c r="S1845" s="197" t="str">
        <f t="shared" ca="1" si="143"/>
        <v/>
      </c>
      <c r="T1845" s="197" t="str">
        <f ca="1">IF(B1845="","",IF(ISERROR(MATCH($J1845,[3]SorP!$B$1:$B$6226,0)),"",INDIRECT("'SorP'!$A$"&amp;MATCH($S1845&amp;$J1845,[3]SorP!C:C,0))))</f>
        <v/>
      </c>
      <c r="U1845" s="139"/>
      <c r="V1845" s="140" t="e">
        <f>IF(C1845="",NA(),IF(OR(C1845="Smelter not listed",C1845="Smelter not yet identified"),MATCH($B1845&amp;$D1845,'[3]Smelter Look-up'!$J:$J,0),MATCH($B1845&amp;$C1845,'[3]Smelter Look-up'!$J:$J,0)))</f>
        <v>#N/A</v>
      </c>
      <c r="X1845" s="67">
        <f t="shared" si="141"/>
        <v>0</v>
      </c>
      <c r="AB1845" s="68" t="str">
        <f t="shared" si="142"/>
        <v/>
      </c>
    </row>
    <row r="1846" spans="1:28" s="67" customFormat="1" ht="20.25">
      <c r="A1846" s="197"/>
      <c r="B1846" s="137" t="s">
        <v>235</v>
      </c>
      <c r="C1846" s="191" t="s">
        <v>235</v>
      </c>
      <c r="D1846" s="138"/>
      <c r="E1846" s="137" t="s">
        <v>235</v>
      </c>
      <c r="F1846" s="137" t="s">
        <v>235</v>
      </c>
      <c r="G1846" s="137" t="s">
        <v>235</v>
      </c>
      <c r="H1846" s="192" t="s">
        <v>235</v>
      </c>
      <c r="I1846" s="193" t="s">
        <v>235</v>
      </c>
      <c r="J1846" s="193" t="s">
        <v>235</v>
      </c>
      <c r="K1846" s="194"/>
      <c r="L1846" s="194"/>
      <c r="M1846" s="194"/>
      <c r="N1846" s="194"/>
      <c r="O1846" s="194"/>
      <c r="P1846" s="195"/>
      <c r="Q1846" s="196"/>
      <c r="R1846" s="137" t="s">
        <v>235</v>
      </c>
      <c r="S1846" s="197" t="str">
        <f t="shared" ca="1" si="143"/>
        <v/>
      </c>
      <c r="T1846" s="197" t="str">
        <f ca="1">IF(B1846="","",IF(ISERROR(MATCH($J1846,[3]SorP!$B$1:$B$6226,0)),"",INDIRECT("'SorP'!$A$"&amp;MATCH($S1846&amp;$J1846,[3]SorP!C:C,0))))</f>
        <v/>
      </c>
      <c r="U1846" s="139"/>
      <c r="V1846" s="140" t="e">
        <f>IF(C1846="",NA(),IF(OR(C1846="Smelter not listed",C1846="Smelter not yet identified"),MATCH($B1846&amp;$D1846,'[3]Smelter Look-up'!$J:$J,0),MATCH($B1846&amp;$C1846,'[3]Smelter Look-up'!$J:$J,0)))</f>
        <v>#N/A</v>
      </c>
      <c r="X1846" s="67">
        <f t="shared" si="141"/>
        <v>0</v>
      </c>
      <c r="AB1846" s="68" t="str">
        <f t="shared" si="142"/>
        <v/>
      </c>
    </row>
    <row r="1847" spans="1:28" s="67" customFormat="1" ht="20.25">
      <c r="A1847" s="197"/>
      <c r="B1847" s="137" t="s">
        <v>235</v>
      </c>
      <c r="C1847" s="191" t="s">
        <v>235</v>
      </c>
      <c r="D1847" s="138"/>
      <c r="E1847" s="137" t="s">
        <v>235</v>
      </c>
      <c r="F1847" s="137" t="s">
        <v>235</v>
      </c>
      <c r="G1847" s="137" t="s">
        <v>235</v>
      </c>
      <c r="H1847" s="192" t="s">
        <v>235</v>
      </c>
      <c r="I1847" s="193" t="s">
        <v>235</v>
      </c>
      <c r="J1847" s="193" t="s">
        <v>235</v>
      </c>
      <c r="K1847" s="194"/>
      <c r="L1847" s="194"/>
      <c r="M1847" s="194"/>
      <c r="N1847" s="194"/>
      <c r="O1847" s="194"/>
      <c r="P1847" s="195"/>
      <c r="Q1847" s="196"/>
      <c r="R1847" s="137" t="s">
        <v>235</v>
      </c>
      <c r="S1847" s="197" t="str">
        <f t="shared" ca="1" si="143"/>
        <v/>
      </c>
      <c r="T1847" s="197" t="str">
        <f ca="1">IF(B1847="","",IF(ISERROR(MATCH($J1847,[3]SorP!$B$1:$B$6226,0)),"",INDIRECT("'SorP'!$A$"&amp;MATCH($S1847&amp;$J1847,[3]SorP!C:C,0))))</f>
        <v/>
      </c>
      <c r="U1847" s="139"/>
      <c r="V1847" s="140" t="e">
        <f>IF(C1847="",NA(),IF(OR(C1847="Smelter not listed",C1847="Smelter not yet identified"),MATCH($B1847&amp;$D1847,'[3]Smelter Look-up'!$J:$J,0),MATCH($B1847&amp;$C1847,'[3]Smelter Look-up'!$J:$J,0)))</f>
        <v>#N/A</v>
      </c>
      <c r="X1847" s="67">
        <f t="shared" si="141"/>
        <v>0</v>
      </c>
      <c r="AB1847" s="68" t="str">
        <f t="shared" si="142"/>
        <v/>
      </c>
    </row>
    <row r="1848" spans="1:28" s="67" customFormat="1" ht="20.25">
      <c r="A1848" s="197"/>
      <c r="B1848" s="137" t="s">
        <v>235</v>
      </c>
      <c r="C1848" s="191" t="s">
        <v>235</v>
      </c>
      <c r="D1848" s="138"/>
      <c r="E1848" s="137" t="s">
        <v>235</v>
      </c>
      <c r="F1848" s="137" t="s">
        <v>235</v>
      </c>
      <c r="G1848" s="137" t="s">
        <v>235</v>
      </c>
      <c r="H1848" s="192" t="s">
        <v>235</v>
      </c>
      <c r="I1848" s="193" t="s">
        <v>235</v>
      </c>
      <c r="J1848" s="193" t="s">
        <v>235</v>
      </c>
      <c r="K1848" s="194"/>
      <c r="L1848" s="194"/>
      <c r="M1848" s="194"/>
      <c r="N1848" s="194"/>
      <c r="O1848" s="194"/>
      <c r="P1848" s="195"/>
      <c r="Q1848" s="196"/>
      <c r="R1848" s="137" t="s">
        <v>235</v>
      </c>
      <c r="S1848" s="197" t="str">
        <f t="shared" ca="1" si="143"/>
        <v/>
      </c>
      <c r="T1848" s="197" t="str">
        <f ca="1">IF(B1848="","",IF(ISERROR(MATCH($J1848,[3]SorP!$B$1:$B$6226,0)),"",INDIRECT("'SorP'!$A$"&amp;MATCH($S1848&amp;$J1848,[3]SorP!C:C,0))))</f>
        <v/>
      </c>
      <c r="U1848" s="139"/>
      <c r="V1848" s="140" t="e">
        <f>IF(C1848="",NA(),IF(OR(C1848="Smelter not listed",C1848="Smelter not yet identified"),MATCH($B1848&amp;$D1848,'[3]Smelter Look-up'!$J:$J,0),MATCH($B1848&amp;$C1848,'[3]Smelter Look-up'!$J:$J,0)))</f>
        <v>#N/A</v>
      </c>
      <c r="X1848" s="67">
        <f t="shared" si="141"/>
        <v>0</v>
      </c>
      <c r="AB1848" s="68" t="str">
        <f t="shared" si="142"/>
        <v/>
      </c>
    </row>
    <row r="1849" spans="1:28" s="67" customFormat="1" ht="20.25">
      <c r="A1849" s="197"/>
      <c r="B1849" s="137" t="s">
        <v>235</v>
      </c>
      <c r="C1849" s="191" t="s">
        <v>235</v>
      </c>
      <c r="D1849" s="138"/>
      <c r="E1849" s="137" t="s">
        <v>235</v>
      </c>
      <c r="F1849" s="137" t="s">
        <v>235</v>
      </c>
      <c r="G1849" s="137" t="s">
        <v>235</v>
      </c>
      <c r="H1849" s="192" t="s">
        <v>235</v>
      </c>
      <c r="I1849" s="193" t="s">
        <v>235</v>
      </c>
      <c r="J1849" s="193" t="s">
        <v>235</v>
      </c>
      <c r="K1849" s="194"/>
      <c r="L1849" s="194"/>
      <c r="M1849" s="194"/>
      <c r="N1849" s="194"/>
      <c r="O1849" s="194"/>
      <c r="P1849" s="195"/>
      <c r="Q1849" s="196"/>
      <c r="R1849" s="137" t="s">
        <v>235</v>
      </c>
      <c r="S1849" s="197" t="str">
        <f t="shared" ca="1" si="143"/>
        <v/>
      </c>
      <c r="T1849" s="197" t="str">
        <f ca="1">IF(B1849="","",IF(ISERROR(MATCH($J1849,[3]SorP!$B$1:$B$6226,0)),"",INDIRECT("'SorP'!$A$"&amp;MATCH($S1849&amp;$J1849,[3]SorP!C:C,0))))</f>
        <v/>
      </c>
      <c r="U1849" s="139"/>
      <c r="V1849" s="140" t="e">
        <f>IF(C1849="",NA(),IF(OR(C1849="Smelter not listed",C1849="Smelter not yet identified"),MATCH($B1849&amp;$D1849,'[3]Smelter Look-up'!$J:$J,0),MATCH($B1849&amp;$C1849,'[3]Smelter Look-up'!$J:$J,0)))</f>
        <v>#N/A</v>
      </c>
      <c r="X1849" s="67">
        <f t="shared" si="141"/>
        <v>0</v>
      </c>
      <c r="AB1849" s="68" t="str">
        <f t="shared" si="142"/>
        <v/>
      </c>
    </row>
    <row r="1850" spans="1:28" s="67" customFormat="1" ht="20.25">
      <c r="A1850" s="197"/>
      <c r="B1850" s="137" t="s">
        <v>235</v>
      </c>
      <c r="C1850" s="191" t="s">
        <v>235</v>
      </c>
      <c r="D1850" s="138"/>
      <c r="E1850" s="137" t="s">
        <v>235</v>
      </c>
      <c r="F1850" s="137" t="s">
        <v>235</v>
      </c>
      <c r="G1850" s="137" t="s">
        <v>235</v>
      </c>
      <c r="H1850" s="192" t="s">
        <v>235</v>
      </c>
      <c r="I1850" s="193" t="s">
        <v>235</v>
      </c>
      <c r="J1850" s="193" t="s">
        <v>235</v>
      </c>
      <c r="K1850" s="194"/>
      <c r="L1850" s="194"/>
      <c r="M1850" s="194"/>
      <c r="N1850" s="194"/>
      <c r="O1850" s="194"/>
      <c r="P1850" s="195"/>
      <c r="Q1850" s="196"/>
      <c r="R1850" s="137" t="s">
        <v>235</v>
      </c>
      <c r="S1850" s="197" t="str">
        <f t="shared" ref="S1850" ca="1" si="144">IF(B1850="","",IF(ISERROR(MATCH($E1850,CL,0)),"Unknown",INDIRECT("'C'!$A$"&amp;MATCH($E1850,CL,0)+1)))</f>
        <v/>
      </c>
      <c r="T1850" s="197" t="str">
        <f ca="1">IF(B1850="","",IF(ISERROR(MATCH($J1850,[3]SorP!$B$1:$B$6226,0)),"",INDIRECT("'SorP'!$A$"&amp;MATCH($S1850&amp;$J1850,[3]SorP!C:C,0))))</f>
        <v/>
      </c>
      <c r="U1850" s="139"/>
      <c r="V1850" s="140" t="e">
        <f>IF(C1850="",NA(),IF(OR(C1850="Smelter not listed",C1850="Smelter not yet identified"),MATCH($B1850&amp;$D1850,'[3]Smelter Look-up'!$J:$J,0),MATCH($B1850&amp;$C1850,'[3]Smelter Look-up'!$J:$J,0)))</f>
        <v>#N/A</v>
      </c>
      <c r="X1850" s="67">
        <f t="shared" si="141"/>
        <v>0</v>
      </c>
      <c r="AB1850" s="68" t="str">
        <f t="shared" si="142"/>
        <v/>
      </c>
    </row>
    <row r="1851" spans="1:28" s="67" customFormat="1" ht="20.25">
      <c r="A1851" s="197"/>
      <c r="B1851" s="137" t="s">
        <v>235</v>
      </c>
      <c r="C1851" s="191" t="s">
        <v>235</v>
      </c>
      <c r="D1851" s="138"/>
      <c r="E1851" s="137" t="s">
        <v>235</v>
      </c>
      <c r="F1851" s="137" t="s">
        <v>235</v>
      </c>
      <c r="G1851" s="137" t="s">
        <v>235</v>
      </c>
      <c r="H1851" s="192" t="s">
        <v>235</v>
      </c>
      <c r="I1851" s="193" t="s">
        <v>235</v>
      </c>
      <c r="J1851" s="193" t="s">
        <v>235</v>
      </c>
      <c r="K1851" s="194"/>
      <c r="L1851" s="194"/>
      <c r="M1851" s="194"/>
      <c r="N1851" s="194"/>
      <c r="O1851" s="194"/>
      <c r="P1851" s="195"/>
      <c r="Q1851" s="196"/>
      <c r="R1851" s="137" t="s">
        <v>235</v>
      </c>
      <c r="S1851" s="197" t="str">
        <f t="shared" ref="S1851:S1882" ca="1" si="145">IF(B1851="","",IF(ISERROR(MATCH($E1851,CL,0)),"Unknown",INDIRECT("'C'!$A$"&amp;MATCH($E1851,CL,0)+1)))</f>
        <v/>
      </c>
      <c r="T1851" s="197" t="str">
        <f ca="1">IF(B1851="","",IF(ISERROR(MATCH($J1851,[3]SorP!$B$1:$B$6226,0)),"",INDIRECT("'SorP'!$A$"&amp;MATCH($S1851&amp;$J1851,[3]SorP!C:C,0))))</f>
        <v/>
      </c>
      <c r="U1851" s="139"/>
      <c r="V1851" s="140" t="e">
        <f>IF(C1851="",NA(),IF(OR(C1851="Smelter not listed",C1851="Smelter not yet identified"),MATCH($B1851&amp;$D1851,'[3]Smelter Look-up'!$J:$J,0),MATCH($B1851&amp;$C1851,'[3]Smelter Look-up'!$J:$J,0)))</f>
        <v>#N/A</v>
      </c>
      <c r="X1851" s="67">
        <f t="shared" si="141"/>
        <v>0</v>
      </c>
      <c r="AB1851" s="68" t="str">
        <f t="shared" si="142"/>
        <v/>
      </c>
    </row>
    <row r="1852" spans="1:28" s="67" customFormat="1" ht="20.25">
      <c r="A1852" s="197"/>
      <c r="B1852" s="137" t="s">
        <v>235</v>
      </c>
      <c r="C1852" s="191" t="s">
        <v>235</v>
      </c>
      <c r="D1852" s="138"/>
      <c r="E1852" s="137" t="s">
        <v>235</v>
      </c>
      <c r="F1852" s="137" t="s">
        <v>235</v>
      </c>
      <c r="G1852" s="137" t="s">
        <v>235</v>
      </c>
      <c r="H1852" s="192" t="s">
        <v>235</v>
      </c>
      <c r="I1852" s="193" t="s">
        <v>235</v>
      </c>
      <c r="J1852" s="193" t="s">
        <v>235</v>
      </c>
      <c r="K1852" s="194"/>
      <c r="L1852" s="194"/>
      <c r="M1852" s="194"/>
      <c r="N1852" s="194"/>
      <c r="O1852" s="194"/>
      <c r="P1852" s="195"/>
      <c r="Q1852" s="196"/>
      <c r="R1852" s="137" t="s">
        <v>235</v>
      </c>
      <c r="S1852" s="197" t="str">
        <f t="shared" ca="1" si="145"/>
        <v/>
      </c>
      <c r="T1852" s="197" t="str">
        <f ca="1">IF(B1852="","",IF(ISERROR(MATCH($J1852,[3]SorP!$B$1:$B$6226,0)),"",INDIRECT("'SorP'!$A$"&amp;MATCH($S1852&amp;$J1852,[3]SorP!C:C,0))))</f>
        <v/>
      </c>
      <c r="U1852" s="139"/>
      <c r="V1852" s="140" t="e">
        <f>IF(C1852="",NA(),IF(OR(C1852="Smelter not listed",C1852="Smelter not yet identified"),MATCH($B1852&amp;$D1852,'[3]Smelter Look-up'!$J:$J,0),MATCH($B1852&amp;$C1852,'[3]Smelter Look-up'!$J:$J,0)))</f>
        <v>#N/A</v>
      </c>
      <c r="X1852" s="67">
        <f t="shared" si="141"/>
        <v>0</v>
      </c>
      <c r="AB1852" s="68" t="str">
        <f t="shared" si="142"/>
        <v/>
      </c>
    </row>
    <row r="1853" spans="1:28" s="67" customFormat="1" ht="20.25">
      <c r="A1853" s="197"/>
      <c r="B1853" s="137" t="s">
        <v>235</v>
      </c>
      <c r="C1853" s="191" t="s">
        <v>235</v>
      </c>
      <c r="D1853" s="138"/>
      <c r="E1853" s="137" t="s">
        <v>235</v>
      </c>
      <c r="F1853" s="137" t="s">
        <v>235</v>
      </c>
      <c r="G1853" s="137" t="s">
        <v>235</v>
      </c>
      <c r="H1853" s="192" t="s">
        <v>235</v>
      </c>
      <c r="I1853" s="193" t="s">
        <v>235</v>
      </c>
      <c r="J1853" s="193" t="s">
        <v>235</v>
      </c>
      <c r="K1853" s="194"/>
      <c r="L1853" s="194"/>
      <c r="M1853" s="194"/>
      <c r="N1853" s="194"/>
      <c r="O1853" s="194"/>
      <c r="P1853" s="195"/>
      <c r="Q1853" s="196"/>
      <c r="R1853" s="137" t="s">
        <v>235</v>
      </c>
      <c r="S1853" s="197" t="str">
        <f t="shared" ca="1" si="145"/>
        <v/>
      </c>
      <c r="T1853" s="197" t="str">
        <f ca="1">IF(B1853="","",IF(ISERROR(MATCH($J1853,[3]SorP!$B$1:$B$6226,0)),"",INDIRECT("'SorP'!$A$"&amp;MATCH($S1853&amp;$J1853,[3]SorP!C:C,0))))</f>
        <v/>
      </c>
      <c r="U1853" s="139"/>
      <c r="V1853" s="140" t="e">
        <f>IF(C1853="",NA(),IF(OR(C1853="Smelter not listed",C1853="Smelter not yet identified"),MATCH($B1853&amp;$D1853,'[3]Smelter Look-up'!$J:$J,0),MATCH($B1853&amp;$C1853,'[3]Smelter Look-up'!$J:$J,0)))</f>
        <v>#N/A</v>
      </c>
      <c r="X1853" s="67">
        <f t="shared" si="141"/>
        <v>0</v>
      </c>
      <c r="AB1853" s="68" t="str">
        <f t="shared" si="142"/>
        <v/>
      </c>
    </row>
    <row r="1854" spans="1:28" s="67" customFormat="1" ht="20.25">
      <c r="A1854" s="197"/>
      <c r="B1854" s="137" t="s">
        <v>235</v>
      </c>
      <c r="C1854" s="191" t="s">
        <v>235</v>
      </c>
      <c r="D1854" s="138"/>
      <c r="E1854" s="137" t="s">
        <v>235</v>
      </c>
      <c r="F1854" s="137" t="s">
        <v>235</v>
      </c>
      <c r="G1854" s="137" t="s">
        <v>235</v>
      </c>
      <c r="H1854" s="192" t="s">
        <v>235</v>
      </c>
      <c r="I1854" s="193" t="s">
        <v>235</v>
      </c>
      <c r="J1854" s="193" t="s">
        <v>235</v>
      </c>
      <c r="K1854" s="194"/>
      <c r="L1854" s="194"/>
      <c r="M1854" s="194"/>
      <c r="N1854" s="194"/>
      <c r="O1854" s="194"/>
      <c r="P1854" s="195"/>
      <c r="Q1854" s="196"/>
      <c r="R1854" s="137" t="s">
        <v>235</v>
      </c>
      <c r="S1854" s="197" t="str">
        <f t="shared" ca="1" si="145"/>
        <v/>
      </c>
      <c r="T1854" s="197" t="str">
        <f ca="1">IF(B1854="","",IF(ISERROR(MATCH($J1854,[3]SorP!$B$1:$B$6226,0)),"",INDIRECT("'SorP'!$A$"&amp;MATCH($S1854&amp;$J1854,[3]SorP!C:C,0))))</f>
        <v/>
      </c>
      <c r="U1854" s="139"/>
      <c r="V1854" s="140" t="e">
        <f>IF(C1854="",NA(),IF(OR(C1854="Smelter not listed",C1854="Smelter not yet identified"),MATCH($B1854&amp;$D1854,'[3]Smelter Look-up'!$J:$J,0),MATCH($B1854&amp;$C1854,'[3]Smelter Look-up'!$J:$J,0)))</f>
        <v>#N/A</v>
      </c>
      <c r="X1854" s="67">
        <f t="shared" si="141"/>
        <v>0</v>
      </c>
      <c r="AB1854" s="68" t="str">
        <f t="shared" si="142"/>
        <v/>
      </c>
    </row>
    <row r="1855" spans="1:28" s="67" customFormat="1" ht="20.25">
      <c r="A1855" s="197"/>
      <c r="B1855" s="137" t="s">
        <v>235</v>
      </c>
      <c r="C1855" s="191" t="s">
        <v>235</v>
      </c>
      <c r="D1855" s="138"/>
      <c r="E1855" s="137" t="s">
        <v>235</v>
      </c>
      <c r="F1855" s="137" t="s">
        <v>235</v>
      </c>
      <c r="G1855" s="137" t="s">
        <v>235</v>
      </c>
      <c r="H1855" s="192" t="s">
        <v>235</v>
      </c>
      <c r="I1855" s="193" t="s">
        <v>235</v>
      </c>
      <c r="J1855" s="193" t="s">
        <v>235</v>
      </c>
      <c r="K1855" s="194"/>
      <c r="L1855" s="194"/>
      <c r="M1855" s="194"/>
      <c r="N1855" s="194"/>
      <c r="O1855" s="194"/>
      <c r="P1855" s="195"/>
      <c r="Q1855" s="196"/>
      <c r="R1855" s="137" t="s">
        <v>235</v>
      </c>
      <c r="S1855" s="197" t="str">
        <f t="shared" ca="1" si="145"/>
        <v/>
      </c>
      <c r="T1855" s="197" t="str">
        <f ca="1">IF(B1855="","",IF(ISERROR(MATCH($J1855,[3]SorP!$B$1:$B$6226,0)),"",INDIRECT("'SorP'!$A$"&amp;MATCH($S1855&amp;$J1855,[3]SorP!C:C,0))))</f>
        <v/>
      </c>
      <c r="U1855" s="139"/>
      <c r="V1855" s="140" t="e">
        <f>IF(C1855="",NA(),IF(OR(C1855="Smelter not listed",C1855="Smelter not yet identified"),MATCH($B1855&amp;$D1855,'[3]Smelter Look-up'!$J:$J,0),MATCH($B1855&amp;$C1855,'[3]Smelter Look-up'!$J:$J,0)))</f>
        <v>#N/A</v>
      </c>
      <c r="X1855" s="67">
        <f t="shared" si="141"/>
        <v>0</v>
      </c>
      <c r="AB1855" s="68" t="str">
        <f t="shared" si="142"/>
        <v/>
      </c>
    </row>
    <row r="1856" spans="1:28" s="67" customFormat="1" ht="20.25">
      <c r="A1856" s="197"/>
      <c r="B1856" s="137" t="s">
        <v>235</v>
      </c>
      <c r="C1856" s="191" t="s">
        <v>235</v>
      </c>
      <c r="D1856" s="138"/>
      <c r="E1856" s="137" t="s">
        <v>235</v>
      </c>
      <c r="F1856" s="137" t="s">
        <v>235</v>
      </c>
      <c r="G1856" s="137" t="s">
        <v>235</v>
      </c>
      <c r="H1856" s="192" t="s">
        <v>235</v>
      </c>
      <c r="I1856" s="193" t="s">
        <v>235</v>
      </c>
      <c r="J1856" s="193" t="s">
        <v>235</v>
      </c>
      <c r="K1856" s="194"/>
      <c r="L1856" s="194"/>
      <c r="M1856" s="194"/>
      <c r="N1856" s="194"/>
      <c r="O1856" s="194"/>
      <c r="P1856" s="195"/>
      <c r="Q1856" s="196"/>
      <c r="R1856" s="137" t="s">
        <v>235</v>
      </c>
      <c r="S1856" s="197" t="str">
        <f t="shared" ca="1" si="145"/>
        <v/>
      </c>
      <c r="T1856" s="197" t="str">
        <f ca="1">IF(B1856="","",IF(ISERROR(MATCH($J1856,[3]SorP!$B$1:$B$6226,0)),"",INDIRECT("'SorP'!$A$"&amp;MATCH($S1856&amp;$J1856,[3]SorP!C:C,0))))</f>
        <v/>
      </c>
      <c r="U1856" s="139"/>
      <c r="V1856" s="140" t="e">
        <f>IF(C1856="",NA(),IF(OR(C1856="Smelter not listed",C1856="Smelter not yet identified"),MATCH($B1856&amp;$D1856,'[3]Smelter Look-up'!$J:$J,0),MATCH($B1856&amp;$C1856,'[3]Smelter Look-up'!$J:$J,0)))</f>
        <v>#N/A</v>
      </c>
      <c r="X1856" s="67">
        <f t="shared" si="141"/>
        <v>0</v>
      </c>
      <c r="AB1856" s="68" t="str">
        <f t="shared" si="142"/>
        <v/>
      </c>
    </row>
    <row r="1857" spans="1:28" s="67" customFormat="1" ht="20.25">
      <c r="A1857" s="197"/>
      <c r="B1857" s="137" t="s">
        <v>235</v>
      </c>
      <c r="C1857" s="191" t="s">
        <v>235</v>
      </c>
      <c r="D1857" s="138"/>
      <c r="E1857" s="137" t="s">
        <v>235</v>
      </c>
      <c r="F1857" s="137" t="s">
        <v>235</v>
      </c>
      <c r="G1857" s="137" t="s">
        <v>235</v>
      </c>
      <c r="H1857" s="192" t="s">
        <v>235</v>
      </c>
      <c r="I1857" s="193" t="s">
        <v>235</v>
      </c>
      <c r="J1857" s="193" t="s">
        <v>235</v>
      </c>
      <c r="K1857" s="194"/>
      <c r="L1857" s="194"/>
      <c r="M1857" s="194"/>
      <c r="N1857" s="194"/>
      <c r="O1857" s="194"/>
      <c r="P1857" s="195"/>
      <c r="Q1857" s="196"/>
      <c r="R1857" s="137" t="s">
        <v>235</v>
      </c>
      <c r="S1857" s="197" t="str">
        <f t="shared" ca="1" si="145"/>
        <v/>
      </c>
      <c r="T1857" s="197" t="str">
        <f ca="1">IF(B1857="","",IF(ISERROR(MATCH($J1857,[3]SorP!$B$1:$B$6226,0)),"",INDIRECT("'SorP'!$A$"&amp;MATCH($S1857&amp;$J1857,[3]SorP!C:C,0))))</f>
        <v/>
      </c>
      <c r="U1857" s="139"/>
      <c r="V1857" s="140" t="e">
        <f>IF(C1857="",NA(),IF(OR(C1857="Smelter not listed",C1857="Smelter not yet identified"),MATCH($B1857&amp;$D1857,'[3]Smelter Look-up'!$J:$J,0),MATCH($B1857&amp;$C1857,'[3]Smelter Look-up'!$J:$J,0)))</f>
        <v>#N/A</v>
      </c>
      <c r="X1857" s="67">
        <f t="shared" si="141"/>
        <v>0</v>
      </c>
      <c r="AB1857" s="68" t="str">
        <f t="shared" si="142"/>
        <v/>
      </c>
    </row>
    <row r="1858" spans="1:28" s="67" customFormat="1" ht="20.25">
      <c r="A1858" s="197"/>
      <c r="B1858" s="137" t="s">
        <v>235</v>
      </c>
      <c r="C1858" s="191" t="s">
        <v>235</v>
      </c>
      <c r="D1858" s="138"/>
      <c r="E1858" s="137" t="s">
        <v>235</v>
      </c>
      <c r="F1858" s="137" t="s">
        <v>235</v>
      </c>
      <c r="G1858" s="137" t="s">
        <v>235</v>
      </c>
      <c r="H1858" s="192" t="s">
        <v>235</v>
      </c>
      <c r="I1858" s="193" t="s">
        <v>235</v>
      </c>
      <c r="J1858" s="193" t="s">
        <v>235</v>
      </c>
      <c r="K1858" s="194"/>
      <c r="L1858" s="194"/>
      <c r="M1858" s="194"/>
      <c r="N1858" s="194"/>
      <c r="O1858" s="194"/>
      <c r="P1858" s="195"/>
      <c r="Q1858" s="196"/>
      <c r="R1858" s="137" t="s">
        <v>235</v>
      </c>
      <c r="S1858" s="197" t="str">
        <f t="shared" ca="1" si="145"/>
        <v/>
      </c>
      <c r="T1858" s="197" t="str">
        <f ca="1">IF(B1858="","",IF(ISERROR(MATCH($J1858,[3]SorP!$B$1:$B$6226,0)),"",INDIRECT("'SorP'!$A$"&amp;MATCH($S1858&amp;$J1858,[3]SorP!C:C,0))))</f>
        <v/>
      </c>
      <c r="U1858" s="139"/>
      <c r="V1858" s="140" t="e">
        <f>IF(C1858="",NA(),IF(OR(C1858="Smelter not listed",C1858="Smelter not yet identified"),MATCH($B1858&amp;$D1858,'[3]Smelter Look-up'!$J:$J,0),MATCH($B1858&amp;$C1858,'[3]Smelter Look-up'!$J:$J,0)))</f>
        <v>#N/A</v>
      </c>
      <c r="X1858" s="67">
        <f t="shared" si="141"/>
        <v>0</v>
      </c>
      <c r="AB1858" s="68" t="str">
        <f t="shared" si="142"/>
        <v/>
      </c>
    </row>
    <row r="1859" spans="1:28" s="67" customFormat="1" ht="20.25">
      <c r="A1859" s="197"/>
      <c r="B1859" s="137" t="s">
        <v>235</v>
      </c>
      <c r="C1859" s="191" t="s">
        <v>235</v>
      </c>
      <c r="D1859" s="138"/>
      <c r="E1859" s="137" t="s">
        <v>235</v>
      </c>
      <c r="F1859" s="137" t="s">
        <v>235</v>
      </c>
      <c r="G1859" s="137" t="s">
        <v>235</v>
      </c>
      <c r="H1859" s="192" t="s">
        <v>235</v>
      </c>
      <c r="I1859" s="193" t="s">
        <v>235</v>
      </c>
      <c r="J1859" s="193" t="s">
        <v>235</v>
      </c>
      <c r="K1859" s="194"/>
      <c r="L1859" s="194"/>
      <c r="M1859" s="194"/>
      <c r="N1859" s="194"/>
      <c r="O1859" s="194"/>
      <c r="P1859" s="195"/>
      <c r="Q1859" s="196"/>
      <c r="R1859" s="137" t="s">
        <v>235</v>
      </c>
      <c r="S1859" s="197" t="str">
        <f t="shared" ca="1" si="145"/>
        <v/>
      </c>
      <c r="T1859" s="197" t="str">
        <f ca="1">IF(B1859="","",IF(ISERROR(MATCH($J1859,[3]SorP!$B$1:$B$6226,0)),"",INDIRECT("'SorP'!$A$"&amp;MATCH($S1859&amp;$J1859,[3]SorP!C:C,0))))</f>
        <v/>
      </c>
      <c r="U1859" s="139"/>
      <c r="V1859" s="140" t="e">
        <f>IF(C1859="",NA(),IF(OR(C1859="Smelter not listed",C1859="Smelter not yet identified"),MATCH($B1859&amp;$D1859,'[3]Smelter Look-up'!$J:$J,0),MATCH($B1859&amp;$C1859,'[3]Smelter Look-up'!$J:$J,0)))</f>
        <v>#N/A</v>
      </c>
      <c r="X1859" s="67">
        <f t="shared" si="141"/>
        <v>0</v>
      </c>
      <c r="AB1859" s="68" t="str">
        <f t="shared" si="142"/>
        <v/>
      </c>
    </row>
    <row r="1860" spans="1:28" s="67" customFormat="1" ht="20.25">
      <c r="A1860" s="197"/>
      <c r="B1860" s="137" t="s">
        <v>235</v>
      </c>
      <c r="C1860" s="191" t="s">
        <v>235</v>
      </c>
      <c r="D1860" s="138"/>
      <c r="E1860" s="137" t="s">
        <v>235</v>
      </c>
      <c r="F1860" s="137" t="s">
        <v>235</v>
      </c>
      <c r="G1860" s="137" t="s">
        <v>235</v>
      </c>
      <c r="H1860" s="192" t="s">
        <v>235</v>
      </c>
      <c r="I1860" s="193" t="s">
        <v>235</v>
      </c>
      <c r="J1860" s="193" t="s">
        <v>235</v>
      </c>
      <c r="K1860" s="194"/>
      <c r="L1860" s="194"/>
      <c r="M1860" s="194"/>
      <c r="N1860" s="194"/>
      <c r="O1860" s="194"/>
      <c r="P1860" s="195"/>
      <c r="Q1860" s="196"/>
      <c r="R1860" s="137" t="s">
        <v>235</v>
      </c>
      <c r="S1860" s="197" t="str">
        <f t="shared" ca="1" si="145"/>
        <v/>
      </c>
      <c r="T1860" s="197" t="str">
        <f ca="1">IF(B1860="","",IF(ISERROR(MATCH($J1860,[3]SorP!$B$1:$B$6226,0)),"",INDIRECT("'SorP'!$A$"&amp;MATCH($S1860&amp;$J1860,[3]SorP!C:C,0))))</f>
        <v/>
      </c>
      <c r="U1860" s="139"/>
      <c r="V1860" s="140" t="e">
        <f>IF(C1860="",NA(),IF(OR(C1860="Smelter not listed",C1860="Smelter not yet identified"),MATCH($B1860&amp;$D1860,'[3]Smelter Look-up'!$J:$J,0),MATCH($B1860&amp;$C1860,'[3]Smelter Look-up'!$J:$J,0)))</f>
        <v>#N/A</v>
      </c>
      <c r="X1860" s="67">
        <f t="shared" si="141"/>
        <v>0</v>
      </c>
      <c r="AB1860" s="68" t="str">
        <f t="shared" si="142"/>
        <v/>
      </c>
    </row>
    <row r="1861" spans="1:28" s="67" customFormat="1" ht="20.25">
      <c r="A1861" s="197"/>
      <c r="B1861" s="137" t="s">
        <v>235</v>
      </c>
      <c r="C1861" s="191" t="s">
        <v>235</v>
      </c>
      <c r="D1861" s="138"/>
      <c r="E1861" s="137" t="s">
        <v>235</v>
      </c>
      <c r="F1861" s="137" t="s">
        <v>235</v>
      </c>
      <c r="G1861" s="137" t="s">
        <v>235</v>
      </c>
      <c r="H1861" s="192" t="s">
        <v>235</v>
      </c>
      <c r="I1861" s="193" t="s">
        <v>235</v>
      </c>
      <c r="J1861" s="193" t="s">
        <v>235</v>
      </c>
      <c r="K1861" s="194"/>
      <c r="L1861" s="194"/>
      <c r="M1861" s="194"/>
      <c r="N1861" s="194"/>
      <c r="O1861" s="194"/>
      <c r="P1861" s="195"/>
      <c r="Q1861" s="196"/>
      <c r="R1861" s="137" t="s">
        <v>235</v>
      </c>
      <c r="S1861" s="197" t="str">
        <f t="shared" ca="1" si="145"/>
        <v/>
      </c>
      <c r="T1861" s="197" t="str">
        <f ca="1">IF(B1861="","",IF(ISERROR(MATCH($J1861,[3]SorP!$B$1:$B$6226,0)),"",INDIRECT("'SorP'!$A$"&amp;MATCH($S1861&amp;$J1861,[3]SorP!C:C,0))))</f>
        <v/>
      </c>
      <c r="U1861" s="139"/>
      <c r="V1861" s="140" t="e">
        <f>IF(C1861="",NA(),IF(OR(C1861="Smelter not listed",C1861="Smelter not yet identified"),MATCH($B1861&amp;$D1861,'[3]Smelter Look-up'!$J:$J,0),MATCH($B1861&amp;$C1861,'[3]Smelter Look-up'!$J:$J,0)))</f>
        <v>#N/A</v>
      </c>
      <c r="X1861" s="67">
        <f t="shared" si="141"/>
        <v>0</v>
      </c>
      <c r="AB1861" s="68" t="str">
        <f t="shared" si="142"/>
        <v/>
      </c>
    </row>
    <row r="1862" spans="1:28" s="67" customFormat="1" ht="20.25">
      <c r="A1862" s="197"/>
      <c r="B1862" s="137" t="s">
        <v>235</v>
      </c>
      <c r="C1862" s="191" t="s">
        <v>235</v>
      </c>
      <c r="D1862" s="138"/>
      <c r="E1862" s="137" t="s">
        <v>235</v>
      </c>
      <c r="F1862" s="137" t="s">
        <v>235</v>
      </c>
      <c r="G1862" s="137" t="s">
        <v>235</v>
      </c>
      <c r="H1862" s="192" t="s">
        <v>235</v>
      </c>
      <c r="I1862" s="193" t="s">
        <v>235</v>
      </c>
      <c r="J1862" s="193" t="s">
        <v>235</v>
      </c>
      <c r="K1862" s="194"/>
      <c r="L1862" s="194"/>
      <c r="M1862" s="194"/>
      <c r="N1862" s="194"/>
      <c r="O1862" s="194"/>
      <c r="P1862" s="195"/>
      <c r="Q1862" s="196"/>
      <c r="R1862" s="137" t="s">
        <v>235</v>
      </c>
      <c r="S1862" s="197" t="str">
        <f t="shared" ca="1" si="145"/>
        <v/>
      </c>
      <c r="T1862" s="197" t="str">
        <f ca="1">IF(B1862="","",IF(ISERROR(MATCH($J1862,[3]SorP!$B$1:$B$6226,0)),"",INDIRECT("'SorP'!$A$"&amp;MATCH($S1862&amp;$J1862,[3]SorP!C:C,0))))</f>
        <v/>
      </c>
      <c r="U1862" s="139"/>
      <c r="V1862" s="140" t="e">
        <f>IF(C1862="",NA(),IF(OR(C1862="Smelter not listed",C1862="Smelter not yet identified"),MATCH($B1862&amp;$D1862,'[3]Smelter Look-up'!$J:$J,0),MATCH($B1862&amp;$C1862,'[3]Smelter Look-up'!$J:$J,0)))</f>
        <v>#N/A</v>
      </c>
      <c r="X1862" s="67">
        <f t="shared" si="141"/>
        <v>0</v>
      </c>
      <c r="AB1862" s="68" t="str">
        <f t="shared" si="142"/>
        <v/>
      </c>
    </row>
    <row r="1863" spans="1:28" s="67" customFormat="1" ht="20.25">
      <c r="A1863" s="197"/>
      <c r="B1863" s="137" t="s">
        <v>235</v>
      </c>
      <c r="C1863" s="191" t="s">
        <v>235</v>
      </c>
      <c r="D1863" s="138"/>
      <c r="E1863" s="137" t="s">
        <v>235</v>
      </c>
      <c r="F1863" s="137" t="s">
        <v>235</v>
      </c>
      <c r="G1863" s="137" t="s">
        <v>235</v>
      </c>
      <c r="H1863" s="192" t="s">
        <v>235</v>
      </c>
      <c r="I1863" s="193" t="s">
        <v>235</v>
      </c>
      <c r="J1863" s="193" t="s">
        <v>235</v>
      </c>
      <c r="K1863" s="194"/>
      <c r="L1863" s="194"/>
      <c r="M1863" s="194"/>
      <c r="N1863" s="194"/>
      <c r="O1863" s="194"/>
      <c r="P1863" s="195"/>
      <c r="Q1863" s="196"/>
      <c r="R1863" s="137" t="s">
        <v>235</v>
      </c>
      <c r="S1863" s="197" t="str">
        <f t="shared" ca="1" si="145"/>
        <v/>
      </c>
      <c r="T1863" s="197" t="str">
        <f ca="1">IF(B1863="","",IF(ISERROR(MATCH($J1863,[3]SorP!$B$1:$B$6226,0)),"",INDIRECT("'SorP'!$A$"&amp;MATCH($S1863&amp;$J1863,[3]SorP!C:C,0))))</f>
        <v/>
      </c>
      <c r="U1863" s="139"/>
      <c r="V1863" s="140" t="e">
        <f>IF(C1863="",NA(),IF(OR(C1863="Smelter not listed",C1863="Smelter not yet identified"),MATCH($B1863&amp;$D1863,'[3]Smelter Look-up'!$J:$J,0),MATCH($B1863&amp;$C1863,'[3]Smelter Look-up'!$J:$J,0)))</f>
        <v>#N/A</v>
      </c>
      <c r="X1863" s="67">
        <f t="shared" si="141"/>
        <v>0</v>
      </c>
      <c r="AB1863" s="68" t="str">
        <f t="shared" si="142"/>
        <v/>
      </c>
    </row>
    <row r="1864" spans="1:28" s="67" customFormat="1" ht="20.25">
      <c r="A1864" s="197"/>
      <c r="B1864" s="137" t="s">
        <v>235</v>
      </c>
      <c r="C1864" s="191" t="s">
        <v>235</v>
      </c>
      <c r="D1864" s="138"/>
      <c r="E1864" s="137" t="s">
        <v>235</v>
      </c>
      <c r="F1864" s="137" t="s">
        <v>235</v>
      </c>
      <c r="G1864" s="137" t="s">
        <v>235</v>
      </c>
      <c r="H1864" s="192" t="s">
        <v>235</v>
      </c>
      <c r="I1864" s="193" t="s">
        <v>235</v>
      </c>
      <c r="J1864" s="193" t="s">
        <v>235</v>
      </c>
      <c r="K1864" s="194"/>
      <c r="L1864" s="194"/>
      <c r="M1864" s="194"/>
      <c r="N1864" s="194"/>
      <c r="O1864" s="194"/>
      <c r="P1864" s="195"/>
      <c r="Q1864" s="196"/>
      <c r="R1864" s="137" t="s">
        <v>235</v>
      </c>
      <c r="S1864" s="197" t="str">
        <f t="shared" ca="1" si="145"/>
        <v/>
      </c>
      <c r="T1864" s="197" t="str">
        <f ca="1">IF(B1864="","",IF(ISERROR(MATCH($J1864,[3]SorP!$B$1:$B$6226,0)),"",INDIRECT("'SorP'!$A$"&amp;MATCH($S1864&amp;$J1864,[3]SorP!C:C,0))))</f>
        <v/>
      </c>
      <c r="U1864" s="139"/>
      <c r="V1864" s="140" t="e">
        <f>IF(C1864="",NA(),IF(OR(C1864="Smelter not listed",C1864="Smelter not yet identified"),MATCH($B1864&amp;$D1864,'[3]Smelter Look-up'!$J:$J,0),MATCH($B1864&amp;$C1864,'[3]Smelter Look-up'!$J:$J,0)))</f>
        <v>#N/A</v>
      </c>
      <c r="X1864" s="67">
        <f t="shared" si="141"/>
        <v>0</v>
      </c>
      <c r="AB1864" s="68" t="str">
        <f t="shared" si="142"/>
        <v/>
      </c>
    </row>
    <row r="1865" spans="1:28" s="67" customFormat="1" ht="20.25">
      <c r="A1865" s="197"/>
      <c r="B1865" s="137" t="s">
        <v>235</v>
      </c>
      <c r="C1865" s="191" t="s">
        <v>235</v>
      </c>
      <c r="D1865" s="138"/>
      <c r="E1865" s="137" t="s">
        <v>235</v>
      </c>
      <c r="F1865" s="137" t="s">
        <v>235</v>
      </c>
      <c r="G1865" s="137" t="s">
        <v>235</v>
      </c>
      <c r="H1865" s="192" t="s">
        <v>235</v>
      </c>
      <c r="I1865" s="193" t="s">
        <v>235</v>
      </c>
      <c r="J1865" s="193" t="s">
        <v>235</v>
      </c>
      <c r="K1865" s="194"/>
      <c r="L1865" s="194"/>
      <c r="M1865" s="194"/>
      <c r="N1865" s="194"/>
      <c r="O1865" s="194"/>
      <c r="P1865" s="195"/>
      <c r="Q1865" s="196"/>
      <c r="R1865" s="137" t="s">
        <v>235</v>
      </c>
      <c r="S1865" s="197" t="str">
        <f t="shared" ca="1" si="145"/>
        <v/>
      </c>
      <c r="T1865" s="197" t="str">
        <f ca="1">IF(B1865="","",IF(ISERROR(MATCH($J1865,[3]SorP!$B$1:$B$6226,0)),"",INDIRECT("'SorP'!$A$"&amp;MATCH($S1865&amp;$J1865,[3]SorP!C:C,0))))</f>
        <v/>
      </c>
      <c r="U1865" s="139"/>
      <c r="V1865" s="140" t="e">
        <f>IF(C1865="",NA(),IF(OR(C1865="Smelter not listed",C1865="Smelter not yet identified"),MATCH($B1865&amp;$D1865,'[3]Smelter Look-up'!$J:$J,0),MATCH($B1865&amp;$C1865,'[3]Smelter Look-up'!$J:$J,0)))</f>
        <v>#N/A</v>
      </c>
      <c r="X1865" s="67">
        <f t="shared" ref="X1865:X1928" si="146">IF(AND(C1865="Smelter not listed",OR(LEN(D1865)=0,LEN(E1865)=0)),1,0)</f>
        <v>0</v>
      </c>
      <c r="AB1865" s="68" t="str">
        <f t="shared" ref="AB1865:AB1928" si="147">B1865&amp;C1865</f>
        <v/>
      </c>
    </row>
    <row r="1866" spans="1:28" s="67" customFormat="1" ht="20.25">
      <c r="A1866" s="197"/>
      <c r="B1866" s="137" t="s">
        <v>235</v>
      </c>
      <c r="C1866" s="191" t="s">
        <v>235</v>
      </c>
      <c r="D1866" s="138"/>
      <c r="E1866" s="137" t="s">
        <v>235</v>
      </c>
      <c r="F1866" s="137" t="s">
        <v>235</v>
      </c>
      <c r="G1866" s="137" t="s">
        <v>235</v>
      </c>
      <c r="H1866" s="192" t="s">
        <v>235</v>
      </c>
      <c r="I1866" s="193" t="s">
        <v>235</v>
      </c>
      <c r="J1866" s="193" t="s">
        <v>235</v>
      </c>
      <c r="K1866" s="194"/>
      <c r="L1866" s="194"/>
      <c r="M1866" s="194"/>
      <c r="N1866" s="194"/>
      <c r="O1866" s="194"/>
      <c r="P1866" s="195"/>
      <c r="Q1866" s="196"/>
      <c r="R1866" s="137" t="s">
        <v>235</v>
      </c>
      <c r="S1866" s="197" t="str">
        <f t="shared" ca="1" si="145"/>
        <v/>
      </c>
      <c r="T1866" s="197" t="str">
        <f ca="1">IF(B1866="","",IF(ISERROR(MATCH($J1866,[3]SorP!$B$1:$B$6226,0)),"",INDIRECT("'SorP'!$A$"&amp;MATCH($S1866&amp;$J1866,[3]SorP!C:C,0))))</f>
        <v/>
      </c>
      <c r="U1866" s="139"/>
      <c r="V1866" s="140" t="e">
        <f>IF(C1866="",NA(),IF(OR(C1866="Smelter not listed",C1866="Smelter not yet identified"),MATCH($B1866&amp;$D1866,'[3]Smelter Look-up'!$J:$J,0),MATCH($B1866&amp;$C1866,'[3]Smelter Look-up'!$J:$J,0)))</f>
        <v>#N/A</v>
      </c>
      <c r="X1866" s="67">
        <f t="shared" si="146"/>
        <v>0</v>
      </c>
      <c r="AB1866" s="68" t="str">
        <f t="shared" si="147"/>
        <v/>
      </c>
    </row>
    <row r="1867" spans="1:28" s="67" customFormat="1" ht="20.25">
      <c r="A1867" s="197"/>
      <c r="B1867" s="137" t="s">
        <v>235</v>
      </c>
      <c r="C1867" s="191" t="s">
        <v>235</v>
      </c>
      <c r="D1867" s="138"/>
      <c r="E1867" s="137" t="s">
        <v>235</v>
      </c>
      <c r="F1867" s="137" t="s">
        <v>235</v>
      </c>
      <c r="G1867" s="137" t="s">
        <v>235</v>
      </c>
      <c r="H1867" s="192" t="s">
        <v>235</v>
      </c>
      <c r="I1867" s="193" t="s">
        <v>235</v>
      </c>
      <c r="J1867" s="193" t="s">
        <v>235</v>
      </c>
      <c r="K1867" s="194"/>
      <c r="L1867" s="194"/>
      <c r="M1867" s="194"/>
      <c r="N1867" s="194"/>
      <c r="O1867" s="194"/>
      <c r="P1867" s="195"/>
      <c r="Q1867" s="196"/>
      <c r="R1867" s="137" t="s">
        <v>235</v>
      </c>
      <c r="S1867" s="197" t="str">
        <f t="shared" ca="1" si="145"/>
        <v/>
      </c>
      <c r="T1867" s="197" t="str">
        <f ca="1">IF(B1867="","",IF(ISERROR(MATCH($J1867,[3]SorP!$B$1:$B$6226,0)),"",INDIRECT("'SorP'!$A$"&amp;MATCH($S1867&amp;$J1867,[3]SorP!C:C,0))))</f>
        <v/>
      </c>
      <c r="U1867" s="139"/>
      <c r="V1867" s="140" t="e">
        <f>IF(C1867="",NA(),IF(OR(C1867="Smelter not listed",C1867="Smelter not yet identified"),MATCH($B1867&amp;$D1867,'[3]Smelter Look-up'!$J:$J,0),MATCH($B1867&amp;$C1867,'[3]Smelter Look-up'!$J:$J,0)))</f>
        <v>#N/A</v>
      </c>
      <c r="X1867" s="67">
        <f t="shared" si="146"/>
        <v>0</v>
      </c>
      <c r="AB1867" s="68" t="str">
        <f t="shared" si="147"/>
        <v/>
      </c>
    </row>
    <row r="1868" spans="1:28" s="67" customFormat="1" ht="20.25">
      <c r="A1868" s="197"/>
      <c r="B1868" s="137" t="s">
        <v>235</v>
      </c>
      <c r="C1868" s="191" t="s">
        <v>235</v>
      </c>
      <c r="D1868" s="138"/>
      <c r="E1868" s="137" t="s">
        <v>235</v>
      </c>
      <c r="F1868" s="137" t="s">
        <v>235</v>
      </c>
      <c r="G1868" s="137" t="s">
        <v>235</v>
      </c>
      <c r="H1868" s="192" t="s">
        <v>235</v>
      </c>
      <c r="I1868" s="193" t="s">
        <v>235</v>
      </c>
      <c r="J1868" s="193" t="s">
        <v>235</v>
      </c>
      <c r="K1868" s="194"/>
      <c r="L1868" s="194"/>
      <c r="M1868" s="194"/>
      <c r="N1868" s="194"/>
      <c r="O1868" s="194"/>
      <c r="P1868" s="195"/>
      <c r="Q1868" s="196"/>
      <c r="R1868" s="137" t="s">
        <v>235</v>
      </c>
      <c r="S1868" s="197" t="str">
        <f t="shared" ca="1" si="145"/>
        <v/>
      </c>
      <c r="T1868" s="197" t="str">
        <f ca="1">IF(B1868="","",IF(ISERROR(MATCH($J1868,[3]SorP!$B$1:$B$6226,0)),"",INDIRECT("'SorP'!$A$"&amp;MATCH($S1868&amp;$J1868,[3]SorP!C:C,0))))</f>
        <v/>
      </c>
      <c r="U1868" s="139"/>
      <c r="V1868" s="140" t="e">
        <f>IF(C1868="",NA(),IF(OR(C1868="Smelter not listed",C1868="Smelter not yet identified"),MATCH($B1868&amp;$D1868,'[3]Smelter Look-up'!$J:$J,0),MATCH($B1868&amp;$C1868,'[3]Smelter Look-up'!$J:$J,0)))</f>
        <v>#N/A</v>
      </c>
      <c r="X1868" s="67">
        <f t="shared" si="146"/>
        <v>0</v>
      </c>
      <c r="AB1868" s="68" t="str">
        <f t="shared" si="147"/>
        <v/>
      </c>
    </row>
    <row r="1869" spans="1:28" s="67" customFormat="1" ht="20.25">
      <c r="A1869" s="197"/>
      <c r="B1869" s="137" t="s">
        <v>235</v>
      </c>
      <c r="C1869" s="191" t="s">
        <v>235</v>
      </c>
      <c r="D1869" s="138"/>
      <c r="E1869" s="137" t="s">
        <v>235</v>
      </c>
      <c r="F1869" s="137" t="s">
        <v>235</v>
      </c>
      <c r="G1869" s="137" t="s">
        <v>235</v>
      </c>
      <c r="H1869" s="192" t="s">
        <v>235</v>
      </c>
      <c r="I1869" s="193" t="s">
        <v>235</v>
      </c>
      <c r="J1869" s="193" t="s">
        <v>235</v>
      </c>
      <c r="K1869" s="194"/>
      <c r="L1869" s="194"/>
      <c r="M1869" s="194"/>
      <c r="N1869" s="194"/>
      <c r="O1869" s="194"/>
      <c r="P1869" s="195"/>
      <c r="Q1869" s="196"/>
      <c r="R1869" s="137" t="s">
        <v>235</v>
      </c>
      <c r="S1869" s="197" t="str">
        <f t="shared" ca="1" si="145"/>
        <v/>
      </c>
      <c r="T1869" s="197" t="str">
        <f ca="1">IF(B1869="","",IF(ISERROR(MATCH($J1869,[3]SorP!$B$1:$B$6226,0)),"",INDIRECT("'SorP'!$A$"&amp;MATCH($S1869&amp;$J1869,[3]SorP!C:C,0))))</f>
        <v/>
      </c>
      <c r="U1869" s="139"/>
      <c r="V1869" s="140" t="e">
        <f>IF(C1869="",NA(),IF(OR(C1869="Smelter not listed",C1869="Smelter not yet identified"),MATCH($B1869&amp;$D1869,'[3]Smelter Look-up'!$J:$J,0),MATCH($B1869&amp;$C1869,'[3]Smelter Look-up'!$J:$J,0)))</f>
        <v>#N/A</v>
      </c>
      <c r="X1869" s="67">
        <f t="shared" si="146"/>
        <v>0</v>
      </c>
      <c r="AB1869" s="68" t="str">
        <f t="shared" si="147"/>
        <v/>
      </c>
    </row>
    <row r="1870" spans="1:28" s="67" customFormat="1" ht="20.25">
      <c r="A1870" s="197"/>
      <c r="B1870" s="137" t="s">
        <v>235</v>
      </c>
      <c r="C1870" s="191" t="s">
        <v>235</v>
      </c>
      <c r="D1870" s="138"/>
      <c r="E1870" s="137" t="s">
        <v>235</v>
      </c>
      <c r="F1870" s="137" t="s">
        <v>235</v>
      </c>
      <c r="G1870" s="137" t="s">
        <v>235</v>
      </c>
      <c r="H1870" s="192" t="s">
        <v>235</v>
      </c>
      <c r="I1870" s="193" t="s">
        <v>235</v>
      </c>
      <c r="J1870" s="193" t="s">
        <v>235</v>
      </c>
      <c r="K1870" s="194"/>
      <c r="L1870" s="194"/>
      <c r="M1870" s="194"/>
      <c r="N1870" s="194"/>
      <c r="O1870" s="194"/>
      <c r="P1870" s="195"/>
      <c r="Q1870" s="196"/>
      <c r="R1870" s="137" t="s">
        <v>235</v>
      </c>
      <c r="S1870" s="197" t="str">
        <f t="shared" ca="1" si="145"/>
        <v/>
      </c>
      <c r="T1870" s="197" t="str">
        <f ca="1">IF(B1870="","",IF(ISERROR(MATCH($J1870,[3]SorP!$B$1:$B$6226,0)),"",INDIRECT("'SorP'!$A$"&amp;MATCH($S1870&amp;$J1870,[3]SorP!C:C,0))))</f>
        <v/>
      </c>
      <c r="U1870" s="139"/>
      <c r="V1870" s="140" t="e">
        <f>IF(C1870="",NA(),IF(OR(C1870="Smelter not listed",C1870="Smelter not yet identified"),MATCH($B1870&amp;$D1870,'[3]Smelter Look-up'!$J:$J,0),MATCH($B1870&amp;$C1870,'[3]Smelter Look-up'!$J:$J,0)))</f>
        <v>#N/A</v>
      </c>
      <c r="X1870" s="67">
        <f t="shared" si="146"/>
        <v>0</v>
      </c>
      <c r="AB1870" s="68" t="str">
        <f t="shared" si="147"/>
        <v/>
      </c>
    </row>
    <row r="1871" spans="1:28" s="67" customFormat="1" ht="20.25">
      <c r="A1871" s="197"/>
      <c r="B1871" s="137" t="s">
        <v>235</v>
      </c>
      <c r="C1871" s="191" t="s">
        <v>235</v>
      </c>
      <c r="D1871" s="138"/>
      <c r="E1871" s="137" t="s">
        <v>235</v>
      </c>
      <c r="F1871" s="137" t="s">
        <v>235</v>
      </c>
      <c r="G1871" s="137" t="s">
        <v>235</v>
      </c>
      <c r="H1871" s="192" t="s">
        <v>235</v>
      </c>
      <c r="I1871" s="193" t="s">
        <v>235</v>
      </c>
      <c r="J1871" s="193" t="s">
        <v>235</v>
      </c>
      <c r="K1871" s="194"/>
      <c r="L1871" s="194"/>
      <c r="M1871" s="194"/>
      <c r="N1871" s="194"/>
      <c r="O1871" s="194"/>
      <c r="P1871" s="195"/>
      <c r="Q1871" s="196"/>
      <c r="R1871" s="137" t="s">
        <v>235</v>
      </c>
      <c r="S1871" s="197" t="str">
        <f t="shared" ca="1" si="145"/>
        <v/>
      </c>
      <c r="T1871" s="197" t="str">
        <f ca="1">IF(B1871="","",IF(ISERROR(MATCH($J1871,[3]SorP!$B$1:$B$6226,0)),"",INDIRECT("'SorP'!$A$"&amp;MATCH($S1871&amp;$J1871,[3]SorP!C:C,0))))</f>
        <v/>
      </c>
      <c r="U1871" s="139"/>
      <c r="V1871" s="140" t="e">
        <f>IF(C1871="",NA(),IF(OR(C1871="Smelter not listed",C1871="Smelter not yet identified"),MATCH($B1871&amp;$D1871,'[3]Smelter Look-up'!$J:$J,0),MATCH($B1871&amp;$C1871,'[3]Smelter Look-up'!$J:$J,0)))</f>
        <v>#N/A</v>
      </c>
      <c r="X1871" s="67">
        <f t="shared" si="146"/>
        <v>0</v>
      </c>
      <c r="AB1871" s="68" t="str">
        <f t="shared" si="147"/>
        <v/>
      </c>
    </row>
    <row r="1872" spans="1:28" s="67" customFormat="1" ht="20.25">
      <c r="A1872" s="197"/>
      <c r="B1872" s="137" t="s">
        <v>235</v>
      </c>
      <c r="C1872" s="191" t="s">
        <v>235</v>
      </c>
      <c r="D1872" s="138"/>
      <c r="E1872" s="137" t="s">
        <v>235</v>
      </c>
      <c r="F1872" s="137" t="s">
        <v>235</v>
      </c>
      <c r="G1872" s="137" t="s">
        <v>235</v>
      </c>
      <c r="H1872" s="192" t="s">
        <v>235</v>
      </c>
      <c r="I1872" s="193" t="s">
        <v>235</v>
      </c>
      <c r="J1872" s="193" t="s">
        <v>235</v>
      </c>
      <c r="K1872" s="194"/>
      <c r="L1872" s="194"/>
      <c r="M1872" s="194"/>
      <c r="N1872" s="194"/>
      <c r="O1872" s="194"/>
      <c r="P1872" s="195"/>
      <c r="Q1872" s="196"/>
      <c r="R1872" s="137" t="s">
        <v>235</v>
      </c>
      <c r="S1872" s="197" t="str">
        <f t="shared" ca="1" si="145"/>
        <v/>
      </c>
      <c r="T1872" s="197" t="str">
        <f ca="1">IF(B1872="","",IF(ISERROR(MATCH($J1872,[3]SorP!$B$1:$B$6226,0)),"",INDIRECT("'SorP'!$A$"&amp;MATCH($S1872&amp;$J1872,[3]SorP!C:C,0))))</f>
        <v/>
      </c>
      <c r="U1872" s="139"/>
      <c r="V1872" s="140" t="e">
        <f>IF(C1872="",NA(),IF(OR(C1872="Smelter not listed",C1872="Smelter not yet identified"),MATCH($B1872&amp;$D1872,'[3]Smelter Look-up'!$J:$J,0),MATCH($B1872&amp;$C1872,'[3]Smelter Look-up'!$J:$J,0)))</f>
        <v>#N/A</v>
      </c>
      <c r="X1872" s="67">
        <f t="shared" si="146"/>
        <v>0</v>
      </c>
      <c r="AB1872" s="68" t="str">
        <f t="shared" si="147"/>
        <v/>
      </c>
    </row>
    <row r="1873" spans="1:28" s="67" customFormat="1" ht="20.25">
      <c r="A1873" s="197"/>
      <c r="B1873" s="137" t="s">
        <v>235</v>
      </c>
      <c r="C1873" s="191" t="s">
        <v>235</v>
      </c>
      <c r="D1873" s="138"/>
      <c r="E1873" s="137" t="s">
        <v>235</v>
      </c>
      <c r="F1873" s="137" t="s">
        <v>235</v>
      </c>
      <c r="G1873" s="137" t="s">
        <v>235</v>
      </c>
      <c r="H1873" s="192" t="s">
        <v>235</v>
      </c>
      <c r="I1873" s="193" t="s">
        <v>235</v>
      </c>
      <c r="J1873" s="193" t="s">
        <v>235</v>
      </c>
      <c r="K1873" s="194"/>
      <c r="L1873" s="194"/>
      <c r="M1873" s="194"/>
      <c r="N1873" s="194"/>
      <c r="O1873" s="194"/>
      <c r="P1873" s="195"/>
      <c r="Q1873" s="196"/>
      <c r="R1873" s="137" t="s">
        <v>235</v>
      </c>
      <c r="S1873" s="197" t="str">
        <f t="shared" ca="1" si="145"/>
        <v/>
      </c>
      <c r="T1873" s="197" t="str">
        <f ca="1">IF(B1873="","",IF(ISERROR(MATCH($J1873,[3]SorP!$B$1:$B$6226,0)),"",INDIRECT("'SorP'!$A$"&amp;MATCH($S1873&amp;$J1873,[3]SorP!C:C,0))))</f>
        <v/>
      </c>
      <c r="U1873" s="139"/>
      <c r="V1873" s="140" t="e">
        <f>IF(C1873="",NA(),IF(OR(C1873="Smelter not listed",C1873="Smelter not yet identified"),MATCH($B1873&amp;$D1873,'[3]Smelter Look-up'!$J:$J,0),MATCH($B1873&amp;$C1873,'[3]Smelter Look-up'!$J:$J,0)))</f>
        <v>#N/A</v>
      </c>
      <c r="X1873" s="67">
        <f t="shared" si="146"/>
        <v>0</v>
      </c>
      <c r="AB1873" s="68" t="str">
        <f t="shared" si="147"/>
        <v/>
      </c>
    </row>
    <row r="1874" spans="1:28" s="67" customFormat="1" ht="20.25">
      <c r="A1874" s="197"/>
      <c r="B1874" s="137" t="s">
        <v>235</v>
      </c>
      <c r="C1874" s="191" t="s">
        <v>235</v>
      </c>
      <c r="D1874" s="138"/>
      <c r="E1874" s="137" t="s">
        <v>235</v>
      </c>
      <c r="F1874" s="137" t="s">
        <v>235</v>
      </c>
      <c r="G1874" s="137" t="s">
        <v>235</v>
      </c>
      <c r="H1874" s="192" t="s">
        <v>235</v>
      </c>
      <c r="I1874" s="193" t="s">
        <v>235</v>
      </c>
      <c r="J1874" s="193" t="s">
        <v>235</v>
      </c>
      <c r="K1874" s="194"/>
      <c r="L1874" s="194"/>
      <c r="M1874" s="194"/>
      <c r="N1874" s="194"/>
      <c r="O1874" s="194"/>
      <c r="P1874" s="195"/>
      <c r="Q1874" s="196"/>
      <c r="R1874" s="137" t="s">
        <v>235</v>
      </c>
      <c r="S1874" s="197" t="str">
        <f t="shared" ca="1" si="145"/>
        <v/>
      </c>
      <c r="T1874" s="197" t="str">
        <f ca="1">IF(B1874="","",IF(ISERROR(MATCH($J1874,[3]SorP!$B$1:$B$6226,0)),"",INDIRECT("'SorP'!$A$"&amp;MATCH($S1874&amp;$J1874,[3]SorP!C:C,0))))</f>
        <v/>
      </c>
      <c r="U1874" s="139"/>
      <c r="V1874" s="140" t="e">
        <f>IF(C1874="",NA(),IF(OR(C1874="Smelter not listed",C1874="Smelter not yet identified"),MATCH($B1874&amp;$D1874,'[3]Smelter Look-up'!$J:$J,0),MATCH($B1874&amp;$C1874,'[3]Smelter Look-up'!$J:$J,0)))</f>
        <v>#N/A</v>
      </c>
      <c r="X1874" s="67">
        <f t="shared" si="146"/>
        <v>0</v>
      </c>
      <c r="AB1874" s="68" t="str">
        <f t="shared" si="147"/>
        <v/>
      </c>
    </row>
    <row r="1875" spans="1:28" s="67" customFormat="1" ht="20.25">
      <c r="A1875" s="197"/>
      <c r="B1875" s="137" t="s">
        <v>235</v>
      </c>
      <c r="C1875" s="191" t="s">
        <v>235</v>
      </c>
      <c r="D1875" s="138"/>
      <c r="E1875" s="137" t="s">
        <v>235</v>
      </c>
      <c r="F1875" s="137" t="s">
        <v>235</v>
      </c>
      <c r="G1875" s="137" t="s">
        <v>235</v>
      </c>
      <c r="H1875" s="192" t="s">
        <v>235</v>
      </c>
      <c r="I1875" s="193" t="s">
        <v>235</v>
      </c>
      <c r="J1875" s="193" t="s">
        <v>235</v>
      </c>
      <c r="K1875" s="194"/>
      <c r="L1875" s="194"/>
      <c r="M1875" s="194"/>
      <c r="N1875" s="194"/>
      <c r="O1875" s="194"/>
      <c r="P1875" s="195"/>
      <c r="Q1875" s="196"/>
      <c r="R1875" s="137" t="s">
        <v>235</v>
      </c>
      <c r="S1875" s="197" t="str">
        <f t="shared" ca="1" si="145"/>
        <v/>
      </c>
      <c r="T1875" s="197" t="str">
        <f ca="1">IF(B1875="","",IF(ISERROR(MATCH($J1875,[3]SorP!$B$1:$B$6226,0)),"",INDIRECT("'SorP'!$A$"&amp;MATCH($S1875&amp;$J1875,[3]SorP!C:C,0))))</f>
        <v/>
      </c>
      <c r="U1875" s="139"/>
      <c r="V1875" s="140" t="e">
        <f>IF(C1875="",NA(),IF(OR(C1875="Smelter not listed",C1875="Smelter not yet identified"),MATCH($B1875&amp;$D1875,'[3]Smelter Look-up'!$J:$J,0),MATCH($B1875&amp;$C1875,'[3]Smelter Look-up'!$J:$J,0)))</f>
        <v>#N/A</v>
      </c>
      <c r="X1875" s="67">
        <f t="shared" si="146"/>
        <v>0</v>
      </c>
      <c r="AB1875" s="68" t="str">
        <f t="shared" si="147"/>
        <v/>
      </c>
    </row>
    <row r="1876" spans="1:28" s="67" customFormat="1" ht="20.25">
      <c r="A1876" s="197"/>
      <c r="B1876" s="137" t="s">
        <v>235</v>
      </c>
      <c r="C1876" s="191" t="s">
        <v>235</v>
      </c>
      <c r="D1876" s="138"/>
      <c r="E1876" s="137" t="s">
        <v>235</v>
      </c>
      <c r="F1876" s="137" t="s">
        <v>235</v>
      </c>
      <c r="G1876" s="137" t="s">
        <v>235</v>
      </c>
      <c r="H1876" s="192" t="s">
        <v>235</v>
      </c>
      <c r="I1876" s="193" t="s">
        <v>235</v>
      </c>
      <c r="J1876" s="193" t="s">
        <v>235</v>
      </c>
      <c r="K1876" s="194"/>
      <c r="L1876" s="194"/>
      <c r="M1876" s="194"/>
      <c r="N1876" s="194"/>
      <c r="O1876" s="194"/>
      <c r="P1876" s="195"/>
      <c r="Q1876" s="196"/>
      <c r="R1876" s="137" t="s">
        <v>235</v>
      </c>
      <c r="S1876" s="197" t="str">
        <f t="shared" ca="1" si="145"/>
        <v/>
      </c>
      <c r="T1876" s="197" t="str">
        <f ca="1">IF(B1876="","",IF(ISERROR(MATCH($J1876,[3]SorP!$B$1:$B$6226,0)),"",INDIRECT("'SorP'!$A$"&amp;MATCH($S1876&amp;$J1876,[3]SorP!C:C,0))))</f>
        <v/>
      </c>
      <c r="U1876" s="139"/>
      <c r="V1876" s="140" t="e">
        <f>IF(C1876="",NA(),IF(OR(C1876="Smelter not listed",C1876="Smelter not yet identified"),MATCH($B1876&amp;$D1876,'[3]Smelter Look-up'!$J:$J,0),MATCH($B1876&amp;$C1876,'[3]Smelter Look-up'!$J:$J,0)))</f>
        <v>#N/A</v>
      </c>
      <c r="X1876" s="67">
        <f t="shared" si="146"/>
        <v>0</v>
      </c>
      <c r="AB1876" s="68" t="str">
        <f t="shared" si="147"/>
        <v/>
      </c>
    </row>
    <row r="1877" spans="1:28" s="67" customFormat="1" ht="20.25">
      <c r="A1877" s="197"/>
      <c r="B1877" s="137" t="s">
        <v>235</v>
      </c>
      <c r="C1877" s="191" t="s">
        <v>235</v>
      </c>
      <c r="D1877" s="138"/>
      <c r="E1877" s="137" t="s">
        <v>235</v>
      </c>
      <c r="F1877" s="137" t="s">
        <v>235</v>
      </c>
      <c r="G1877" s="137" t="s">
        <v>235</v>
      </c>
      <c r="H1877" s="192" t="s">
        <v>235</v>
      </c>
      <c r="I1877" s="193" t="s">
        <v>235</v>
      </c>
      <c r="J1877" s="193" t="s">
        <v>235</v>
      </c>
      <c r="K1877" s="194"/>
      <c r="L1877" s="194"/>
      <c r="M1877" s="194"/>
      <c r="N1877" s="194"/>
      <c r="O1877" s="194"/>
      <c r="P1877" s="195"/>
      <c r="Q1877" s="196"/>
      <c r="R1877" s="137" t="s">
        <v>235</v>
      </c>
      <c r="S1877" s="197" t="str">
        <f t="shared" ca="1" si="145"/>
        <v/>
      </c>
      <c r="T1877" s="197" t="str">
        <f ca="1">IF(B1877="","",IF(ISERROR(MATCH($J1877,[3]SorP!$B$1:$B$6226,0)),"",INDIRECT("'SorP'!$A$"&amp;MATCH($S1877&amp;$J1877,[3]SorP!C:C,0))))</f>
        <v/>
      </c>
      <c r="U1877" s="139"/>
      <c r="V1877" s="140" t="e">
        <f>IF(C1877="",NA(),IF(OR(C1877="Smelter not listed",C1877="Smelter not yet identified"),MATCH($B1877&amp;$D1877,'[3]Smelter Look-up'!$J:$J,0),MATCH($B1877&amp;$C1877,'[3]Smelter Look-up'!$J:$J,0)))</f>
        <v>#N/A</v>
      </c>
      <c r="X1877" s="67">
        <f t="shared" si="146"/>
        <v>0</v>
      </c>
      <c r="AB1877" s="68" t="str">
        <f t="shared" si="147"/>
        <v/>
      </c>
    </row>
    <row r="1878" spans="1:28" s="67" customFormat="1" ht="20.25">
      <c r="A1878" s="197"/>
      <c r="B1878" s="137" t="s">
        <v>235</v>
      </c>
      <c r="C1878" s="191" t="s">
        <v>235</v>
      </c>
      <c r="D1878" s="138"/>
      <c r="E1878" s="137" t="s">
        <v>235</v>
      </c>
      <c r="F1878" s="137" t="s">
        <v>235</v>
      </c>
      <c r="G1878" s="137" t="s">
        <v>235</v>
      </c>
      <c r="H1878" s="192" t="s">
        <v>235</v>
      </c>
      <c r="I1878" s="193" t="s">
        <v>235</v>
      </c>
      <c r="J1878" s="193" t="s">
        <v>235</v>
      </c>
      <c r="K1878" s="194"/>
      <c r="L1878" s="194"/>
      <c r="M1878" s="194"/>
      <c r="N1878" s="194"/>
      <c r="O1878" s="194"/>
      <c r="P1878" s="195"/>
      <c r="Q1878" s="196"/>
      <c r="R1878" s="137" t="s">
        <v>235</v>
      </c>
      <c r="S1878" s="197" t="str">
        <f t="shared" ca="1" si="145"/>
        <v/>
      </c>
      <c r="T1878" s="197" t="str">
        <f ca="1">IF(B1878="","",IF(ISERROR(MATCH($J1878,[3]SorP!$B$1:$B$6226,0)),"",INDIRECT("'SorP'!$A$"&amp;MATCH($S1878&amp;$J1878,[3]SorP!C:C,0))))</f>
        <v/>
      </c>
      <c r="U1878" s="139"/>
      <c r="V1878" s="140" t="e">
        <f>IF(C1878="",NA(),IF(OR(C1878="Smelter not listed",C1878="Smelter not yet identified"),MATCH($B1878&amp;$D1878,'[3]Smelter Look-up'!$J:$J,0),MATCH($B1878&amp;$C1878,'[3]Smelter Look-up'!$J:$J,0)))</f>
        <v>#N/A</v>
      </c>
      <c r="X1878" s="67">
        <f t="shared" si="146"/>
        <v>0</v>
      </c>
      <c r="AB1878" s="68" t="str">
        <f t="shared" si="147"/>
        <v/>
      </c>
    </row>
    <row r="1879" spans="1:28" s="67" customFormat="1" ht="20.25">
      <c r="A1879" s="197"/>
      <c r="B1879" s="137" t="s">
        <v>235</v>
      </c>
      <c r="C1879" s="191" t="s">
        <v>235</v>
      </c>
      <c r="D1879" s="138"/>
      <c r="E1879" s="137" t="s">
        <v>235</v>
      </c>
      <c r="F1879" s="137" t="s">
        <v>235</v>
      </c>
      <c r="G1879" s="137" t="s">
        <v>235</v>
      </c>
      <c r="H1879" s="192" t="s">
        <v>235</v>
      </c>
      <c r="I1879" s="193" t="s">
        <v>235</v>
      </c>
      <c r="J1879" s="193" t="s">
        <v>235</v>
      </c>
      <c r="K1879" s="194"/>
      <c r="L1879" s="194"/>
      <c r="M1879" s="194"/>
      <c r="N1879" s="194"/>
      <c r="O1879" s="194"/>
      <c r="P1879" s="195"/>
      <c r="Q1879" s="196"/>
      <c r="R1879" s="137" t="s">
        <v>235</v>
      </c>
      <c r="S1879" s="197" t="str">
        <f t="shared" ca="1" si="145"/>
        <v/>
      </c>
      <c r="T1879" s="197" t="str">
        <f ca="1">IF(B1879="","",IF(ISERROR(MATCH($J1879,[3]SorP!$B$1:$B$6226,0)),"",INDIRECT("'SorP'!$A$"&amp;MATCH($S1879&amp;$J1879,[3]SorP!C:C,0))))</f>
        <v/>
      </c>
      <c r="U1879" s="139"/>
      <c r="V1879" s="140" t="e">
        <f>IF(C1879="",NA(),IF(OR(C1879="Smelter not listed",C1879="Smelter not yet identified"),MATCH($B1879&amp;$D1879,'[3]Smelter Look-up'!$J:$J,0),MATCH($B1879&amp;$C1879,'[3]Smelter Look-up'!$J:$J,0)))</f>
        <v>#N/A</v>
      </c>
      <c r="X1879" s="67">
        <f t="shared" si="146"/>
        <v>0</v>
      </c>
      <c r="AB1879" s="68" t="str">
        <f t="shared" si="147"/>
        <v/>
      </c>
    </row>
    <row r="1880" spans="1:28" s="67" customFormat="1" ht="20.25">
      <c r="A1880" s="197"/>
      <c r="B1880" s="137" t="s">
        <v>235</v>
      </c>
      <c r="C1880" s="191" t="s">
        <v>235</v>
      </c>
      <c r="D1880" s="138"/>
      <c r="E1880" s="137" t="s">
        <v>235</v>
      </c>
      <c r="F1880" s="137" t="s">
        <v>235</v>
      </c>
      <c r="G1880" s="137" t="s">
        <v>235</v>
      </c>
      <c r="H1880" s="192" t="s">
        <v>235</v>
      </c>
      <c r="I1880" s="193" t="s">
        <v>235</v>
      </c>
      <c r="J1880" s="193" t="s">
        <v>235</v>
      </c>
      <c r="K1880" s="194"/>
      <c r="L1880" s="194"/>
      <c r="M1880" s="194"/>
      <c r="N1880" s="194"/>
      <c r="O1880" s="194"/>
      <c r="P1880" s="195"/>
      <c r="Q1880" s="196"/>
      <c r="R1880" s="137" t="s">
        <v>235</v>
      </c>
      <c r="S1880" s="197" t="str">
        <f t="shared" ca="1" si="145"/>
        <v/>
      </c>
      <c r="T1880" s="197" t="str">
        <f ca="1">IF(B1880="","",IF(ISERROR(MATCH($J1880,[3]SorP!$B$1:$B$6226,0)),"",INDIRECT("'SorP'!$A$"&amp;MATCH($S1880&amp;$J1880,[3]SorP!C:C,0))))</f>
        <v/>
      </c>
      <c r="U1880" s="139"/>
      <c r="V1880" s="140" t="e">
        <f>IF(C1880="",NA(),IF(OR(C1880="Smelter not listed",C1880="Smelter not yet identified"),MATCH($B1880&amp;$D1880,'[3]Smelter Look-up'!$J:$J,0),MATCH($B1880&amp;$C1880,'[3]Smelter Look-up'!$J:$J,0)))</f>
        <v>#N/A</v>
      </c>
      <c r="X1880" s="67">
        <f t="shared" si="146"/>
        <v>0</v>
      </c>
      <c r="AB1880" s="68" t="str">
        <f t="shared" si="147"/>
        <v/>
      </c>
    </row>
    <row r="1881" spans="1:28" s="67" customFormat="1" ht="20.25">
      <c r="A1881" s="197"/>
      <c r="B1881" s="137" t="s">
        <v>235</v>
      </c>
      <c r="C1881" s="191" t="s">
        <v>235</v>
      </c>
      <c r="D1881" s="138"/>
      <c r="E1881" s="137" t="s">
        <v>235</v>
      </c>
      <c r="F1881" s="137" t="s">
        <v>235</v>
      </c>
      <c r="G1881" s="137" t="s">
        <v>235</v>
      </c>
      <c r="H1881" s="192" t="s">
        <v>235</v>
      </c>
      <c r="I1881" s="193" t="s">
        <v>235</v>
      </c>
      <c r="J1881" s="193" t="s">
        <v>235</v>
      </c>
      <c r="K1881" s="194"/>
      <c r="L1881" s="194"/>
      <c r="M1881" s="194"/>
      <c r="N1881" s="194"/>
      <c r="O1881" s="194"/>
      <c r="P1881" s="195"/>
      <c r="Q1881" s="196"/>
      <c r="R1881" s="137" t="s">
        <v>235</v>
      </c>
      <c r="S1881" s="197" t="str">
        <f t="shared" ca="1" si="145"/>
        <v/>
      </c>
      <c r="T1881" s="197" t="str">
        <f ca="1">IF(B1881="","",IF(ISERROR(MATCH($J1881,[3]SorP!$B$1:$B$6226,0)),"",INDIRECT("'SorP'!$A$"&amp;MATCH($S1881&amp;$J1881,[3]SorP!C:C,0))))</f>
        <v/>
      </c>
      <c r="U1881" s="139"/>
      <c r="V1881" s="140" t="e">
        <f>IF(C1881="",NA(),IF(OR(C1881="Smelter not listed",C1881="Smelter not yet identified"),MATCH($B1881&amp;$D1881,'[3]Smelter Look-up'!$J:$J,0),MATCH($B1881&amp;$C1881,'[3]Smelter Look-up'!$J:$J,0)))</f>
        <v>#N/A</v>
      </c>
      <c r="X1881" s="67">
        <f t="shared" si="146"/>
        <v>0</v>
      </c>
      <c r="AB1881" s="68" t="str">
        <f t="shared" si="147"/>
        <v/>
      </c>
    </row>
    <row r="1882" spans="1:28" s="67" customFormat="1" ht="20.25">
      <c r="A1882" s="197"/>
      <c r="B1882" s="137" t="s">
        <v>235</v>
      </c>
      <c r="C1882" s="191" t="s">
        <v>235</v>
      </c>
      <c r="D1882" s="138"/>
      <c r="E1882" s="137" t="s">
        <v>235</v>
      </c>
      <c r="F1882" s="137" t="s">
        <v>235</v>
      </c>
      <c r="G1882" s="137" t="s">
        <v>235</v>
      </c>
      <c r="H1882" s="192" t="s">
        <v>235</v>
      </c>
      <c r="I1882" s="193" t="s">
        <v>235</v>
      </c>
      <c r="J1882" s="193" t="s">
        <v>235</v>
      </c>
      <c r="K1882" s="194"/>
      <c r="L1882" s="194"/>
      <c r="M1882" s="194"/>
      <c r="N1882" s="194"/>
      <c r="O1882" s="194"/>
      <c r="P1882" s="195"/>
      <c r="Q1882" s="196"/>
      <c r="R1882" s="137" t="s">
        <v>235</v>
      </c>
      <c r="S1882" s="197" t="str">
        <f t="shared" ca="1" si="145"/>
        <v/>
      </c>
      <c r="T1882" s="197" t="str">
        <f ca="1">IF(B1882="","",IF(ISERROR(MATCH($J1882,[3]SorP!$B$1:$B$6226,0)),"",INDIRECT("'SorP'!$A$"&amp;MATCH($S1882&amp;$J1882,[3]SorP!C:C,0))))</f>
        <v/>
      </c>
      <c r="U1882" s="139"/>
      <c r="V1882" s="140" t="e">
        <f>IF(C1882="",NA(),IF(OR(C1882="Smelter not listed",C1882="Smelter not yet identified"),MATCH($B1882&amp;$D1882,'[3]Smelter Look-up'!$J:$J,0),MATCH($B1882&amp;$C1882,'[3]Smelter Look-up'!$J:$J,0)))</f>
        <v>#N/A</v>
      </c>
      <c r="X1882" s="67">
        <f t="shared" si="146"/>
        <v>0</v>
      </c>
      <c r="AB1882" s="68" t="str">
        <f t="shared" si="147"/>
        <v/>
      </c>
    </row>
    <row r="1883" spans="1:28" s="67" customFormat="1" ht="20.25">
      <c r="A1883" s="197"/>
      <c r="B1883" s="137" t="s">
        <v>235</v>
      </c>
      <c r="C1883" s="191" t="s">
        <v>235</v>
      </c>
      <c r="D1883" s="138"/>
      <c r="E1883" s="137" t="s">
        <v>235</v>
      </c>
      <c r="F1883" s="137" t="s">
        <v>235</v>
      </c>
      <c r="G1883" s="137" t="s">
        <v>235</v>
      </c>
      <c r="H1883" s="192" t="s">
        <v>235</v>
      </c>
      <c r="I1883" s="193" t="s">
        <v>235</v>
      </c>
      <c r="J1883" s="193" t="s">
        <v>235</v>
      </c>
      <c r="K1883" s="194"/>
      <c r="L1883" s="194"/>
      <c r="M1883" s="194"/>
      <c r="N1883" s="194"/>
      <c r="O1883" s="194"/>
      <c r="P1883" s="195"/>
      <c r="Q1883" s="196"/>
      <c r="R1883" s="137" t="s">
        <v>235</v>
      </c>
      <c r="S1883" s="197" t="str">
        <f t="shared" ref="S1883:S1913" ca="1" si="148">IF(B1883="","",IF(ISERROR(MATCH($E1883,CL,0)),"Unknown",INDIRECT("'C'!$A$"&amp;MATCH($E1883,CL,0)+1)))</f>
        <v/>
      </c>
      <c r="T1883" s="197" t="str">
        <f ca="1">IF(B1883="","",IF(ISERROR(MATCH($J1883,[3]SorP!$B$1:$B$6226,0)),"",INDIRECT("'SorP'!$A$"&amp;MATCH($S1883&amp;$J1883,[3]SorP!C:C,0))))</f>
        <v/>
      </c>
      <c r="U1883" s="139"/>
      <c r="V1883" s="140" t="e">
        <f>IF(C1883="",NA(),IF(OR(C1883="Smelter not listed",C1883="Smelter not yet identified"),MATCH($B1883&amp;$D1883,'[3]Smelter Look-up'!$J:$J,0),MATCH($B1883&amp;$C1883,'[3]Smelter Look-up'!$J:$J,0)))</f>
        <v>#N/A</v>
      </c>
      <c r="X1883" s="67">
        <f t="shared" si="146"/>
        <v>0</v>
      </c>
      <c r="AB1883" s="68" t="str">
        <f t="shared" si="147"/>
        <v/>
      </c>
    </row>
    <row r="1884" spans="1:28" s="67" customFormat="1" ht="20.25">
      <c r="A1884" s="197"/>
      <c r="B1884" s="137" t="s">
        <v>235</v>
      </c>
      <c r="C1884" s="191" t="s">
        <v>235</v>
      </c>
      <c r="D1884" s="138"/>
      <c r="E1884" s="137" t="s">
        <v>235</v>
      </c>
      <c r="F1884" s="137" t="s">
        <v>235</v>
      </c>
      <c r="G1884" s="137" t="s">
        <v>235</v>
      </c>
      <c r="H1884" s="192" t="s">
        <v>235</v>
      </c>
      <c r="I1884" s="193" t="s">
        <v>235</v>
      </c>
      <c r="J1884" s="193" t="s">
        <v>235</v>
      </c>
      <c r="K1884" s="194"/>
      <c r="L1884" s="194"/>
      <c r="M1884" s="194"/>
      <c r="N1884" s="194"/>
      <c r="O1884" s="194"/>
      <c r="P1884" s="195"/>
      <c r="Q1884" s="196"/>
      <c r="R1884" s="137" t="s">
        <v>235</v>
      </c>
      <c r="S1884" s="197" t="str">
        <f t="shared" ca="1" si="148"/>
        <v/>
      </c>
      <c r="T1884" s="197" t="str">
        <f ca="1">IF(B1884="","",IF(ISERROR(MATCH($J1884,[3]SorP!$B$1:$B$6226,0)),"",INDIRECT("'SorP'!$A$"&amp;MATCH($S1884&amp;$J1884,[3]SorP!C:C,0))))</f>
        <v/>
      </c>
      <c r="U1884" s="139"/>
      <c r="V1884" s="140" t="e">
        <f>IF(C1884="",NA(),IF(OR(C1884="Smelter not listed",C1884="Smelter not yet identified"),MATCH($B1884&amp;$D1884,'[3]Smelter Look-up'!$J:$J,0),MATCH($B1884&amp;$C1884,'[3]Smelter Look-up'!$J:$J,0)))</f>
        <v>#N/A</v>
      </c>
      <c r="X1884" s="67">
        <f t="shared" si="146"/>
        <v>0</v>
      </c>
      <c r="AB1884" s="68" t="str">
        <f t="shared" si="147"/>
        <v/>
      </c>
    </row>
    <row r="1885" spans="1:28" s="67" customFormat="1" ht="20.25">
      <c r="A1885" s="197"/>
      <c r="B1885" s="137" t="s">
        <v>235</v>
      </c>
      <c r="C1885" s="191" t="s">
        <v>235</v>
      </c>
      <c r="D1885" s="138"/>
      <c r="E1885" s="137" t="s">
        <v>235</v>
      </c>
      <c r="F1885" s="137" t="s">
        <v>235</v>
      </c>
      <c r="G1885" s="137" t="s">
        <v>235</v>
      </c>
      <c r="H1885" s="192" t="s">
        <v>235</v>
      </c>
      <c r="I1885" s="193" t="s">
        <v>235</v>
      </c>
      <c r="J1885" s="193" t="s">
        <v>235</v>
      </c>
      <c r="K1885" s="194"/>
      <c r="L1885" s="194"/>
      <c r="M1885" s="194"/>
      <c r="N1885" s="194"/>
      <c r="O1885" s="194"/>
      <c r="P1885" s="195"/>
      <c r="Q1885" s="196"/>
      <c r="R1885" s="137" t="s">
        <v>235</v>
      </c>
      <c r="S1885" s="197" t="str">
        <f t="shared" ca="1" si="148"/>
        <v/>
      </c>
      <c r="T1885" s="197" t="str">
        <f ca="1">IF(B1885="","",IF(ISERROR(MATCH($J1885,[3]SorP!$B$1:$B$6226,0)),"",INDIRECT("'SorP'!$A$"&amp;MATCH($S1885&amp;$J1885,[3]SorP!C:C,0))))</f>
        <v/>
      </c>
      <c r="U1885" s="139"/>
      <c r="V1885" s="140" t="e">
        <f>IF(C1885="",NA(),IF(OR(C1885="Smelter not listed",C1885="Smelter not yet identified"),MATCH($B1885&amp;$D1885,'[3]Smelter Look-up'!$J:$J,0),MATCH($B1885&amp;$C1885,'[3]Smelter Look-up'!$J:$J,0)))</f>
        <v>#N/A</v>
      </c>
      <c r="X1885" s="67">
        <f t="shared" si="146"/>
        <v>0</v>
      </c>
      <c r="AB1885" s="68" t="str">
        <f t="shared" si="147"/>
        <v/>
      </c>
    </row>
    <row r="1886" spans="1:28" s="67" customFormat="1" ht="20.25">
      <c r="A1886" s="197"/>
      <c r="B1886" s="137" t="s">
        <v>235</v>
      </c>
      <c r="C1886" s="191" t="s">
        <v>235</v>
      </c>
      <c r="D1886" s="138"/>
      <c r="E1886" s="137" t="s">
        <v>235</v>
      </c>
      <c r="F1886" s="137" t="s">
        <v>235</v>
      </c>
      <c r="G1886" s="137" t="s">
        <v>235</v>
      </c>
      <c r="H1886" s="192" t="s">
        <v>235</v>
      </c>
      <c r="I1886" s="193" t="s">
        <v>235</v>
      </c>
      <c r="J1886" s="193" t="s">
        <v>235</v>
      </c>
      <c r="K1886" s="194"/>
      <c r="L1886" s="194"/>
      <c r="M1886" s="194"/>
      <c r="N1886" s="194"/>
      <c r="O1886" s="194"/>
      <c r="P1886" s="195"/>
      <c r="Q1886" s="196"/>
      <c r="R1886" s="137" t="s">
        <v>235</v>
      </c>
      <c r="S1886" s="197" t="str">
        <f t="shared" ca="1" si="148"/>
        <v/>
      </c>
      <c r="T1886" s="197" t="str">
        <f ca="1">IF(B1886="","",IF(ISERROR(MATCH($J1886,[3]SorP!$B$1:$B$6226,0)),"",INDIRECT("'SorP'!$A$"&amp;MATCH($S1886&amp;$J1886,[3]SorP!C:C,0))))</f>
        <v/>
      </c>
      <c r="U1886" s="139"/>
      <c r="V1886" s="140" t="e">
        <f>IF(C1886="",NA(),IF(OR(C1886="Smelter not listed",C1886="Smelter not yet identified"),MATCH($B1886&amp;$D1886,'[3]Smelter Look-up'!$J:$J,0),MATCH($B1886&amp;$C1886,'[3]Smelter Look-up'!$J:$J,0)))</f>
        <v>#N/A</v>
      </c>
      <c r="X1886" s="67">
        <f t="shared" si="146"/>
        <v>0</v>
      </c>
      <c r="AB1886" s="68" t="str">
        <f t="shared" si="147"/>
        <v/>
      </c>
    </row>
    <row r="1887" spans="1:28" s="67" customFormat="1" ht="20.25">
      <c r="A1887" s="197"/>
      <c r="B1887" s="137" t="s">
        <v>235</v>
      </c>
      <c r="C1887" s="191" t="s">
        <v>235</v>
      </c>
      <c r="D1887" s="138"/>
      <c r="E1887" s="137" t="s">
        <v>235</v>
      </c>
      <c r="F1887" s="137" t="s">
        <v>235</v>
      </c>
      <c r="G1887" s="137" t="s">
        <v>235</v>
      </c>
      <c r="H1887" s="192" t="s">
        <v>235</v>
      </c>
      <c r="I1887" s="193" t="s">
        <v>235</v>
      </c>
      <c r="J1887" s="193" t="s">
        <v>235</v>
      </c>
      <c r="K1887" s="194"/>
      <c r="L1887" s="194"/>
      <c r="M1887" s="194"/>
      <c r="N1887" s="194"/>
      <c r="O1887" s="194"/>
      <c r="P1887" s="195"/>
      <c r="Q1887" s="196"/>
      <c r="R1887" s="137" t="s">
        <v>235</v>
      </c>
      <c r="S1887" s="197" t="str">
        <f t="shared" ca="1" si="148"/>
        <v/>
      </c>
      <c r="T1887" s="197" t="str">
        <f ca="1">IF(B1887="","",IF(ISERROR(MATCH($J1887,[3]SorP!$B$1:$B$6226,0)),"",INDIRECT("'SorP'!$A$"&amp;MATCH($S1887&amp;$J1887,[3]SorP!C:C,0))))</f>
        <v/>
      </c>
      <c r="U1887" s="139"/>
      <c r="V1887" s="140" t="e">
        <f>IF(C1887="",NA(),IF(OR(C1887="Smelter not listed",C1887="Smelter not yet identified"),MATCH($B1887&amp;$D1887,'[3]Smelter Look-up'!$J:$J,0),MATCH($B1887&amp;$C1887,'[3]Smelter Look-up'!$J:$J,0)))</f>
        <v>#N/A</v>
      </c>
      <c r="X1887" s="67">
        <f t="shared" si="146"/>
        <v>0</v>
      </c>
      <c r="AB1887" s="68" t="str">
        <f t="shared" si="147"/>
        <v/>
      </c>
    </row>
    <row r="1888" spans="1:28" s="67" customFormat="1" ht="20.25">
      <c r="A1888" s="197"/>
      <c r="B1888" s="137" t="s">
        <v>235</v>
      </c>
      <c r="C1888" s="191" t="s">
        <v>235</v>
      </c>
      <c r="D1888" s="138"/>
      <c r="E1888" s="137" t="s">
        <v>235</v>
      </c>
      <c r="F1888" s="137" t="s">
        <v>235</v>
      </c>
      <c r="G1888" s="137" t="s">
        <v>235</v>
      </c>
      <c r="H1888" s="192" t="s">
        <v>235</v>
      </c>
      <c r="I1888" s="193" t="s">
        <v>235</v>
      </c>
      <c r="J1888" s="193" t="s">
        <v>235</v>
      </c>
      <c r="K1888" s="194"/>
      <c r="L1888" s="194"/>
      <c r="M1888" s="194"/>
      <c r="N1888" s="194"/>
      <c r="O1888" s="194"/>
      <c r="P1888" s="195"/>
      <c r="Q1888" s="196"/>
      <c r="R1888" s="137" t="s">
        <v>235</v>
      </c>
      <c r="S1888" s="197" t="str">
        <f t="shared" ca="1" si="148"/>
        <v/>
      </c>
      <c r="T1888" s="197" t="str">
        <f ca="1">IF(B1888="","",IF(ISERROR(MATCH($J1888,[3]SorP!$B$1:$B$6226,0)),"",INDIRECT("'SorP'!$A$"&amp;MATCH($S1888&amp;$J1888,[3]SorP!C:C,0))))</f>
        <v/>
      </c>
      <c r="U1888" s="139"/>
      <c r="V1888" s="140" t="e">
        <f>IF(C1888="",NA(),IF(OR(C1888="Smelter not listed",C1888="Smelter not yet identified"),MATCH($B1888&amp;$D1888,'[3]Smelter Look-up'!$J:$J,0),MATCH($B1888&amp;$C1888,'[3]Smelter Look-up'!$J:$J,0)))</f>
        <v>#N/A</v>
      </c>
      <c r="X1888" s="67">
        <f t="shared" si="146"/>
        <v>0</v>
      </c>
      <c r="AB1888" s="68" t="str">
        <f t="shared" si="147"/>
        <v/>
      </c>
    </row>
    <row r="1889" spans="1:28" s="67" customFormat="1" ht="20.25">
      <c r="A1889" s="197"/>
      <c r="B1889" s="137" t="s">
        <v>235</v>
      </c>
      <c r="C1889" s="191" t="s">
        <v>235</v>
      </c>
      <c r="D1889" s="138"/>
      <c r="E1889" s="137" t="s">
        <v>235</v>
      </c>
      <c r="F1889" s="137" t="s">
        <v>235</v>
      </c>
      <c r="G1889" s="137" t="s">
        <v>235</v>
      </c>
      <c r="H1889" s="192" t="s">
        <v>235</v>
      </c>
      <c r="I1889" s="193" t="s">
        <v>235</v>
      </c>
      <c r="J1889" s="193" t="s">
        <v>235</v>
      </c>
      <c r="K1889" s="194"/>
      <c r="L1889" s="194"/>
      <c r="M1889" s="194"/>
      <c r="N1889" s="194"/>
      <c r="O1889" s="194"/>
      <c r="P1889" s="195"/>
      <c r="Q1889" s="196"/>
      <c r="R1889" s="137" t="s">
        <v>235</v>
      </c>
      <c r="S1889" s="197" t="str">
        <f t="shared" ca="1" si="148"/>
        <v/>
      </c>
      <c r="T1889" s="197" t="str">
        <f ca="1">IF(B1889="","",IF(ISERROR(MATCH($J1889,[3]SorP!$B$1:$B$6226,0)),"",INDIRECT("'SorP'!$A$"&amp;MATCH($S1889&amp;$J1889,[3]SorP!C:C,0))))</f>
        <v/>
      </c>
      <c r="U1889" s="139"/>
      <c r="V1889" s="140" t="e">
        <f>IF(C1889="",NA(),IF(OR(C1889="Smelter not listed",C1889="Smelter not yet identified"),MATCH($B1889&amp;$D1889,'[3]Smelter Look-up'!$J:$J,0),MATCH($B1889&amp;$C1889,'[3]Smelter Look-up'!$J:$J,0)))</f>
        <v>#N/A</v>
      </c>
      <c r="X1889" s="67">
        <f t="shared" si="146"/>
        <v>0</v>
      </c>
      <c r="AB1889" s="68" t="str">
        <f t="shared" si="147"/>
        <v/>
      </c>
    </row>
    <row r="1890" spans="1:28" s="67" customFormat="1" ht="20.25">
      <c r="A1890" s="197"/>
      <c r="B1890" s="137" t="s">
        <v>235</v>
      </c>
      <c r="C1890" s="191" t="s">
        <v>235</v>
      </c>
      <c r="D1890" s="138"/>
      <c r="E1890" s="137" t="s">
        <v>235</v>
      </c>
      <c r="F1890" s="137" t="s">
        <v>235</v>
      </c>
      <c r="G1890" s="137" t="s">
        <v>235</v>
      </c>
      <c r="H1890" s="192" t="s">
        <v>235</v>
      </c>
      <c r="I1890" s="193" t="s">
        <v>235</v>
      </c>
      <c r="J1890" s="193" t="s">
        <v>235</v>
      </c>
      <c r="K1890" s="194"/>
      <c r="L1890" s="194"/>
      <c r="M1890" s="194"/>
      <c r="N1890" s="194"/>
      <c r="O1890" s="194"/>
      <c r="P1890" s="195"/>
      <c r="Q1890" s="196"/>
      <c r="R1890" s="137" t="s">
        <v>235</v>
      </c>
      <c r="S1890" s="197" t="str">
        <f t="shared" ca="1" si="148"/>
        <v/>
      </c>
      <c r="T1890" s="197" t="str">
        <f ca="1">IF(B1890="","",IF(ISERROR(MATCH($J1890,[3]SorP!$B$1:$B$6226,0)),"",INDIRECT("'SorP'!$A$"&amp;MATCH($S1890&amp;$J1890,[3]SorP!C:C,0))))</f>
        <v/>
      </c>
      <c r="U1890" s="139"/>
      <c r="V1890" s="140" t="e">
        <f>IF(C1890="",NA(),IF(OR(C1890="Smelter not listed",C1890="Smelter not yet identified"),MATCH($B1890&amp;$D1890,'[3]Smelter Look-up'!$J:$J,0),MATCH($B1890&amp;$C1890,'[3]Smelter Look-up'!$J:$J,0)))</f>
        <v>#N/A</v>
      </c>
      <c r="X1890" s="67">
        <f t="shared" si="146"/>
        <v>0</v>
      </c>
      <c r="AB1890" s="68" t="str">
        <f t="shared" si="147"/>
        <v/>
      </c>
    </row>
    <row r="1891" spans="1:28" s="67" customFormat="1" ht="20.25">
      <c r="A1891" s="197"/>
      <c r="B1891" s="137" t="s">
        <v>235</v>
      </c>
      <c r="C1891" s="191" t="s">
        <v>235</v>
      </c>
      <c r="D1891" s="138"/>
      <c r="E1891" s="137" t="s">
        <v>235</v>
      </c>
      <c r="F1891" s="137" t="s">
        <v>235</v>
      </c>
      <c r="G1891" s="137" t="s">
        <v>235</v>
      </c>
      <c r="H1891" s="192" t="s">
        <v>235</v>
      </c>
      <c r="I1891" s="193" t="s">
        <v>235</v>
      </c>
      <c r="J1891" s="193" t="s">
        <v>235</v>
      </c>
      <c r="K1891" s="194"/>
      <c r="L1891" s="194"/>
      <c r="M1891" s="194"/>
      <c r="N1891" s="194"/>
      <c r="O1891" s="194"/>
      <c r="P1891" s="195"/>
      <c r="Q1891" s="196"/>
      <c r="R1891" s="137" t="s">
        <v>235</v>
      </c>
      <c r="S1891" s="197" t="str">
        <f t="shared" ca="1" si="148"/>
        <v/>
      </c>
      <c r="T1891" s="197" t="str">
        <f ca="1">IF(B1891="","",IF(ISERROR(MATCH($J1891,[3]SorP!$B$1:$B$6226,0)),"",INDIRECT("'SorP'!$A$"&amp;MATCH($S1891&amp;$J1891,[3]SorP!C:C,0))))</f>
        <v/>
      </c>
      <c r="U1891" s="139"/>
      <c r="V1891" s="140" t="e">
        <f>IF(C1891="",NA(),IF(OR(C1891="Smelter not listed",C1891="Smelter not yet identified"),MATCH($B1891&amp;$D1891,'[3]Smelter Look-up'!$J:$J,0),MATCH($B1891&amp;$C1891,'[3]Smelter Look-up'!$J:$J,0)))</f>
        <v>#N/A</v>
      </c>
      <c r="X1891" s="67">
        <f t="shared" si="146"/>
        <v>0</v>
      </c>
      <c r="AB1891" s="68" t="str">
        <f t="shared" si="147"/>
        <v/>
      </c>
    </row>
    <row r="1892" spans="1:28" s="67" customFormat="1" ht="20.25">
      <c r="A1892" s="197"/>
      <c r="B1892" s="137" t="s">
        <v>235</v>
      </c>
      <c r="C1892" s="191" t="s">
        <v>235</v>
      </c>
      <c r="D1892" s="138"/>
      <c r="E1892" s="137" t="s">
        <v>235</v>
      </c>
      <c r="F1892" s="137" t="s">
        <v>235</v>
      </c>
      <c r="G1892" s="137" t="s">
        <v>235</v>
      </c>
      <c r="H1892" s="192" t="s">
        <v>235</v>
      </c>
      <c r="I1892" s="193" t="s">
        <v>235</v>
      </c>
      <c r="J1892" s="193" t="s">
        <v>235</v>
      </c>
      <c r="K1892" s="194"/>
      <c r="L1892" s="194"/>
      <c r="M1892" s="194"/>
      <c r="N1892" s="194"/>
      <c r="O1892" s="194"/>
      <c r="P1892" s="195"/>
      <c r="Q1892" s="196"/>
      <c r="R1892" s="137" t="s">
        <v>235</v>
      </c>
      <c r="S1892" s="197" t="str">
        <f t="shared" ca="1" si="148"/>
        <v/>
      </c>
      <c r="T1892" s="197" t="str">
        <f ca="1">IF(B1892="","",IF(ISERROR(MATCH($J1892,[3]SorP!$B$1:$B$6226,0)),"",INDIRECT("'SorP'!$A$"&amp;MATCH($S1892&amp;$J1892,[3]SorP!C:C,0))))</f>
        <v/>
      </c>
      <c r="U1892" s="139"/>
      <c r="V1892" s="140" t="e">
        <f>IF(C1892="",NA(),IF(OR(C1892="Smelter not listed",C1892="Smelter not yet identified"),MATCH($B1892&amp;$D1892,'[3]Smelter Look-up'!$J:$J,0),MATCH($B1892&amp;$C1892,'[3]Smelter Look-up'!$J:$J,0)))</f>
        <v>#N/A</v>
      </c>
      <c r="X1892" s="67">
        <f t="shared" si="146"/>
        <v>0</v>
      </c>
      <c r="AB1892" s="68" t="str">
        <f t="shared" si="147"/>
        <v/>
      </c>
    </row>
    <row r="1893" spans="1:28" s="67" customFormat="1" ht="20.25">
      <c r="A1893" s="197"/>
      <c r="B1893" s="137" t="s">
        <v>235</v>
      </c>
      <c r="C1893" s="191" t="s">
        <v>235</v>
      </c>
      <c r="D1893" s="138"/>
      <c r="E1893" s="137" t="s">
        <v>235</v>
      </c>
      <c r="F1893" s="137" t="s">
        <v>235</v>
      </c>
      <c r="G1893" s="137" t="s">
        <v>235</v>
      </c>
      <c r="H1893" s="192" t="s">
        <v>235</v>
      </c>
      <c r="I1893" s="193" t="s">
        <v>235</v>
      </c>
      <c r="J1893" s="193" t="s">
        <v>235</v>
      </c>
      <c r="K1893" s="194"/>
      <c r="L1893" s="194"/>
      <c r="M1893" s="194"/>
      <c r="N1893" s="194"/>
      <c r="O1893" s="194"/>
      <c r="P1893" s="195"/>
      <c r="Q1893" s="196"/>
      <c r="R1893" s="137" t="s">
        <v>235</v>
      </c>
      <c r="S1893" s="197" t="str">
        <f t="shared" ca="1" si="148"/>
        <v/>
      </c>
      <c r="T1893" s="197" t="str">
        <f ca="1">IF(B1893="","",IF(ISERROR(MATCH($J1893,[3]SorP!$B$1:$B$6226,0)),"",INDIRECT("'SorP'!$A$"&amp;MATCH($S1893&amp;$J1893,[3]SorP!C:C,0))))</f>
        <v/>
      </c>
      <c r="U1893" s="139"/>
      <c r="V1893" s="140" t="e">
        <f>IF(C1893="",NA(),IF(OR(C1893="Smelter not listed",C1893="Smelter not yet identified"),MATCH($B1893&amp;$D1893,'[3]Smelter Look-up'!$J:$J,0),MATCH($B1893&amp;$C1893,'[3]Smelter Look-up'!$J:$J,0)))</f>
        <v>#N/A</v>
      </c>
      <c r="X1893" s="67">
        <f t="shared" si="146"/>
        <v>0</v>
      </c>
      <c r="AB1893" s="68" t="str">
        <f t="shared" si="147"/>
        <v/>
      </c>
    </row>
    <row r="1894" spans="1:28" s="67" customFormat="1" ht="20.25">
      <c r="A1894" s="197"/>
      <c r="B1894" s="137" t="s">
        <v>235</v>
      </c>
      <c r="C1894" s="191" t="s">
        <v>235</v>
      </c>
      <c r="D1894" s="138"/>
      <c r="E1894" s="137" t="s">
        <v>235</v>
      </c>
      <c r="F1894" s="137" t="s">
        <v>235</v>
      </c>
      <c r="G1894" s="137" t="s">
        <v>235</v>
      </c>
      <c r="H1894" s="192" t="s">
        <v>235</v>
      </c>
      <c r="I1894" s="193" t="s">
        <v>235</v>
      </c>
      <c r="J1894" s="193" t="s">
        <v>235</v>
      </c>
      <c r="K1894" s="194"/>
      <c r="L1894" s="194"/>
      <c r="M1894" s="194"/>
      <c r="N1894" s="194"/>
      <c r="O1894" s="194"/>
      <c r="P1894" s="195"/>
      <c r="Q1894" s="196"/>
      <c r="R1894" s="137" t="s">
        <v>235</v>
      </c>
      <c r="S1894" s="197" t="str">
        <f t="shared" ca="1" si="148"/>
        <v/>
      </c>
      <c r="T1894" s="197" t="str">
        <f ca="1">IF(B1894="","",IF(ISERROR(MATCH($J1894,[3]SorP!$B$1:$B$6226,0)),"",INDIRECT("'SorP'!$A$"&amp;MATCH($S1894&amp;$J1894,[3]SorP!C:C,0))))</f>
        <v/>
      </c>
      <c r="U1894" s="139"/>
      <c r="V1894" s="140" t="e">
        <f>IF(C1894="",NA(),IF(OR(C1894="Smelter not listed",C1894="Smelter not yet identified"),MATCH($B1894&amp;$D1894,'[3]Smelter Look-up'!$J:$J,0),MATCH($B1894&amp;$C1894,'[3]Smelter Look-up'!$J:$J,0)))</f>
        <v>#N/A</v>
      </c>
      <c r="X1894" s="67">
        <f t="shared" si="146"/>
        <v>0</v>
      </c>
      <c r="AB1894" s="68" t="str">
        <f t="shared" si="147"/>
        <v/>
      </c>
    </row>
    <row r="1895" spans="1:28" s="67" customFormat="1" ht="20.25">
      <c r="A1895" s="197"/>
      <c r="B1895" s="137" t="s">
        <v>235</v>
      </c>
      <c r="C1895" s="191" t="s">
        <v>235</v>
      </c>
      <c r="D1895" s="138"/>
      <c r="E1895" s="137" t="s">
        <v>235</v>
      </c>
      <c r="F1895" s="137" t="s">
        <v>235</v>
      </c>
      <c r="G1895" s="137" t="s">
        <v>235</v>
      </c>
      <c r="H1895" s="192" t="s">
        <v>235</v>
      </c>
      <c r="I1895" s="193" t="s">
        <v>235</v>
      </c>
      <c r="J1895" s="193" t="s">
        <v>235</v>
      </c>
      <c r="K1895" s="194"/>
      <c r="L1895" s="194"/>
      <c r="M1895" s="194"/>
      <c r="N1895" s="194"/>
      <c r="O1895" s="194"/>
      <c r="P1895" s="195"/>
      <c r="Q1895" s="196"/>
      <c r="R1895" s="137" t="s">
        <v>235</v>
      </c>
      <c r="S1895" s="197" t="str">
        <f t="shared" ca="1" si="148"/>
        <v/>
      </c>
      <c r="T1895" s="197" t="str">
        <f ca="1">IF(B1895="","",IF(ISERROR(MATCH($J1895,[3]SorP!$B$1:$B$6226,0)),"",INDIRECT("'SorP'!$A$"&amp;MATCH($S1895&amp;$J1895,[3]SorP!C:C,0))))</f>
        <v/>
      </c>
      <c r="U1895" s="139"/>
      <c r="V1895" s="140" t="e">
        <f>IF(C1895="",NA(),IF(OR(C1895="Smelter not listed",C1895="Smelter not yet identified"),MATCH($B1895&amp;$D1895,'[3]Smelter Look-up'!$J:$J,0),MATCH($B1895&amp;$C1895,'[3]Smelter Look-up'!$J:$J,0)))</f>
        <v>#N/A</v>
      </c>
      <c r="X1895" s="67">
        <f t="shared" si="146"/>
        <v>0</v>
      </c>
      <c r="AB1895" s="68" t="str">
        <f t="shared" si="147"/>
        <v/>
      </c>
    </row>
    <row r="1896" spans="1:28" s="67" customFormat="1" ht="20.25">
      <c r="A1896" s="197"/>
      <c r="B1896" s="137" t="s">
        <v>235</v>
      </c>
      <c r="C1896" s="191" t="s">
        <v>235</v>
      </c>
      <c r="D1896" s="138"/>
      <c r="E1896" s="137" t="s">
        <v>235</v>
      </c>
      <c r="F1896" s="137" t="s">
        <v>235</v>
      </c>
      <c r="G1896" s="137" t="s">
        <v>235</v>
      </c>
      <c r="H1896" s="192" t="s">
        <v>235</v>
      </c>
      <c r="I1896" s="193" t="s">
        <v>235</v>
      </c>
      <c r="J1896" s="193" t="s">
        <v>235</v>
      </c>
      <c r="K1896" s="194"/>
      <c r="L1896" s="194"/>
      <c r="M1896" s="194"/>
      <c r="N1896" s="194"/>
      <c r="O1896" s="194"/>
      <c r="P1896" s="195"/>
      <c r="Q1896" s="196"/>
      <c r="R1896" s="137" t="s">
        <v>235</v>
      </c>
      <c r="S1896" s="197" t="str">
        <f t="shared" ca="1" si="148"/>
        <v/>
      </c>
      <c r="T1896" s="197" t="str">
        <f ca="1">IF(B1896="","",IF(ISERROR(MATCH($J1896,[3]SorP!$B$1:$B$6226,0)),"",INDIRECT("'SorP'!$A$"&amp;MATCH($S1896&amp;$J1896,[3]SorP!C:C,0))))</f>
        <v/>
      </c>
      <c r="U1896" s="139"/>
      <c r="V1896" s="140" t="e">
        <f>IF(C1896="",NA(),IF(OR(C1896="Smelter not listed",C1896="Smelter not yet identified"),MATCH($B1896&amp;$D1896,'[3]Smelter Look-up'!$J:$J,0),MATCH($B1896&amp;$C1896,'[3]Smelter Look-up'!$J:$J,0)))</f>
        <v>#N/A</v>
      </c>
      <c r="X1896" s="67">
        <f t="shared" si="146"/>
        <v>0</v>
      </c>
      <c r="AB1896" s="68" t="str">
        <f t="shared" si="147"/>
        <v/>
      </c>
    </row>
    <row r="1897" spans="1:28" s="67" customFormat="1" ht="20.25">
      <c r="A1897" s="197"/>
      <c r="B1897" s="137" t="s">
        <v>235</v>
      </c>
      <c r="C1897" s="191" t="s">
        <v>235</v>
      </c>
      <c r="D1897" s="138"/>
      <c r="E1897" s="137" t="s">
        <v>235</v>
      </c>
      <c r="F1897" s="137" t="s">
        <v>235</v>
      </c>
      <c r="G1897" s="137" t="s">
        <v>235</v>
      </c>
      <c r="H1897" s="192" t="s">
        <v>235</v>
      </c>
      <c r="I1897" s="193" t="s">
        <v>235</v>
      </c>
      <c r="J1897" s="193" t="s">
        <v>235</v>
      </c>
      <c r="K1897" s="194"/>
      <c r="L1897" s="194"/>
      <c r="M1897" s="194"/>
      <c r="N1897" s="194"/>
      <c r="O1897" s="194"/>
      <c r="P1897" s="195"/>
      <c r="Q1897" s="196"/>
      <c r="R1897" s="137" t="s">
        <v>235</v>
      </c>
      <c r="S1897" s="197" t="str">
        <f t="shared" ca="1" si="148"/>
        <v/>
      </c>
      <c r="T1897" s="197" t="str">
        <f ca="1">IF(B1897="","",IF(ISERROR(MATCH($J1897,[3]SorP!$B$1:$B$6226,0)),"",INDIRECT("'SorP'!$A$"&amp;MATCH($S1897&amp;$J1897,[3]SorP!C:C,0))))</f>
        <v/>
      </c>
      <c r="U1897" s="139"/>
      <c r="V1897" s="140" t="e">
        <f>IF(C1897="",NA(),IF(OR(C1897="Smelter not listed",C1897="Smelter not yet identified"),MATCH($B1897&amp;$D1897,'[3]Smelter Look-up'!$J:$J,0),MATCH($B1897&amp;$C1897,'[3]Smelter Look-up'!$J:$J,0)))</f>
        <v>#N/A</v>
      </c>
      <c r="X1897" s="67">
        <f t="shared" si="146"/>
        <v>0</v>
      </c>
      <c r="AB1897" s="68" t="str">
        <f t="shared" si="147"/>
        <v/>
      </c>
    </row>
    <row r="1898" spans="1:28" s="67" customFormat="1" ht="20.25">
      <c r="A1898" s="197"/>
      <c r="B1898" s="137" t="s">
        <v>235</v>
      </c>
      <c r="C1898" s="191" t="s">
        <v>235</v>
      </c>
      <c r="D1898" s="138"/>
      <c r="E1898" s="137" t="s">
        <v>235</v>
      </c>
      <c r="F1898" s="137" t="s">
        <v>235</v>
      </c>
      <c r="G1898" s="137" t="s">
        <v>235</v>
      </c>
      <c r="H1898" s="192" t="s">
        <v>235</v>
      </c>
      <c r="I1898" s="193" t="s">
        <v>235</v>
      </c>
      <c r="J1898" s="193" t="s">
        <v>235</v>
      </c>
      <c r="K1898" s="194"/>
      <c r="L1898" s="194"/>
      <c r="M1898" s="194"/>
      <c r="N1898" s="194"/>
      <c r="O1898" s="194"/>
      <c r="P1898" s="195"/>
      <c r="Q1898" s="196"/>
      <c r="R1898" s="137" t="s">
        <v>235</v>
      </c>
      <c r="S1898" s="197" t="str">
        <f t="shared" ca="1" si="148"/>
        <v/>
      </c>
      <c r="T1898" s="197" t="str">
        <f ca="1">IF(B1898="","",IF(ISERROR(MATCH($J1898,[3]SorP!$B$1:$B$6226,0)),"",INDIRECT("'SorP'!$A$"&amp;MATCH($S1898&amp;$J1898,[3]SorP!C:C,0))))</f>
        <v/>
      </c>
      <c r="U1898" s="139"/>
      <c r="V1898" s="140" t="e">
        <f>IF(C1898="",NA(),IF(OR(C1898="Smelter not listed",C1898="Smelter not yet identified"),MATCH($B1898&amp;$D1898,'[3]Smelter Look-up'!$J:$J,0),MATCH($B1898&amp;$C1898,'[3]Smelter Look-up'!$J:$J,0)))</f>
        <v>#N/A</v>
      </c>
      <c r="X1898" s="67">
        <f t="shared" si="146"/>
        <v>0</v>
      </c>
      <c r="AB1898" s="68" t="str">
        <f t="shared" si="147"/>
        <v/>
      </c>
    </row>
    <row r="1899" spans="1:28" s="67" customFormat="1" ht="20.25">
      <c r="A1899" s="197"/>
      <c r="B1899" s="137" t="s">
        <v>235</v>
      </c>
      <c r="C1899" s="191" t="s">
        <v>235</v>
      </c>
      <c r="D1899" s="138"/>
      <c r="E1899" s="137" t="s">
        <v>235</v>
      </c>
      <c r="F1899" s="137" t="s">
        <v>235</v>
      </c>
      <c r="G1899" s="137" t="s">
        <v>235</v>
      </c>
      <c r="H1899" s="192" t="s">
        <v>235</v>
      </c>
      <c r="I1899" s="193" t="s">
        <v>235</v>
      </c>
      <c r="J1899" s="193" t="s">
        <v>235</v>
      </c>
      <c r="K1899" s="194"/>
      <c r="L1899" s="194"/>
      <c r="M1899" s="194"/>
      <c r="N1899" s="194"/>
      <c r="O1899" s="194"/>
      <c r="P1899" s="195"/>
      <c r="Q1899" s="196"/>
      <c r="R1899" s="137" t="s">
        <v>235</v>
      </c>
      <c r="S1899" s="197" t="str">
        <f t="shared" ca="1" si="148"/>
        <v/>
      </c>
      <c r="T1899" s="197" t="str">
        <f ca="1">IF(B1899="","",IF(ISERROR(MATCH($J1899,[3]SorP!$B$1:$B$6226,0)),"",INDIRECT("'SorP'!$A$"&amp;MATCH($S1899&amp;$J1899,[3]SorP!C:C,0))))</f>
        <v/>
      </c>
      <c r="U1899" s="139"/>
      <c r="V1899" s="140" t="e">
        <f>IF(C1899="",NA(),IF(OR(C1899="Smelter not listed",C1899="Smelter not yet identified"),MATCH($B1899&amp;$D1899,'[3]Smelter Look-up'!$J:$J,0),MATCH($B1899&amp;$C1899,'[3]Smelter Look-up'!$J:$J,0)))</f>
        <v>#N/A</v>
      </c>
      <c r="X1899" s="67">
        <f t="shared" si="146"/>
        <v>0</v>
      </c>
      <c r="AB1899" s="68" t="str">
        <f t="shared" si="147"/>
        <v/>
      </c>
    </row>
    <row r="1900" spans="1:28" s="67" customFormat="1" ht="20.25">
      <c r="A1900" s="197"/>
      <c r="B1900" s="137" t="s">
        <v>235</v>
      </c>
      <c r="C1900" s="191" t="s">
        <v>235</v>
      </c>
      <c r="D1900" s="138"/>
      <c r="E1900" s="137" t="s">
        <v>235</v>
      </c>
      <c r="F1900" s="137" t="s">
        <v>235</v>
      </c>
      <c r="G1900" s="137" t="s">
        <v>235</v>
      </c>
      <c r="H1900" s="192" t="s">
        <v>235</v>
      </c>
      <c r="I1900" s="193" t="s">
        <v>235</v>
      </c>
      <c r="J1900" s="193" t="s">
        <v>235</v>
      </c>
      <c r="K1900" s="194"/>
      <c r="L1900" s="194"/>
      <c r="M1900" s="194"/>
      <c r="N1900" s="194"/>
      <c r="O1900" s="194"/>
      <c r="P1900" s="195"/>
      <c r="Q1900" s="196"/>
      <c r="R1900" s="137" t="s">
        <v>235</v>
      </c>
      <c r="S1900" s="197" t="str">
        <f t="shared" ca="1" si="148"/>
        <v/>
      </c>
      <c r="T1900" s="197" t="str">
        <f ca="1">IF(B1900="","",IF(ISERROR(MATCH($J1900,[3]SorP!$B$1:$B$6226,0)),"",INDIRECT("'SorP'!$A$"&amp;MATCH($S1900&amp;$J1900,[3]SorP!C:C,0))))</f>
        <v/>
      </c>
      <c r="U1900" s="139"/>
      <c r="V1900" s="140" t="e">
        <f>IF(C1900="",NA(),IF(OR(C1900="Smelter not listed",C1900="Smelter not yet identified"),MATCH($B1900&amp;$D1900,'[3]Smelter Look-up'!$J:$J,0),MATCH($B1900&amp;$C1900,'[3]Smelter Look-up'!$J:$J,0)))</f>
        <v>#N/A</v>
      </c>
      <c r="X1900" s="67">
        <f t="shared" si="146"/>
        <v>0</v>
      </c>
      <c r="AB1900" s="68" t="str">
        <f t="shared" si="147"/>
        <v/>
      </c>
    </row>
    <row r="1901" spans="1:28" s="67" customFormat="1" ht="20.25">
      <c r="A1901" s="197"/>
      <c r="B1901" s="137" t="s">
        <v>235</v>
      </c>
      <c r="C1901" s="191" t="s">
        <v>235</v>
      </c>
      <c r="D1901" s="138"/>
      <c r="E1901" s="137" t="s">
        <v>235</v>
      </c>
      <c r="F1901" s="137" t="s">
        <v>235</v>
      </c>
      <c r="G1901" s="137" t="s">
        <v>235</v>
      </c>
      <c r="H1901" s="192" t="s">
        <v>235</v>
      </c>
      <c r="I1901" s="193" t="s">
        <v>235</v>
      </c>
      <c r="J1901" s="193" t="s">
        <v>235</v>
      </c>
      <c r="K1901" s="194"/>
      <c r="L1901" s="194"/>
      <c r="M1901" s="194"/>
      <c r="N1901" s="194"/>
      <c r="O1901" s="194"/>
      <c r="P1901" s="195"/>
      <c r="Q1901" s="196"/>
      <c r="R1901" s="137" t="s">
        <v>235</v>
      </c>
      <c r="S1901" s="197" t="str">
        <f t="shared" ca="1" si="148"/>
        <v/>
      </c>
      <c r="T1901" s="197" t="str">
        <f ca="1">IF(B1901="","",IF(ISERROR(MATCH($J1901,[3]SorP!$B$1:$B$6226,0)),"",INDIRECT("'SorP'!$A$"&amp;MATCH($S1901&amp;$J1901,[3]SorP!C:C,0))))</f>
        <v/>
      </c>
      <c r="U1901" s="139"/>
      <c r="V1901" s="140" t="e">
        <f>IF(C1901="",NA(),IF(OR(C1901="Smelter not listed",C1901="Smelter not yet identified"),MATCH($B1901&amp;$D1901,'[3]Smelter Look-up'!$J:$J,0),MATCH($B1901&amp;$C1901,'[3]Smelter Look-up'!$J:$J,0)))</f>
        <v>#N/A</v>
      </c>
      <c r="X1901" s="67">
        <f t="shared" si="146"/>
        <v>0</v>
      </c>
      <c r="AB1901" s="68" t="str">
        <f t="shared" si="147"/>
        <v/>
      </c>
    </row>
    <row r="1902" spans="1:28" s="67" customFormat="1" ht="20.25">
      <c r="A1902" s="197"/>
      <c r="B1902" s="137" t="s">
        <v>235</v>
      </c>
      <c r="C1902" s="191" t="s">
        <v>235</v>
      </c>
      <c r="D1902" s="138"/>
      <c r="E1902" s="137" t="s">
        <v>235</v>
      </c>
      <c r="F1902" s="137" t="s">
        <v>235</v>
      </c>
      <c r="G1902" s="137" t="s">
        <v>235</v>
      </c>
      <c r="H1902" s="192" t="s">
        <v>235</v>
      </c>
      <c r="I1902" s="193" t="s">
        <v>235</v>
      </c>
      <c r="J1902" s="193" t="s">
        <v>235</v>
      </c>
      <c r="K1902" s="194"/>
      <c r="L1902" s="194"/>
      <c r="M1902" s="194"/>
      <c r="N1902" s="194"/>
      <c r="O1902" s="194"/>
      <c r="P1902" s="195"/>
      <c r="Q1902" s="196"/>
      <c r="R1902" s="137" t="s">
        <v>235</v>
      </c>
      <c r="S1902" s="197" t="str">
        <f t="shared" ca="1" si="148"/>
        <v/>
      </c>
      <c r="T1902" s="197" t="str">
        <f ca="1">IF(B1902="","",IF(ISERROR(MATCH($J1902,[3]SorP!$B$1:$B$6226,0)),"",INDIRECT("'SorP'!$A$"&amp;MATCH($S1902&amp;$J1902,[3]SorP!C:C,0))))</f>
        <v/>
      </c>
      <c r="U1902" s="139"/>
      <c r="V1902" s="140" t="e">
        <f>IF(C1902="",NA(),IF(OR(C1902="Smelter not listed",C1902="Smelter not yet identified"),MATCH($B1902&amp;$D1902,'[3]Smelter Look-up'!$J:$J,0),MATCH($B1902&amp;$C1902,'[3]Smelter Look-up'!$J:$J,0)))</f>
        <v>#N/A</v>
      </c>
      <c r="X1902" s="67">
        <f t="shared" si="146"/>
        <v>0</v>
      </c>
      <c r="AB1902" s="68" t="str">
        <f t="shared" si="147"/>
        <v/>
      </c>
    </row>
    <row r="1903" spans="1:28" s="67" customFormat="1" ht="20.25">
      <c r="A1903" s="197"/>
      <c r="B1903" s="137" t="s">
        <v>235</v>
      </c>
      <c r="C1903" s="191" t="s">
        <v>235</v>
      </c>
      <c r="D1903" s="138"/>
      <c r="E1903" s="137" t="s">
        <v>235</v>
      </c>
      <c r="F1903" s="137" t="s">
        <v>235</v>
      </c>
      <c r="G1903" s="137" t="s">
        <v>235</v>
      </c>
      <c r="H1903" s="192" t="s">
        <v>235</v>
      </c>
      <c r="I1903" s="193" t="s">
        <v>235</v>
      </c>
      <c r="J1903" s="193" t="s">
        <v>235</v>
      </c>
      <c r="K1903" s="194"/>
      <c r="L1903" s="194"/>
      <c r="M1903" s="194"/>
      <c r="N1903" s="194"/>
      <c r="O1903" s="194"/>
      <c r="P1903" s="195"/>
      <c r="Q1903" s="196"/>
      <c r="R1903" s="137" t="s">
        <v>235</v>
      </c>
      <c r="S1903" s="197" t="str">
        <f t="shared" ca="1" si="148"/>
        <v/>
      </c>
      <c r="T1903" s="197" t="str">
        <f ca="1">IF(B1903="","",IF(ISERROR(MATCH($J1903,[3]SorP!$B$1:$B$6226,0)),"",INDIRECT("'SorP'!$A$"&amp;MATCH($S1903&amp;$J1903,[3]SorP!C:C,0))))</f>
        <v/>
      </c>
      <c r="U1903" s="139"/>
      <c r="V1903" s="140" t="e">
        <f>IF(C1903="",NA(),IF(OR(C1903="Smelter not listed",C1903="Smelter not yet identified"),MATCH($B1903&amp;$D1903,'[3]Smelter Look-up'!$J:$J,0),MATCH($B1903&amp;$C1903,'[3]Smelter Look-up'!$J:$J,0)))</f>
        <v>#N/A</v>
      </c>
      <c r="X1903" s="67">
        <f t="shared" si="146"/>
        <v>0</v>
      </c>
      <c r="AB1903" s="68" t="str">
        <f t="shared" si="147"/>
        <v/>
      </c>
    </row>
    <row r="1904" spans="1:28" s="67" customFormat="1" ht="20.25">
      <c r="A1904" s="197"/>
      <c r="B1904" s="137" t="s">
        <v>235</v>
      </c>
      <c r="C1904" s="191" t="s">
        <v>235</v>
      </c>
      <c r="D1904" s="138"/>
      <c r="E1904" s="137" t="s">
        <v>235</v>
      </c>
      <c r="F1904" s="137" t="s">
        <v>235</v>
      </c>
      <c r="G1904" s="137" t="s">
        <v>235</v>
      </c>
      <c r="H1904" s="192" t="s">
        <v>235</v>
      </c>
      <c r="I1904" s="193" t="s">
        <v>235</v>
      </c>
      <c r="J1904" s="193" t="s">
        <v>235</v>
      </c>
      <c r="K1904" s="194"/>
      <c r="L1904" s="194"/>
      <c r="M1904" s="194"/>
      <c r="N1904" s="194"/>
      <c r="O1904" s="194"/>
      <c r="P1904" s="195"/>
      <c r="Q1904" s="196"/>
      <c r="R1904" s="137" t="s">
        <v>235</v>
      </c>
      <c r="S1904" s="197" t="str">
        <f t="shared" ca="1" si="148"/>
        <v/>
      </c>
      <c r="T1904" s="197" t="str">
        <f ca="1">IF(B1904="","",IF(ISERROR(MATCH($J1904,[3]SorP!$B$1:$B$6226,0)),"",INDIRECT("'SorP'!$A$"&amp;MATCH($S1904&amp;$J1904,[3]SorP!C:C,0))))</f>
        <v/>
      </c>
      <c r="U1904" s="139"/>
      <c r="V1904" s="140" t="e">
        <f>IF(C1904="",NA(),IF(OR(C1904="Smelter not listed",C1904="Smelter not yet identified"),MATCH($B1904&amp;$D1904,'[3]Smelter Look-up'!$J:$J,0),MATCH($B1904&amp;$C1904,'[3]Smelter Look-up'!$J:$J,0)))</f>
        <v>#N/A</v>
      </c>
      <c r="X1904" s="67">
        <f t="shared" si="146"/>
        <v>0</v>
      </c>
      <c r="AB1904" s="68" t="str">
        <f t="shared" si="147"/>
        <v/>
      </c>
    </row>
    <row r="1905" spans="1:28" s="67" customFormat="1" ht="20.25">
      <c r="A1905" s="197"/>
      <c r="B1905" s="137" t="s">
        <v>235</v>
      </c>
      <c r="C1905" s="191" t="s">
        <v>235</v>
      </c>
      <c r="D1905" s="138"/>
      <c r="E1905" s="137" t="s">
        <v>235</v>
      </c>
      <c r="F1905" s="137" t="s">
        <v>235</v>
      </c>
      <c r="G1905" s="137" t="s">
        <v>235</v>
      </c>
      <c r="H1905" s="192" t="s">
        <v>235</v>
      </c>
      <c r="I1905" s="193" t="s">
        <v>235</v>
      </c>
      <c r="J1905" s="193" t="s">
        <v>235</v>
      </c>
      <c r="K1905" s="194"/>
      <c r="L1905" s="194"/>
      <c r="M1905" s="194"/>
      <c r="N1905" s="194"/>
      <c r="O1905" s="194"/>
      <c r="P1905" s="195"/>
      <c r="Q1905" s="196"/>
      <c r="R1905" s="137" t="s">
        <v>235</v>
      </c>
      <c r="S1905" s="197" t="str">
        <f t="shared" ca="1" si="148"/>
        <v/>
      </c>
      <c r="T1905" s="197" t="str">
        <f ca="1">IF(B1905="","",IF(ISERROR(MATCH($J1905,[3]SorP!$B$1:$B$6226,0)),"",INDIRECT("'SorP'!$A$"&amp;MATCH($S1905&amp;$J1905,[3]SorP!C:C,0))))</f>
        <v/>
      </c>
      <c r="U1905" s="139"/>
      <c r="V1905" s="140" t="e">
        <f>IF(C1905="",NA(),IF(OR(C1905="Smelter not listed",C1905="Smelter not yet identified"),MATCH($B1905&amp;$D1905,'[3]Smelter Look-up'!$J:$J,0),MATCH($B1905&amp;$C1905,'[3]Smelter Look-up'!$J:$J,0)))</f>
        <v>#N/A</v>
      </c>
      <c r="X1905" s="67">
        <f t="shared" si="146"/>
        <v>0</v>
      </c>
      <c r="AB1905" s="68" t="str">
        <f t="shared" si="147"/>
        <v/>
      </c>
    </row>
    <row r="1906" spans="1:28" s="67" customFormat="1" ht="20.25">
      <c r="A1906" s="197"/>
      <c r="B1906" s="137" t="s">
        <v>235</v>
      </c>
      <c r="C1906" s="191" t="s">
        <v>235</v>
      </c>
      <c r="D1906" s="138"/>
      <c r="E1906" s="137" t="s">
        <v>235</v>
      </c>
      <c r="F1906" s="137" t="s">
        <v>235</v>
      </c>
      <c r="G1906" s="137" t="s">
        <v>235</v>
      </c>
      <c r="H1906" s="192" t="s">
        <v>235</v>
      </c>
      <c r="I1906" s="193" t="s">
        <v>235</v>
      </c>
      <c r="J1906" s="193" t="s">
        <v>235</v>
      </c>
      <c r="K1906" s="194"/>
      <c r="L1906" s="194"/>
      <c r="M1906" s="194"/>
      <c r="N1906" s="194"/>
      <c r="O1906" s="194"/>
      <c r="P1906" s="195"/>
      <c r="Q1906" s="196"/>
      <c r="R1906" s="137" t="s">
        <v>235</v>
      </c>
      <c r="S1906" s="197" t="str">
        <f t="shared" ca="1" si="148"/>
        <v/>
      </c>
      <c r="T1906" s="197" t="str">
        <f ca="1">IF(B1906="","",IF(ISERROR(MATCH($J1906,[3]SorP!$B$1:$B$6226,0)),"",INDIRECT("'SorP'!$A$"&amp;MATCH($S1906&amp;$J1906,[3]SorP!C:C,0))))</f>
        <v/>
      </c>
      <c r="U1906" s="139"/>
      <c r="V1906" s="140" t="e">
        <f>IF(C1906="",NA(),IF(OR(C1906="Smelter not listed",C1906="Smelter not yet identified"),MATCH($B1906&amp;$D1906,'[3]Smelter Look-up'!$J:$J,0),MATCH($B1906&amp;$C1906,'[3]Smelter Look-up'!$J:$J,0)))</f>
        <v>#N/A</v>
      </c>
      <c r="X1906" s="67">
        <f t="shared" si="146"/>
        <v>0</v>
      </c>
      <c r="AB1906" s="68" t="str">
        <f t="shared" si="147"/>
        <v/>
      </c>
    </row>
    <row r="1907" spans="1:28" s="67" customFormat="1" ht="20.25">
      <c r="A1907" s="197"/>
      <c r="B1907" s="137" t="s">
        <v>235</v>
      </c>
      <c r="C1907" s="191" t="s">
        <v>235</v>
      </c>
      <c r="D1907" s="138"/>
      <c r="E1907" s="137" t="s">
        <v>235</v>
      </c>
      <c r="F1907" s="137" t="s">
        <v>235</v>
      </c>
      <c r="G1907" s="137" t="s">
        <v>235</v>
      </c>
      <c r="H1907" s="192" t="s">
        <v>235</v>
      </c>
      <c r="I1907" s="193" t="s">
        <v>235</v>
      </c>
      <c r="J1907" s="193" t="s">
        <v>235</v>
      </c>
      <c r="K1907" s="194"/>
      <c r="L1907" s="194"/>
      <c r="M1907" s="194"/>
      <c r="N1907" s="194"/>
      <c r="O1907" s="194"/>
      <c r="P1907" s="195"/>
      <c r="Q1907" s="196"/>
      <c r="R1907" s="137" t="s">
        <v>235</v>
      </c>
      <c r="S1907" s="197" t="str">
        <f t="shared" ca="1" si="148"/>
        <v/>
      </c>
      <c r="T1907" s="197" t="str">
        <f ca="1">IF(B1907="","",IF(ISERROR(MATCH($J1907,[3]SorP!$B$1:$B$6226,0)),"",INDIRECT("'SorP'!$A$"&amp;MATCH($S1907&amp;$J1907,[3]SorP!C:C,0))))</f>
        <v/>
      </c>
      <c r="U1907" s="139"/>
      <c r="V1907" s="140" t="e">
        <f>IF(C1907="",NA(),IF(OR(C1907="Smelter not listed",C1907="Smelter not yet identified"),MATCH($B1907&amp;$D1907,'[3]Smelter Look-up'!$J:$J,0),MATCH($B1907&amp;$C1907,'[3]Smelter Look-up'!$J:$J,0)))</f>
        <v>#N/A</v>
      </c>
      <c r="X1907" s="67">
        <f t="shared" si="146"/>
        <v>0</v>
      </c>
      <c r="AB1907" s="68" t="str">
        <f t="shared" si="147"/>
        <v/>
      </c>
    </row>
    <row r="1908" spans="1:28" s="67" customFormat="1" ht="20.25">
      <c r="A1908" s="197"/>
      <c r="B1908" s="137" t="s">
        <v>235</v>
      </c>
      <c r="C1908" s="191" t="s">
        <v>235</v>
      </c>
      <c r="D1908" s="138"/>
      <c r="E1908" s="137" t="s">
        <v>235</v>
      </c>
      <c r="F1908" s="137" t="s">
        <v>235</v>
      </c>
      <c r="G1908" s="137" t="s">
        <v>235</v>
      </c>
      <c r="H1908" s="192" t="s">
        <v>235</v>
      </c>
      <c r="I1908" s="193" t="s">
        <v>235</v>
      </c>
      <c r="J1908" s="193" t="s">
        <v>235</v>
      </c>
      <c r="K1908" s="194"/>
      <c r="L1908" s="194"/>
      <c r="M1908" s="194"/>
      <c r="N1908" s="194"/>
      <c r="O1908" s="194"/>
      <c r="P1908" s="195"/>
      <c r="Q1908" s="196"/>
      <c r="R1908" s="137" t="s">
        <v>235</v>
      </c>
      <c r="S1908" s="197" t="str">
        <f t="shared" ca="1" si="148"/>
        <v/>
      </c>
      <c r="T1908" s="197" t="str">
        <f ca="1">IF(B1908="","",IF(ISERROR(MATCH($J1908,[3]SorP!$B$1:$B$6226,0)),"",INDIRECT("'SorP'!$A$"&amp;MATCH($S1908&amp;$J1908,[3]SorP!C:C,0))))</f>
        <v/>
      </c>
      <c r="U1908" s="139"/>
      <c r="V1908" s="140" t="e">
        <f>IF(C1908="",NA(),IF(OR(C1908="Smelter not listed",C1908="Smelter not yet identified"),MATCH($B1908&amp;$D1908,'[3]Smelter Look-up'!$J:$J,0),MATCH($B1908&amp;$C1908,'[3]Smelter Look-up'!$J:$J,0)))</f>
        <v>#N/A</v>
      </c>
      <c r="X1908" s="67">
        <f t="shared" si="146"/>
        <v>0</v>
      </c>
      <c r="AB1908" s="68" t="str">
        <f t="shared" si="147"/>
        <v/>
      </c>
    </row>
    <row r="1909" spans="1:28" s="67" customFormat="1" ht="20.25">
      <c r="A1909" s="197"/>
      <c r="B1909" s="137" t="s">
        <v>235</v>
      </c>
      <c r="C1909" s="191" t="s">
        <v>235</v>
      </c>
      <c r="D1909" s="138"/>
      <c r="E1909" s="137" t="s">
        <v>235</v>
      </c>
      <c r="F1909" s="137" t="s">
        <v>235</v>
      </c>
      <c r="G1909" s="137" t="s">
        <v>235</v>
      </c>
      <c r="H1909" s="192" t="s">
        <v>235</v>
      </c>
      <c r="I1909" s="193" t="s">
        <v>235</v>
      </c>
      <c r="J1909" s="193" t="s">
        <v>235</v>
      </c>
      <c r="K1909" s="194"/>
      <c r="L1909" s="194"/>
      <c r="M1909" s="194"/>
      <c r="N1909" s="194"/>
      <c r="O1909" s="194"/>
      <c r="P1909" s="195"/>
      <c r="Q1909" s="196"/>
      <c r="R1909" s="137" t="s">
        <v>235</v>
      </c>
      <c r="S1909" s="197" t="str">
        <f t="shared" ca="1" si="148"/>
        <v/>
      </c>
      <c r="T1909" s="197" t="str">
        <f ca="1">IF(B1909="","",IF(ISERROR(MATCH($J1909,[3]SorP!$B$1:$B$6226,0)),"",INDIRECT("'SorP'!$A$"&amp;MATCH($S1909&amp;$J1909,[3]SorP!C:C,0))))</f>
        <v/>
      </c>
      <c r="U1909" s="139"/>
      <c r="V1909" s="140" t="e">
        <f>IF(C1909="",NA(),IF(OR(C1909="Smelter not listed",C1909="Smelter not yet identified"),MATCH($B1909&amp;$D1909,'[3]Smelter Look-up'!$J:$J,0),MATCH($B1909&amp;$C1909,'[3]Smelter Look-up'!$J:$J,0)))</f>
        <v>#N/A</v>
      </c>
      <c r="X1909" s="67">
        <f t="shared" si="146"/>
        <v>0</v>
      </c>
      <c r="AB1909" s="68" t="str">
        <f t="shared" si="147"/>
        <v/>
      </c>
    </row>
    <row r="1910" spans="1:28" s="67" customFormat="1" ht="20.25">
      <c r="A1910" s="197"/>
      <c r="B1910" s="137" t="s">
        <v>235</v>
      </c>
      <c r="C1910" s="191" t="s">
        <v>235</v>
      </c>
      <c r="D1910" s="138"/>
      <c r="E1910" s="137" t="s">
        <v>235</v>
      </c>
      <c r="F1910" s="137" t="s">
        <v>235</v>
      </c>
      <c r="G1910" s="137" t="s">
        <v>235</v>
      </c>
      <c r="H1910" s="192" t="s">
        <v>235</v>
      </c>
      <c r="I1910" s="193" t="s">
        <v>235</v>
      </c>
      <c r="J1910" s="193" t="s">
        <v>235</v>
      </c>
      <c r="K1910" s="194"/>
      <c r="L1910" s="194"/>
      <c r="M1910" s="194"/>
      <c r="N1910" s="194"/>
      <c r="O1910" s="194"/>
      <c r="P1910" s="195"/>
      <c r="Q1910" s="196"/>
      <c r="R1910" s="137" t="s">
        <v>235</v>
      </c>
      <c r="S1910" s="197" t="str">
        <f t="shared" ca="1" si="148"/>
        <v/>
      </c>
      <c r="T1910" s="197" t="str">
        <f ca="1">IF(B1910="","",IF(ISERROR(MATCH($J1910,[3]SorP!$B$1:$B$6226,0)),"",INDIRECT("'SorP'!$A$"&amp;MATCH($S1910&amp;$J1910,[3]SorP!C:C,0))))</f>
        <v/>
      </c>
      <c r="U1910" s="139"/>
      <c r="V1910" s="140" t="e">
        <f>IF(C1910="",NA(),IF(OR(C1910="Smelter not listed",C1910="Smelter not yet identified"),MATCH($B1910&amp;$D1910,'[3]Smelter Look-up'!$J:$J,0),MATCH($B1910&amp;$C1910,'[3]Smelter Look-up'!$J:$J,0)))</f>
        <v>#N/A</v>
      </c>
      <c r="X1910" s="67">
        <f t="shared" si="146"/>
        <v>0</v>
      </c>
      <c r="AB1910" s="68" t="str">
        <f t="shared" si="147"/>
        <v/>
      </c>
    </row>
    <row r="1911" spans="1:28" s="67" customFormat="1" ht="20.25">
      <c r="A1911" s="197"/>
      <c r="B1911" s="137" t="s">
        <v>235</v>
      </c>
      <c r="C1911" s="191" t="s">
        <v>235</v>
      </c>
      <c r="D1911" s="138"/>
      <c r="E1911" s="137" t="s">
        <v>235</v>
      </c>
      <c r="F1911" s="137" t="s">
        <v>235</v>
      </c>
      <c r="G1911" s="137" t="s">
        <v>235</v>
      </c>
      <c r="H1911" s="192" t="s">
        <v>235</v>
      </c>
      <c r="I1911" s="193" t="s">
        <v>235</v>
      </c>
      <c r="J1911" s="193" t="s">
        <v>235</v>
      </c>
      <c r="K1911" s="194"/>
      <c r="L1911" s="194"/>
      <c r="M1911" s="194"/>
      <c r="N1911" s="194"/>
      <c r="O1911" s="194"/>
      <c r="P1911" s="195"/>
      <c r="Q1911" s="196"/>
      <c r="R1911" s="137" t="s">
        <v>235</v>
      </c>
      <c r="S1911" s="197" t="str">
        <f t="shared" ca="1" si="148"/>
        <v/>
      </c>
      <c r="T1911" s="197" t="str">
        <f ca="1">IF(B1911="","",IF(ISERROR(MATCH($J1911,[3]SorP!$B$1:$B$6226,0)),"",INDIRECT("'SorP'!$A$"&amp;MATCH($S1911&amp;$J1911,[3]SorP!C:C,0))))</f>
        <v/>
      </c>
      <c r="U1911" s="139"/>
      <c r="V1911" s="140" t="e">
        <f>IF(C1911="",NA(),IF(OR(C1911="Smelter not listed",C1911="Smelter not yet identified"),MATCH($B1911&amp;$D1911,'[3]Smelter Look-up'!$J:$J,0),MATCH($B1911&amp;$C1911,'[3]Smelter Look-up'!$J:$J,0)))</f>
        <v>#N/A</v>
      </c>
      <c r="X1911" s="67">
        <f t="shared" si="146"/>
        <v>0</v>
      </c>
      <c r="AB1911" s="68" t="str">
        <f t="shared" si="147"/>
        <v/>
      </c>
    </row>
    <row r="1912" spans="1:28" s="67" customFormat="1" ht="20.25">
      <c r="A1912" s="197"/>
      <c r="B1912" s="137" t="s">
        <v>235</v>
      </c>
      <c r="C1912" s="191" t="s">
        <v>235</v>
      </c>
      <c r="D1912" s="138"/>
      <c r="E1912" s="137" t="s">
        <v>235</v>
      </c>
      <c r="F1912" s="137" t="s">
        <v>235</v>
      </c>
      <c r="G1912" s="137" t="s">
        <v>235</v>
      </c>
      <c r="H1912" s="192" t="s">
        <v>235</v>
      </c>
      <c r="I1912" s="193" t="s">
        <v>235</v>
      </c>
      <c r="J1912" s="193" t="s">
        <v>235</v>
      </c>
      <c r="K1912" s="194"/>
      <c r="L1912" s="194"/>
      <c r="M1912" s="194"/>
      <c r="N1912" s="194"/>
      <c r="O1912" s="194"/>
      <c r="P1912" s="195"/>
      <c r="Q1912" s="196"/>
      <c r="R1912" s="137" t="s">
        <v>235</v>
      </c>
      <c r="S1912" s="197" t="str">
        <f t="shared" ca="1" si="148"/>
        <v/>
      </c>
      <c r="T1912" s="197" t="str">
        <f ca="1">IF(B1912="","",IF(ISERROR(MATCH($J1912,[3]SorP!$B$1:$B$6226,0)),"",INDIRECT("'SorP'!$A$"&amp;MATCH($S1912&amp;$J1912,[3]SorP!C:C,0))))</f>
        <v/>
      </c>
      <c r="U1912" s="139"/>
      <c r="V1912" s="140" t="e">
        <f>IF(C1912="",NA(),IF(OR(C1912="Smelter not listed",C1912="Smelter not yet identified"),MATCH($B1912&amp;$D1912,'[3]Smelter Look-up'!$J:$J,0),MATCH($B1912&amp;$C1912,'[3]Smelter Look-up'!$J:$J,0)))</f>
        <v>#N/A</v>
      </c>
      <c r="X1912" s="67">
        <f t="shared" si="146"/>
        <v>0</v>
      </c>
      <c r="AB1912" s="68" t="str">
        <f t="shared" si="147"/>
        <v/>
      </c>
    </row>
    <row r="1913" spans="1:28" s="67" customFormat="1" ht="20.25">
      <c r="A1913" s="197"/>
      <c r="B1913" s="137" t="s">
        <v>235</v>
      </c>
      <c r="C1913" s="191" t="s">
        <v>235</v>
      </c>
      <c r="D1913" s="138"/>
      <c r="E1913" s="137" t="s">
        <v>235</v>
      </c>
      <c r="F1913" s="137" t="s">
        <v>235</v>
      </c>
      <c r="G1913" s="137" t="s">
        <v>235</v>
      </c>
      <c r="H1913" s="192" t="s">
        <v>235</v>
      </c>
      <c r="I1913" s="193" t="s">
        <v>235</v>
      </c>
      <c r="J1913" s="193" t="s">
        <v>235</v>
      </c>
      <c r="K1913" s="194"/>
      <c r="L1913" s="194"/>
      <c r="M1913" s="194"/>
      <c r="N1913" s="194"/>
      <c r="O1913" s="194"/>
      <c r="P1913" s="195"/>
      <c r="Q1913" s="196"/>
      <c r="R1913" s="137" t="s">
        <v>235</v>
      </c>
      <c r="S1913" s="197" t="str">
        <f t="shared" ca="1" si="148"/>
        <v/>
      </c>
      <c r="T1913" s="197" t="str">
        <f ca="1">IF(B1913="","",IF(ISERROR(MATCH($J1913,[3]SorP!$B$1:$B$6226,0)),"",INDIRECT("'SorP'!$A$"&amp;MATCH($S1913&amp;$J1913,[3]SorP!C:C,0))))</f>
        <v/>
      </c>
      <c r="U1913" s="139"/>
      <c r="V1913" s="140" t="e">
        <f>IF(C1913="",NA(),IF(OR(C1913="Smelter not listed",C1913="Smelter not yet identified"),MATCH($B1913&amp;$D1913,'[3]Smelter Look-up'!$J:$J,0),MATCH($B1913&amp;$C1913,'[3]Smelter Look-up'!$J:$J,0)))</f>
        <v>#N/A</v>
      </c>
      <c r="X1913" s="67">
        <f t="shared" si="146"/>
        <v>0</v>
      </c>
      <c r="AB1913" s="68" t="str">
        <f t="shared" si="147"/>
        <v/>
      </c>
    </row>
    <row r="1914" spans="1:28" s="67" customFormat="1" ht="20.25">
      <c r="A1914" s="197"/>
      <c r="B1914" s="137" t="s">
        <v>235</v>
      </c>
      <c r="C1914" s="191" t="s">
        <v>235</v>
      </c>
      <c r="D1914" s="138"/>
      <c r="E1914" s="137" t="s">
        <v>235</v>
      </c>
      <c r="F1914" s="137" t="s">
        <v>235</v>
      </c>
      <c r="G1914" s="137" t="s">
        <v>235</v>
      </c>
      <c r="H1914" s="192" t="s">
        <v>235</v>
      </c>
      <c r="I1914" s="193" t="s">
        <v>235</v>
      </c>
      <c r="J1914" s="193" t="s">
        <v>235</v>
      </c>
      <c r="K1914" s="194"/>
      <c r="L1914" s="194"/>
      <c r="M1914" s="194"/>
      <c r="N1914" s="194"/>
      <c r="O1914" s="194"/>
      <c r="P1914" s="195"/>
      <c r="Q1914" s="196"/>
      <c r="R1914" s="137" t="s">
        <v>235</v>
      </c>
      <c r="S1914" s="197" t="str">
        <f t="shared" ref="S1914" ca="1" si="149">IF(B1914="","",IF(ISERROR(MATCH($E1914,CL,0)),"Unknown",INDIRECT("'C'!$A$"&amp;MATCH($E1914,CL,0)+1)))</f>
        <v/>
      </c>
      <c r="T1914" s="197" t="str">
        <f ca="1">IF(B1914="","",IF(ISERROR(MATCH($J1914,[3]SorP!$B$1:$B$6226,0)),"",INDIRECT("'SorP'!$A$"&amp;MATCH($S1914&amp;$J1914,[3]SorP!C:C,0))))</f>
        <v/>
      </c>
      <c r="U1914" s="139"/>
      <c r="V1914" s="140" t="e">
        <f>IF(C1914="",NA(),IF(OR(C1914="Smelter not listed",C1914="Smelter not yet identified"),MATCH($B1914&amp;$D1914,'[3]Smelter Look-up'!$J:$J,0),MATCH($B1914&amp;$C1914,'[3]Smelter Look-up'!$J:$J,0)))</f>
        <v>#N/A</v>
      </c>
      <c r="X1914" s="67">
        <f t="shared" si="146"/>
        <v>0</v>
      </c>
      <c r="AB1914" s="68" t="str">
        <f t="shared" si="147"/>
        <v/>
      </c>
    </row>
    <row r="1915" spans="1:28" s="67" customFormat="1" ht="20.25">
      <c r="A1915" s="197"/>
      <c r="B1915" s="137" t="s">
        <v>235</v>
      </c>
      <c r="C1915" s="191" t="s">
        <v>235</v>
      </c>
      <c r="D1915" s="138"/>
      <c r="E1915" s="137" t="s">
        <v>235</v>
      </c>
      <c r="F1915" s="137" t="s">
        <v>235</v>
      </c>
      <c r="G1915" s="137" t="s">
        <v>235</v>
      </c>
      <c r="H1915" s="192" t="s">
        <v>235</v>
      </c>
      <c r="I1915" s="193" t="s">
        <v>235</v>
      </c>
      <c r="J1915" s="193" t="s">
        <v>235</v>
      </c>
      <c r="K1915" s="194"/>
      <c r="L1915" s="194"/>
      <c r="M1915" s="194"/>
      <c r="N1915" s="194"/>
      <c r="O1915" s="194"/>
      <c r="P1915" s="195"/>
      <c r="Q1915" s="196"/>
      <c r="R1915" s="137" t="s">
        <v>235</v>
      </c>
      <c r="S1915" s="197" t="str">
        <f t="shared" ref="S1915:S1946" ca="1" si="150">IF(B1915="","",IF(ISERROR(MATCH($E1915,CL,0)),"Unknown",INDIRECT("'C'!$A$"&amp;MATCH($E1915,CL,0)+1)))</f>
        <v/>
      </c>
      <c r="T1915" s="197" t="str">
        <f ca="1">IF(B1915="","",IF(ISERROR(MATCH($J1915,[3]SorP!$B$1:$B$6226,0)),"",INDIRECT("'SorP'!$A$"&amp;MATCH($S1915&amp;$J1915,[3]SorP!C:C,0))))</f>
        <v/>
      </c>
      <c r="U1915" s="139"/>
      <c r="V1915" s="140" t="e">
        <f>IF(C1915="",NA(),IF(OR(C1915="Smelter not listed",C1915="Smelter not yet identified"),MATCH($B1915&amp;$D1915,'[3]Smelter Look-up'!$J:$J,0),MATCH($B1915&amp;$C1915,'[3]Smelter Look-up'!$J:$J,0)))</f>
        <v>#N/A</v>
      </c>
      <c r="X1915" s="67">
        <f t="shared" si="146"/>
        <v>0</v>
      </c>
      <c r="AB1915" s="68" t="str">
        <f t="shared" si="147"/>
        <v/>
      </c>
    </row>
    <row r="1916" spans="1:28" s="67" customFormat="1" ht="20.25">
      <c r="A1916" s="197"/>
      <c r="B1916" s="137" t="s">
        <v>235</v>
      </c>
      <c r="C1916" s="191" t="s">
        <v>235</v>
      </c>
      <c r="D1916" s="138"/>
      <c r="E1916" s="137" t="s">
        <v>235</v>
      </c>
      <c r="F1916" s="137" t="s">
        <v>235</v>
      </c>
      <c r="G1916" s="137" t="s">
        <v>235</v>
      </c>
      <c r="H1916" s="192" t="s">
        <v>235</v>
      </c>
      <c r="I1916" s="193" t="s">
        <v>235</v>
      </c>
      <c r="J1916" s="193" t="s">
        <v>235</v>
      </c>
      <c r="K1916" s="194"/>
      <c r="L1916" s="194"/>
      <c r="M1916" s="194"/>
      <c r="N1916" s="194"/>
      <c r="O1916" s="194"/>
      <c r="P1916" s="195"/>
      <c r="Q1916" s="196"/>
      <c r="R1916" s="137" t="s">
        <v>235</v>
      </c>
      <c r="S1916" s="197" t="str">
        <f t="shared" ca="1" si="150"/>
        <v/>
      </c>
      <c r="T1916" s="197" t="str">
        <f ca="1">IF(B1916="","",IF(ISERROR(MATCH($J1916,[3]SorP!$B$1:$B$6226,0)),"",INDIRECT("'SorP'!$A$"&amp;MATCH($S1916&amp;$J1916,[3]SorP!C:C,0))))</f>
        <v/>
      </c>
      <c r="U1916" s="139"/>
      <c r="V1916" s="140" t="e">
        <f>IF(C1916="",NA(),IF(OR(C1916="Smelter not listed",C1916="Smelter not yet identified"),MATCH($B1916&amp;$D1916,'[3]Smelter Look-up'!$J:$J,0),MATCH($B1916&amp;$C1916,'[3]Smelter Look-up'!$J:$J,0)))</f>
        <v>#N/A</v>
      </c>
      <c r="X1916" s="67">
        <f t="shared" si="146"/>
        <v>0</v>
      </c>
      <c r="AB1916" s="68" t="str">
        <f t="shared" si="147"/>
        <v/>
      </c>
    </row>
    <row r="1917" spans="1:28" s="67" customFormat="1" ht="20.25">
      <c r="A1917" s="197"/>
      <c r="B1917" s="137" t="s">
        <v>235</v>
      </c>
      <c r="C1917" s="191" t="s">
        <v>235</v>
      </c>
      <c r="D1917" s="138"/>
      <c r="E1917" s="137" t="s">
        <v>235</v>
      </c>
      <c r="F1917" s="137" t="s">
        <v>235</v>
      </c>
      <c r="G1917" s="137" t="s">
        <v>235</v>
      </c>
      <c r="H1917" s="192" t="s">
        <v>235</v>
      </c>
      <c r="I1917" s="193" t="s">
        <v>235</v>
      </c>
      <c r="J1917" s="193" t="s">
        <v>235</v>
      </c>
      <c r="K1917" s="194"/>
      <c r="L1917" s="194"/>
      <c r="M1917" s="194"/>
      <c r="N1917" s="194"/>
      <c r="O1917" s="194"/>
      <c r="P1917" s="195"/>
      <c r="Q1917" s="196"/>
      <c r="R1917" s="137" t="s">
        <v>235</v>
      </c>
      <c r="S1917" s="197" t="str">
        <f t="shared" ca="1" si="150"/>
        <v/>
      </c>
      <c r="T1917" s="197" t="str">
        <f ca="1">IF(B1917="","",IF(ISERROR(MATCH($J1917,[3]SorP!$B$1:$B$6226,0)),"",INDIRECT("'SorP'!$A$"&amp;MATCH($S1917&amp;$J1917,[3]SorP!C:C,0))))</f>
        <v/>
      </c>
      <c r="U1917" s="139"/>
      <c r="V1917" s="140" t="e">
        <f>IF(C1917="",NA(),IF(OR(C1917="Smelter not listed",C1917="Smelter not yet identified"),MATCH($B1917&amp;$D1917,'[3]Smelter Look-up'!$J:$J,0),MATCH($B1917&amp;$C1917,'[3]Smelter Look-up'!$J:$J,0)))</f>
        <v>#N/A</v>
      </c>
      <c r="X1917" s="67">
        <f t="shared" si="146"/>
        <v>0</v>
      </c>
      <c r="AB1917" s="68" t="str">
        <f t="shared" si="147"/>
        <v/>
      </c>
    </row>
    <row r="1918" spans="1:28" s="67" customFormat="1" ht="20.25">
      <c r="A1918" s="197"/>
      <c r="B1918" s="137" t="s">
        <v>235</v>
      </c>
      <c r="C1918" s="191" t="s">
        <v>235</v>
      </c>
      <c r="D1918" s="138"/>
      <c r="E1918" s="137" t="s">
        <v>235</v>
      </c>
      <c r="F1918" s="137" t="s">
        <v>235</v>
      </c>
      <c r="G1918" s="137" t="s">
        <v>235</v>
      </c>
      <c r="H1918" s="192" t="s">
        <v>235</v>
      </c>
      <c r="I1918" s="193" t="s">
        <v>235</v>
      </c>
      <c r="J1918" s="193" t="s">
        <v>235</v>
      </c>
      <c r="K1918" s="194"/>
      <c r="L1918" s="194"/>
      <c r="M1918" s="194"/>
      <c r="N1918" s="194"/>
      <c r="O1918" s="194"/>
      <c r="P1918" s="195"/>
      <c r="Q1918" s="196"/>
      <c r="R1918" s="137" t="s">
        <v>235</v>
      </c>
      <c r="S1918" s="197" t="str">
        <f t="shared" ca="1" si="150"/>
        <v/>
      </c>
      <c r="T1918" s="197" t="str">
        <f ca="1">IF(B1918="","",IF(ISERROR(MATCH($J1918,[3]SorP!$B$1:$B$6226,0)),"",INDIRECT("'SorP'!$A$"&amp;MATCH($S1918&amp;$J1918,[3]SorP!C:C,0))))</f>
        <v/>
      </c>
      <c r="U1918" s="139"/>
      <c r="V1918" s="140" t="e">
        <f>IF(C1918="",NA(),IF(OR(C1918="Smelter not listed",C1918="Smelter not yet identified"),MATCH($B1918&amp;$D1918,'[3]Smelter Look-up'!$J:$J,0),MATCH($B1918&amp;$C1918,'[3]Smelter Look-up'!$J:$J,0)))</f>
        <v>#N/A</v>
      </c>
      <c r="X1918" s="67">
        <f t="shared" si="146"/>
        <v>0</v>
      </c>
      <c r="AB1918" s="68" t="str">
        <f t="shared" si="147"/>
        <v/>
      </c>
    </row>
    <row r="1919" spans="1:28" s="67" customFormat="1" ht="20.25">
      <c r="A1919" s="197"/>
      <c r="B1919" s="137" t="s">
        <v>235</v>
      </c>
      <c r="C1919" s="191" t="s">
        <v>235</v>
      </c>
      <c r="D1919" s="138"/>
      <c r="E1919" s="137" t="s">
        <v>235</v>
      </c>
      <c r="F1919" s="137" t="s">
        <v>235</v>
      </c>
      <c r="G1919" s="137" t="s">
        <v>235</v>
      </c>
      <c r="H1919" s="192" t="s">
        <v>235</v>
      </c>
      <c r="I1919" s="193" t="s">
        <v>235</v>
      </c>
      <c r="J1919" s="193" t="s">
        <v>235</v>
      </c>
      <c r="K1919" s="194"/>
      <c r="L1919" s="194"/>
      <c r="M1919" s="194"/>
      <c r="N1919" s="194"/>
      <c r="O1919" s="194"/>
      <c r="P1919" s="195"/>
      <c r="Q1919" s="196"/>
      <c r="R1919" s="137" t="s">
        <v>235</v>
      </c>
      <c r="S1919" s="197" t="str">
        <f t="shared" ca="1" si="150"/>
        <v/>
      </c>
      <c r="T1919" s="197" t="str">
        <f ca="1">IF(B1919="","",IF(ISERROR(MATCH($J1919,[3]SorP!$B$1:$B$6226,0)),"",INDIRECT("'SorP'!$A$"&amp;MATCH($S1919&amp;$J1919,[3]SorP!C:C,0))))</f>
        <v/>
      </c>
      <c r="U1919" s="139"/>
      <c r="V1919" s="140" t="e">
        <f>IF(C1919="",NA(),IF(OR(C1919="Smelter not listed",C1919="Smelter not yet identified"),MATCH($B1919&amp;$D1919,'[3]Smelter Look-up'!$J:$J,0),MATCH($B1919&amp;$C1919,'[3]Smelter Look-up'!$J:$J,0)))</f>
        <v>#N/A</v>
      </c>
      <c r="X1919" s="67">
        <f t="shared" si="146"/>
        <v>0</v>
      </c>
      <c r="AB1919" s="68" t="str">
        <f t="shared" si="147"/>
        <v/>
      </c>
    </row>
    <row r="1920" spans="1:28" s="67" customFormat="1" ht="20.25">
      <c r="A1920" s="197"/>
      <c r="B1920" s="137" t="s">
        <v>235</v>
      </c>
      <c r="C1920" s="191" t="s">
        <v>235</v>
      </c>
      <c r="D1920" s="138"/>
      <c r="E1920" s="137" t="s">
        <v>235</v>
      </c>
      <c r="F1920" s="137" t="s">
        <v>235</v>
      </c>
      <c r="G1920" s="137" t="s">
        <v>235</v>
      </c>
      <c r="H1920" s="192" t="s">
        <v>235</v>
      </c>
      <c r="I1920" s="193" t="s">
        <v>235</v>
      </c>
      <c r="J1920" s="193" t="s">
        <v>235</v>
      </c>
      <c r="K1920" s="194"/>
      <c r="L1920" s="194"/>
      <c r="M1920" s="194"/>
      <c r="N1920" s="194"/>
      <c r="O1920" s="194"/>
      <c r="P1920" s="195"/>
      <c r="Q1920" s="196"/>
      <c r="R1920" s="137" t="s">
        <v>235</v>
      </c>
      <c r="S1920" s="197" t="str">
        <f t="shared" ca="1" si="150"/>
        <v/>
      </c>
      <c r="T1920" s="197" t="str">
        <f ca="1">IF(B1920="","",IF(ISERROR(MATCH($J1920,[3]SorP!$B$1:$B$6226,0)),"",INDIRECT("'SorP'!$A$"&amp;MATCH($S1920&amp;$J1920,[3]SorP!C:C,0))))</f>
        <v/>
      </c>
      <c r="U1920" s="139"/>
      <c r="V1920" s="140" t="e">
        <f>IF(C1920="",NA(),IF(OR(C1920="Smelter not listed",C1920="Smelter not yet identified"),MATCH($B1920&amp;$D1920,'[3]Smelter Look-up'!$J:$J,0),MATCH($B1920&amp;$C1920,'[3]Smelter Look-up'!$J:$J,0)))</f>
        <v>#N/A</v>
      </c>
      <c r="X1920" s="67">
        <f t="shared" si="146"/>
        <v>0</v>
      </c>
      <c r="AB1920" s="68" t="str">
        <f t="shared" si="147"/>
        <v/>
      </c>
    </row>
    <row r="1921" spans="1:28" s="67" customFormat="1" ht="20.25">
      <c r="A1921" s="197"/>
      <c r="B1921" s="137" t="s">
        <v>235</v>
      </c>
      <c r="C1921" s="191" t="s">
        <v>235</v>
      </c>
      <c r="D1921" s="138"/>
      <c r="E1921" s="137" t="s">
        <v>235</v>
      </c>
      <c r="F1921" s="137" t="s">
        <v>235</v>
      </c>
      <c r="G1921" s="137" t="s">
        <v>235</v>
      </c>
      <c r="H1921" s="192" t="s">
        <v>235</v>
      </c>
      <c r="I1921" s="193" t="s">
        <v>235</v>
      </c>
      <c r="J1921" s="193" t="s">
        <v>235</v>
      </c>
      <c r="K1921" s="194"/>
      <c r="L1921" s="194"/>
      <c r="M1921" s="194"/>
      <c r="N1921" s="194"/>
      <c r="O1921" s="194"/>
      <c r="P1921" s="195"/>
      <c r="Q1921" s="196"/>
      <c r="R1921" s="137" t="s">
        <v>235</v>
      </c>
      <c r="S1921" s="197" t="str">
        <f t="shared" ca="1" si="150"/>
        <v/>
      </c>
      <c r="T1921" s="197" t="str">
        <f ca="1">IF(B1921="","",IF(ISERROR(MATCH($J1921,[3]SorP!$B$1:$B$6226,0)),"",INDIRECT("'SorP'!$A$"&amp;MATCH($S1921&amp;$J1921,[3]SorP!C:C,0))))</f>
        <v/>
      </c>
      <c r="U1921" s="139"/>
      <c r="V1921" s="140" t="e">
        <f>IF(C1921="",NA(),IF(OR(C1921="Smelter not listed",C1921="Smelter not yet identified"),MATCH($B1921&amp;$D1921,'[3]Smelter Look-up'!$J:$J,0),MATCH($B1921&amp;$C1921,'[3]Smelter Look-up'!$J:$J,0)))</f>
        <v>#N/A</v>
      </c>
      <c r="X1921" s="67">
        <f t="shared" si="146"/>
        <v>0</v>
      </c>
      <c r="AB1921" s="68" t="str">
        <f t="shared" si="147"/>
        <v/>
      </c>
    </row>
    <row r="1922" spans="1:28" s="67" customFormat="1" ht="20.25">
      <c r="A1922" s="197"/>
      <c r="B1922" s="137" t="s">
        <v>235</v>
      </c>
      <c r="C1922" s="191" t="s">
        <v>235</v>
      </c>
      <c r="D1922" s="138"/>
      <c r="E1922" s="137" t="s">
        <v>235</v>
      </c>
      <c r="F1922" s="137" t="s">
        <v>235</v>
      </c>
      <c r="G1922" s="137" t="s">
        <v>235</v>
      </c>
      <c r="H1922" s="192" t="s">
        <v>235</v>
      </c>
      <c r="I1922" s="193" t="s">
        <v>235</v>
      </c>
      <c r="J1922" s="193" t="s">
        <v>235</v>
      </c>
      <c r="K1922" s="194"/>
      <c r="L1922" s="194"/>
      <c r="M1922" s="194"/>
      <c r="N1922" s="194"/>
      <c r="O1922" s="194"/>
      <c r="P1922" s="195"/>
      <c r="Q1922" s="196"/>
      <c r="R1922" s="137" t="s">
        <v>235</v>
      </c>
      <c r="S1922" s="197" t="str">
        <f t="shared" ca="1" si="150"/>
        <v/>
      </c>
      <c r="T1922" s="197" t="str">
        <f ca="1">IF(B1922="","",IF(ISERROR(MATCH($J1922,[3]SorP!$B$1:$B$6226,0)),"",INDIRECT("'SorP'!$A$"&amp;MATCH($S1922&amp;$J1922,[3]SorP!C:C,0))))</f>
        <v/>
      </c>
      <c r="U1922" s="139"/>
      <c r="V1922" s="140" t="e">
        <f>IF(C1922="",NA(),IF(OR(C1922="Smelter not listed",C1922="Smelter not yet identified"),MATCH($B1922&amp;$D1922,'[3]Smelter Look-up'!$J:$J,0),MATCH($B1922&amp;$C1922,'[3]Smelter Look-up'!$J:$J,0)))</f>
        <v>#N/A</v>
      </c>
      <c r="X1922" s="67">
        <f t="shared" si="146"/>
        <v>0</v>
      </c>
      <c r="AB1922" s="68" t="str">
        <f t="shared" si="147"/>
        <v/>
      </c>
    </row>
    <row r="1923" spans="1:28" s="67" customFormat="1" ht="20.25">
      <c r="A1923" s="197"/>
      <c r="B1923" s="137" t="s">
        <v>235</v>
      </c>
      <c r="C1923" s="191" t="s">
        <v>235</v>
      </c>
      <c r="D1923" s="138"/>
      <c r="E1923" s="137" t="s">
        <v>235</v>
      </c>
      <c r="F1923" s="137" t="s">
        <v>235</v>
      </c>
      <c r="G1923" s="137" t="s">
        <v>235</v>
      </c>
      <c r="H1923" s="192" t="s">
        <v>235</v>
      </c>
      <c r="I1923" s="193" t="s">
        <v>235</v>
      </c>
      <c r="J1923" s="193" t="s">
        <v>235</v>
      </c>
      <c r="K1923" s="194"/>
      <c r="L1923" s="194"/>
      <c r="M1923" s="194"/>
      <c r="N1923" s="194"/>
      <c r="O1923" s="194"/>
      <c r="P1923" s="195"/>
      <c r="Q1923" s="196"/>
      <c r="R1923" s="137" t="s">
        <v>235</v>
      </c>
      <c r="S1923" s="197" t="str">
        <f t="shared" ca="1" si="150"/>
        <v/>
      </c>
      <c r="T1923" s="197" t="str">
        <f ca="1">IF(B1923="","",IF(ISERROR(MATCH($J1923,[3]SorP!$B$1:$B$6226,0)),"",INDIRECT("'SorP'!$A$"&amp;MATCH($S1923&amp;$J1923,[3]SorP!C:C,0))))</f>
        <v/>
      </c>
      <c r="U1923" s="139"/>
      <c r="V1923" s="140" t="e">
        <f>IF(C1923="",NA(),IF(OR(C1923="Smelter not listed",C1923="Smelter not yet identified"),MATCH($B1923&amp;$D1923,'[3]Smelter Look-up'!$J:$J,0),MATCH($B1923&amp;$C1923,'[3]Smelter Look-up'!$J:$J,0)))</f>
        <v>#N/A</v>
      </c>
      <c r="X1923" s="67">
        <f t="shared" si="146"/>
        <v>0</v>
      </c>
      <c r="AB1923" s="68" t="str">
        <f t="shared" si="147"/>
        <v/>
      </c>
    </row>
    <row r="1924" spans="1:28" s="67" customFormat="1" ht="20.25">
      <c r="A1924" s="197"/>
      <c r="B1924" s="137" t="s">
        <v>235</v>
      </c>
      <c r="C1924" s="191" t="s">
        <v>235</v>
      </c>
      <c r="D1924" s="138"/>
      <c r="E1924" s="137" t="s">
        <v>235</v>
      </c>
      <c r="F1924" s="137" t="s">
        <v>235</v>
      </c>
      <c r="G1924" s="137" t="s">
        <v>235</v>
      </c>
      <c r="H1924" s="192" t="s">
        <v>235</v>
      </c>
      <c r="I1924" s="193" t="s">
        <v>235</v>
      </c>
      <c r="J1924" s="193" t="s">
        <v>235</v>
      </c>
      <c r="K1924" s="194"/>
      <c r="L1924" s="194"/>
      <c r="M1924" s="194"/>
      <c r="N1924" s="194"/>
      <c r="O1924" s="194"/>
      <c r="P1924" s="195"/>
      <c r="Q1924" s="196"/>
      <c r="R1924" s="137" t="s">
        <v>235</v>
      </c>
      <c r="S1924" s="197" t="str">
        <f t="shared" ca="1" si="150"/>
        <v/>
      </c>
      <c r="T1924" s="197" t="str">
        <f ca="1">IF(B1924="","",IF(ISERROR(MATCH($J1924,[3]SorP!$B$1:$B$6226,0)),"",INDIRECT("'SorP'!$A$"&amp;MATCH($S1924&amp;$J1924,[3]SorP!C:C,0))))</f>
        <v/>
      </c>
      <c r="U1924" s="139"/>
      <c r="V1924" s="140" t="e">
        <f>IF(C1924="",NA(),IF(OR(C1924="Smelter not listed",C1924="Smelter not yet identified"),MATCH($B1924&amp;$D1924,'[3]Smelter Look-up'!$J:$J,0),MATCH($B1924&amp;$C1924,'[3]Smelter Look-up'!$J:$J,0)))</f>
        <v>#N/A</v>
      </c>
      <c r="X1924" s="67">
        <f t="shared" si="146"/>
        <v>0</v>
      </c>
      <c r="AB1924" s="68" t="str">
        <f t="shared" si="147"/>
        <v/>
      </c>
    </row>
    <row r="1925" spans="1:28" s="67" customFormat="1" ht="20.25">
      <c r="A1925" s="197"/>
      <c r="B1925" s="137" t="s">
        <v>235</v>
      </c>
      <c r="C1925" s="191" t="s">
        <v>235</v>
      </c>
      <c r="D1925" s="138"/>
      <c r="E1925" s="137" t="s">
        <v>235</v>
      </c>
      <c r="F1925" s="137" t="s">
        <v>235</v>
      </c>
      <c r="G1925" s="137" t="s">
        <v>235</v>
      </c>
      <c r="H1925" s="192" t="s">
        <v>235</v>
      </c>
      <c r="I1925" s="193" t="s">
        <v>235</v>
      </c>
      <c r="J1925" s="193" t="s">
        <v>235</v>
      </c>
      <c r="K1925" s="194"/>
      <c r="L1925" s="194"/>
      <c r="M1925" s="194"/>
      <c r="N1925" s="194"/>
      <c r="O1925" s="194"/>
      <c r="P1925" s="195"/>
      <c r="Q1925" s="196"/>
      <c r="R1925" s="137" t="s">
        <v>235</v>
      </c>
      <c r="S1925" s="197" t="str">
        <f t="shared" ca="1" si="150"/>
        <v/>
      </c>
      <c r="T1925" s="197" t="str">
        <f ca="1">IF(B1925="","",IF(ISERROR(MATCH($J1925,[3]SorP!$B$1:$B$6226,0)),"",INDIRECT("'SorP'!$A$"&amp;MATCH($S1925&amp;$J1925,[3]SorP!C:C,0))))</f>
        <v/>
      </c>
      <c r="U1925" s="139"/>
      <c r="V1925" s="140" t="e">
        <f>IF(C1925="",NA(),IF(OR(C1925="Smelter not listed",C1925="Smelter not yet identified"),MATCH($B1925&amp;$D1925,'[3]Smelter Look-up'!$J:$J,0),MATCH($B1925&amp;$C1925,'[3]Smelter Look-up'!$J:$J,0)))</f>
        <v>#N/A</v>
      </c>
      <c r="X1925" s="67">
        <f t="shared" si="146"/>
        <v>0</v>
      </c>
      <c r="AB1925" s="68" t="str">
        <f t="shared" si="147"/>
        <v/>
      </c>
    </row>
    <row r="1926" spans="1:28" s="67" customFormat="1" ht="20.25">
      <c r="A1926" s="197"/>
      <c r="B1926" s="137" t="s">
        <v>235</v>
      </c>
      <c r="C1926" s="191" t="s">
        <v>235</v>
      </c>
      <c r="D1926" s="138"/>
      <c r="E1926" s="137" t="s">
        <v>235</v>
      </c>
      <c r="F1926" s="137" t="s">
        <v>235</v>
      </c>
      <c r="G1926" s="137" t="s">
        <v>235</v>
      </c>
      <c r="H1926" s="192" t="s">
        <v>235</v>
      </c>
      <c r="I1926" s="193" t="s">
        <v>235</v>
      </c>
      <c r="J1926" s="193" t="s">
        <v>235</v>
      </c>
      <c r="K1926" s="194"/>
      <c r="L1926" s="194"/>
      <c r="M1926" s="194"/>
      <c r="N1926" s="194"/>
      <c r="O1926" s="194"/>
      <c r="P1926" s="195"/>
      <c r="Q1926" s="196"/>
      <c r="R1926" s="137" t="s">
        <v>235</v>
      </c>
      <c r="S1926" s="197" t="str">
        <f t="shared" ca="1" si="150"/>
        <v/>
      </c>
      <c r="T1926" s="197" t="str">
        <f ca="1">IF(B1926="","",IF(ISERROR(MATCH($J1926,[3]SorP!$B$1:$B$6226,0)),"",INDIRECT("'SorP'!$A$"&amp;MATCH($S1926&amp;$J1926,[3]SorP!C:C,0))))</f>
        <v/>
      </c>
      <c r="U1926" s="139"/>
      <c r="V1926" s="140" t="e">
        <f>IF(C1926="",NA(),IF(OR(C1926="Smelter not listed",C1926="Smelter not yet identified"),MATCH($B1926&amp;$D1926,'[3]Smelter Look-up'!$J:$J,0),MATCH($B1926&amp;$C1926,'[3]Smelter Look-up'!$J:$J,0)))</f>
        <v>#N/A</v>
      </c>
      <c r="X1926" s="67">
        <f t="shared" si="146"/>
        <v>0</v>
      </c>
      <c r="AB1926" s="68" t="str">
        <f t="shared" si="147"/>
        <v/>
      </c>
    </row>
    <row r="1927" spans="1:28" s="67" customFormat="1" ht="20.25">
      <c r="A1927" s="197"/>
      <c r="B1927" s="137" t="s">
        <v>235</v>
      </c>
      <c r="C1927" s="191" t="s">
        <v>235</v>
      </c>
      <c r="D1927" s="138"/>
      <c r="E1927" s="137" t="s">
        <v>235</v>
      </c>
      <c r="F1927" s="137" t="s">
        <v>235</v>
      </c>
      <c r="G1927" s="137" t="s">
        <v>235</v>
      </c>
      <c r="H1927" s="192" t="s">
        <v>235</v>
      </c>
      <c r="I1927" s="193" t="s">
        <v>235</v>
      </c>
      <c r="J1927" s="193" t="s">
        <v>235</v>
      </c>
      <c r="K1927" s="194"/>
      <c r="L1927" s="194"/>
      <c r="M1927" s="194"/>
      <c r="N1927" s="194"/>
      <c r="O1927" s="194"/>
      <c r="P1927" s="195"/>
      <c r="Q1927" s="196"/>
      <c r="R1927" s="137" t="s">
        <v>235</v>
      </c>
      <c r="S1927" s="197" t="str">
        <f t="shared" ca="1" si="150"/>
        <v/>
      </c>
      <c r="T1927" s="197" t="str">
        <f ca="1">IF(B1927="","",IF(ISERROR(MATCH($J1927,[3]SorP!$B$1:$B$6226,0)),"",INDIRECT("'SorP'!$A$"&amp;MATCH($S1927&amp;$J1927,[3]SorP!C:C,0))))</f>
        <v/>
      </c>
      <c r="U1927" s="139"/>
      <c r="V1927" s="140" t="e">
        <f>IF(C1927="",NA(),IF(OR(C1927="Smelter not listed",C1927="Smelter not yet identified"),MATCH($B1927&amp;$D1927,'[3]Smelter Look-up'!$J:$J,0),MATCH($B1927&amp;$C1927,'[3]Smelter Look-up'!$J:$J,0)))</f>
        <v>#N/A</v>
      </c>
      <c r="X1927" s="67">
        <f t="shared" si="146"/>
        <v>0</v>
      </c>
      <c r="AB1927" s="68" t="str">
        <f t="shared" si="147"/>
        <v/>
      </c>
    </row>
    <row r="1928" spans="1:28" s="67" customFormat="1" ht="20.25">
      <c r="A1928" s="197"/>
      <c r="B1928" s="137" t="s">
        <v>235</v>
      </c>
      <c r="C1928" s="191" t="s">
        <v>235</v>
      </c>
      <c r="D1928" s="138"/>
      <c r="E1928" s="137" t="s">
        <v>235</v>
      </c>
      <c r="F1928" s="137" t="s">
        <v>235</v>
      </c>
      <c r="G1928" s="137" t="s">
        <v>235</v>
      </c>
      <c r="H1928" s="192" t="s">
        <v>235</v>
      </c>
      <c r="I1928" s="193" t="s">
        <v>235</v>
      </c>
      <c r="J1928" s="193" t="s">
        <v>235</v>
      </c>
      <c r="K1928" s="194"/>
      <c r="L1928" s="194"/>
      <c r="M1928" s="194"/>
      <c r="N1928" s="194"/>
      <c r="O1928" s="194"/>
      <c r="P1928" s="195"/>
      <c r="Q1928" s="196"/>
      <c r="R1928" s="137" t="s">
        <v>235</v>
      </c>
      <c r="S1928" s="197" t="str">
        <f t="shared" ca="1" si="150"/>
        <v/>
      </c>
      <c r="T1928" s="197" t="str">
        <f ca="1">IF(B1928="","",IF(ISERROR(MATCH($J1928,[3]SorP!$B$1:$B$6226,0)),"",INDIRECT("'SorP'!$A$"&amp;MATCH($S1928&amp;$J1928,[3]SorP!C:C,0))))</f>
        <v/>
      </c>
      <c r="U1928" s="139"/>
      <c r="V1928" s="140" t="e">
        <f>IF(C1928="",NA(),IF(OR(C1928="Smelter not listed",C1928="Smelter not yet identified"),MATCH($B1928&amp;$D1928,'[3]Smelter Look-up'!$J:$J,0),MATCH($B1928&amp;$C1928,'[3]Smelter Look-up'!$J:$J,0)))</f>
        <v>#N/A</v>
      </c>
      <c r="X1928" s="67">
        <f t="shared" si="146"/>
        <v>0</v>
      </c>
      <c r="AB1928" s="68" t="str">
        <f t="shared" si="147"/>
        <v/>
      </c>
    </row>
    <row r="1929" spans="1:28" s="67" customFormat="1" ht="20.25">
      <c r="A1929" s="197"/>
      <c r="B1929" s="137" t="s">
        <v>235</v>
      </c>
      <c r="C1929" s="191" t="s">
        <v>235</v>
      </c>
      <c r="D1929" s="138"/>
      <c r="E1929" s="137" t="s">
        <v>235</v>
      </c>
      <c r="F1929" s="137" t="s">
        <v>235</v>
      </c>
      <c r="G1929" s="137" t="s">
        <v>235</v>
      </c>
      <c r="H1929" s="192" t="s">
        <v>235</v>
      </c>
      <c r="I1929" s="193" t="s">
        <v>235</v>
      </c>
      <c r="J1929" s="193" t="s">
        <v>235</v>
      </c>
      <c r="K1929" s="194"/>
      <c r="L1929" s="194"/>
      <c r="M1929" s="194"/>
      <c r="N1929" s="194"/>
      <c r="O1929" s="194"/>
      <c r="P1929" s="195"/>
      <c r="Q1929" s="196"/>
      <c r="R1929" s="137" t="s">
        <v>235</v>
      </c>
      <c r="S1929" s="197" t="str">
        <f t="shared" ca="1" si="150"/>
        <v/>
      </c>
      <c r="T1929" s="197" t="str">
        <f ca="1">IF(B1929="","",IF(ISERROR(MATCH($J1929,[3]SorP!$B$1:$B$6226,0)),"",INDIRECT("'SorP'!$A$"&amp;MATCH($S1929&amp;$J1929,[3]SorP!C:C,0))))</f>
        <v/>
      </c>
      <c r="U1929" s="139"/>
      <c r="V1929" s="140" t="e">
        <f>IF(C1929="",NA(),IF(OR(C1929="Smelter not listed",C1929="Smelter not yet identified"),MATCH($B1929&amp;$D1929,'[3]Smelter Look-up'!$J:$J,0),MATCH($B1929&amp;$C1929,'[3]Smelter Look-up'!$J:$J,0)))</f>
        <v>#N/A</v>
      </c>
      <c r="X1929" s="67">
        <f t="shared" ref="X1929:X1992" si="151">IF(AND(C1929="Smelter not listed",OR(LEN(D1929)=0,LEN(E1929)=0)),1,0)</f>
        <v>0</v>
      </c>
      <c r="AB1929" s="68" t="str">
        <f t="shared" ref="AB1929:AB1992" si="152">B1929&amp;C1929</f>
        <v/>
      </c>
    </row>
    <row r="1930" spans="1:28" s="67" customFormat="1" ht="20.25">
      <c r="A1930" s="197"/>
      <c r="B1930" s="137" t="s">
        <v>235</v>
      </c>
      <c r="C1930" s="191" t="s">
        <v>235</v>
      </c>
      <c r="D1930" s="138"/>
      <c r="E1930" s="137" t="s">
        <v>235</v>
      </c>
      <c r="F1930" s="137" t="s">
        <v>235</v>
      </c>
      <c r="G1930" s="137" t="s">
        <v>235</v>
      </c>
      <c r="H1930" s="192" t="s">
        <v>235</v>
      </c>
      <c r="I1930" s="193" t="s">
        <v>235</v>
      </c>
      <c r="J1930" s="193" t="s">
        <v>235</v>
      </c>
      <c r="K1930" s="194"/>
      <c r="L1930" s="194"/>
      <c r="M1930" s="194"/>
      <c r="N1930" s="194"/>
      <c r="O1930" s="194"/>
      <c r="P1930" s="195"/>
      <c r="Q1930" s="196"/>
      <c r="R1930" s="137" t="s">
        <v>235</v>
      </c>
      <c r="S1930" s="197" t="str">
        <f t="shared" ca="1" si="150"/>
        <v/>
      </c>
      <c r="T1930" s="197" t="str">
        <f ca="1">IF(B1930="","",IF(ISERROR(MATCH($J1930,[3]SorP!$B$1:$B$6226,0)),"",INDIRECT("'SorP'!$A$"&amp;MATCH($S1930&amp;$J1930,[3]SorP!C:C,0))))</f>
        <v/>
      </c>
      <c r="U1930" s="139"/>
      <c r="V1930" s="140" t="e">
        <f>IF(C1930="",NA(),IF(OR(C1930="Smelter not listed",C1930="Smelter not yet identified"),MATCH($B1930&amp;$D1930,'[3]Smelter Look-up'!$J:$J,0),MATCH($B1930&amp;$C1930,'[3]Smelter Look-up'!$J:$J,0)))</f>
        <v>#N/A</v>
      </c>
      <c r="X1930" s="67">
        <f t="shared" si="151"/>
        <v>0</v>
      </c>
      <c r="AB1930" s="68" t="str">
        <f t="shared" si="152"/>
        <v/>
      </c>
    </row>
    <row r="1931" spans="1:28" s="67" customFormat="1" ht="20.25">
      <c r="A1931" s="197"/>
      <c r="B1931" s="137" t="s">
        <v>235</v>
      </c>
      <c r="C1931" s="191" t="s">
        <v>235</v>
      </c>
      <c r="D1931" s="138"/>
      <c r="E1931" s="137" t="s">
        <v>235</v>
      </c>
      <c r="F1931" s="137" t="s">
        <v>235</v>
      </c>
      <c r="G1931" s="137" t="s">
        <v>235</v>
      </c>
      <c r="H1931" s="192" t="s">
        <v>235</v>
      </c>
      <c r="I1931" s="193" t="s">
        <v>235</v>
      </c>
      <c r="J1931" s="193" t="s">
        <v>235</v>
      </c>
      <c r="K1931" s="194"/>
      <c r="L1931" s="194"/>
      <c r="M1931" s="194"/>
      <c r="N1931" s="194"/>
      <c r="O1931" s="194"/>
      <c r="P1931" s="195"/>
      <c r="Q1931" s="196"/>
      <c r="R1931" s="137" t="s">
        <v>235</v>
      </c>
      <c r="S1931" s="197" t="str">
        <f t="shared" ca="1" si="150"/>
        <v/>
      </c>
      <c r="T1931" s="197" t="str">
        <f ca="1">IF(B1931="","",IF(ISERROR(MATCH($J1931,[3]SorP!$B$1:$B$6226,0)),"",INDIRECT("'SorP'!$A$"&amp;MATCH($S1931&amp;$J1931,[3]SorP!C:C,0))))</f>
        <v/>
      </c>
      <c r="U1931" s="139"/>
      <c r="V1931" s="140" t="e">
        <f>IF(C1931="",NA(),IF(OR(C1931="Smelter not listed",C1931="Smelter not yet identified"),MATCH($B1931&amp;$D1931,'[3]Smelter Look-up'!$J:$J,0),MATCH($B1931&amp;$C1931,'[3]Smelter Look-up'!$J:$J,0)))</f>
        <v>#N/A</v>
      </c>
      <c r="X1931" s="67">
        <f t="shared" si="151"/>
        <v>0</v>
      </c>
      <c r="AB1931" s="68" t="str">
        <f t="shared" si="152"/>
        <v/>
      </c>
    </row>
    <row r="1932" spans="1:28" s="67" customFormat="1" ht="20.25">
      <c r="A1932" s="197"/>
      <c r="B1932" s="137" t="s">
        <v>235</v>
      </c>
      <c r="C1932" s="191" t="s">
        <v>235</v>
      </c>
      <c r="D1932" s="138"/>
      <c r="E1932" s="137" t="s">
        <v>235</v>
      </c>
      <c r="F1932" s="137" t="s">
        <v>235</v>
      </c>
      <c r="G1932" s="137" t="s">
        <v>235</v>
      </c>
      <c r="H1932" s="192" t="s">
        <v>235</v>
      </c>
      <c r="I1932" s="193" t="s">
        <v>235</v>
      </c>
      <c r="J1932" s="193" t="s">
        <v>235</v>
      </c>
      <c r="K1932" s="194"/>
      <c r="L1932" s="194"/>
      <c r="M1932" s="194"/>
      <c r="N1932" s="194"/>
      <c r="O1932" s="194"/>
      <c r="P1932" s="195"/>
      <c r="Q1932" s="196"/>
      <c r="R1932" s="137" t="s">
        <v>235</v>
      </c>
      <c r="S1932" s="197" t="str">
        <f t="shared" ca="1" si="150"/>
        <v/>
      </c>
      <c r="T1932" s="197" t="str">
        <f ca="1">IF(B1932="","",IF(ISERROR(MATCH($J1932,[3]SorP!$B$1:$B$6226,0)),"",INDIRECT("'SorP'!$A$"&amp;MATCH($S1932&amp;$J1932,[3]SorP!C:C,0))))</f>
        <v/>
      </c>
      <c r="U1932" s="139"/>
      <c r="V1932" s="140" t="e">
        <f>IF(C1932="",NA(),IF(OR(C1932="Smelter not listed",C1932="Smelter not yet identified"),MATCH($B1932&amp;$D1932,'[3]Smelter Look-up'!$J:$J,0),MATCH($B1932&amp;$C1932,'[3]Smelter Look-up'!$J:$J,0)))</f>
        <v>#N/A</v>
      </c>
      <c r="X1932" s="67">
        <f t="shared" si="151"/>
        <v>0</v>
      </c>
      <c r="AB1932" s="68" t="str">
        <f t="shared" si="152"/>
        <v/>
      </c>
    </row>
    <row r="1933" spans="1:28" s="67" customFormat="1" ht="20.25">
      <c r="A1933" s="197"/>
      <c r="B1933" s="137" t="s">
        <v>235</v>
      </c>
      <c r="C1933" s="191" t="s">
        <v>235</v>
      </c>
      <c r="D1933" s="138"/>
      <c r="E1933" s="137" t="s">
        <v>235</v>
      </c>
      <c r="F1933" s="137" t="s">
        <v>235</v>
      </c>
      <c r="G1933" s="137" t="s">
        <v>235</v>
      </c>
      <c r="H1933" s="192" t="s">
        <v>235</v>
      </c>
      <c r="I1933" s="193" t="s">
        <v>235</v>
      </c>
      <c r="J1933" s="193" t="s">
        <v>235</v>
      </c>
      <c r="K1933" s="194"/>
      <c r="L1933" s="194"/>
      <c r="M1933" s="194"/>
      <c r="N1933" s="194"/>
      <c r="O1933" s="194"/>
      <c r="P1933" s="195"/>
      <c r="Q1933" s="196"/>
      <c r="R1933" s="137" t="s">
        <v>235</v>
      </c>
      <c r="S1933" s="197" t="str">
        <f t="shared" ca="1" si="150"/>
        <v/>
      </c>
      <c r="T1933" s="197" t="str">
        <f ca="1">IF(B1933="","",IF(ISERROR(MATCH($J1933,[3]SorP!$B$1:$B$6226,0)),"",INDIRECT("'SorP'!$A$"&amp;MATCH($S1933&amp;$J1933,[3]SorP!C:C,0))))</f>
        <v/>
      </c>
      <c r="U1933" s="139"/>
      <c r="V1933" s="140" t="e">
        <f>IF(C1933="",NA(),IF(OR(C1933="Smelter not listed",C1933="Smelter not yet identified"),MATCH($B1933&amp;$D1933,'[3]Smelter Look-up'!$J:$J,0),MATCH($B1933&amp;$C1933,'[3]Smelter Look-up'!$J:$J,0)))</f>
        <v>#N/A</v>
      </c>
      <c r="X1933" s="67">
        <f t="shared" si="151"/>
        <v>0</v>
      </c>
      <c r="AB1933" s="68" t="str">
        <f t="shared" si="152"/>
        <v/>
      </c>
    </row>
    <row r="1934" spans="1:28" s="67" customFormat="1" ht="20.25">
      <c r="A1934" s="197"/>
      <c r="B1934" s="137" t="s">
        <v>235</v>
      </c>
      <c r="C1934" s="191" t="s">
        <v>235</v>
      </c>
      <c r="D1934" s="138"/>
      <c r="E1934" s="137" t="s">
        <v>235</v>
      </c>
      <c r="F1934" s="137" t="s">
        <v>235</v>
      </c>
      <c r="G1934" s="137" t="s">
        <v>235</v>
      </c>
      <c r="H1934" s="192" t="s">
        <v>235</v>
      </c>
      <c r="I1934" s="193" t="s">
        <v>235</v>
      </c>
      <c r="J1934" s="193" t="s">
        <v>235</v>
      </c>
      <c r="K1934" s="194"/>
      <c r="L1934" s="194"/>
      <c r="M1934" s="194"/>
      <c r="N1934" s="194"/>
      <c r="O1934" s="194"/>
      <c r="P1934" s="195"/>
      <c r="Q1934" s="196"/>
      <c r="R1934" s="137" t="s">
        <v>235</v>
      </c>
      <c r="S1934" s="197" t="str">
        <f t="shared" ca="1" si="150"/>
        <v/>
      </c>
      <c r="T1934" s="197" t="str">
        <f ca="1">IF(B1934="","",IF(ISERROR(MATCH($J1934,[3]SorP!$B$1:$B$6226,0)),"",INDIRECT("'SorP'!$A$"&amp;MATCH($S1934&amp;$J1934,[3]SorP!C:C,0))))</f>
        <v/>
      </c>
      <c r="U1934" s="139"/>
      <c r="V1934" s="140" t="e">
        <f>IF(C1934="",NA(),IF(OR(C1934="Smelter not listed",C1934="Smelter not yet identified"),MATCH($B1934&amp;$D1934,'[3]Smelter Look-up'!$J:$J,0),MATCH($B1934&amp;$C1934,'[3]Smelter Look-up'!$J:$J,0)))</f>
        <v>#N/A</v>
      </c>
      <c r="X1934" s="67">
        <f t="shared" si="151"/>
        <v>0</v>
      </c>
      <c r="AB1934" s="68" t="str">
        <f t="shared" si="152"/>
        <v/>
      </c>
    </row>
    <row r="1935" spans="1:28" s="67" customFormat="1" ht="20.25">
      <c r="A1935" s="197"/>
      <c r="B1935" s="137" t="s">
        <v>235</v>
      </c>
      <c r="C1935" s="191" t="s">
        <v>235</v>
      </c>
      <c r="D1935" s="138"/>
      <c r="E1935" s="137" t="s">
        <v>235</v>
      </c>
      <c r="F1935" s="137" t="s">
        <v>235</v>
      </c>
      <c r="G1935" s="137" t="s">
        <v>235</v>
      </c>
      <c r="H1935" s="192" t="s">
        <v>235</v>
      </c>
      <c r="I1935" s="193" t="s">
        <v>235</v>
      </c>
      <c r="J1935" s="193" t="s">
        <v>235</v>
      </c>
      <c r="K1935" s="194"/>
      <c r="L1935" s="194"/>
      <c r="M1935" s="194"/>
      <c r="N1935" s="194"/>
      <c r="O1935" s="194"/>
      <c r="P1935" s="195"/>
      <c r="Q1935" s="196"/>
      <c r="R1935" s="137" t="s">
        <v>235</v>
      </c>
      <c r="S1935" s="197" t="str">
        <f t="shared" ca="1" si="150"/>
        <v/>
      </c>
      <c r="T1935" s="197" t="str">
        <f ca="1">IF(B1935="","",IF(ISERROR(MATCH($J1935,[3]SorP!$B$1:$B$6226,0)),"",INDIRECT("'SorP'!$A$"&amp;MATCH($S1935&amp;$J1935,[3]SorP!C:C,0))))</f>
        <v/>
      </c>
      <c r="U1935" s="139"/>
      <c r="V1935" s="140" t="e">
        <f>IF(C1935="",NA(),IF(OR(C1935="Smelter not listed",C1935="Smelter not yet identified"),MATCH($B1935&amp;$D1935,'[3]Smelter Look-up'!$J:$J,0),MATCH($B1935&amp;$C1935,'[3]Smelter Look-up'!$J:$J,0)))</f>
        <v>#N/A</v>
      </c>
      <c r="X1935" s="67">
        <f t="shared" si="151"/>
        <v>0</v>
      </c>
      <c r="AB1935" s="68" t="str">
        <f t="shared" si="152"/>
        <v/>
      </c>
    </row>
    <row r="1936" spans="1:28" s="67" customFormat="1" ht="20.25">
      <c r="A1936" s="197"/>
      <c r="B1936" s="137" t="s">
        <v>235</v>
      </c>
      <c r="C1936" s="191" t="s">
        <v>235</v>
      </c>
      <c r="D1936" s="138"/>
      <c r="E1936" s="137" t="s">
        <v>235</v>
      </c>
      <c r="F1936" s="137" t="s">
        <v>235</v>
      </c>
      <c r="G1936" s="137" t="s">
        <v>235</v>
      </c>
      <c r="H1936" s="192" t="s">
        <v>235</v>
      </c>
      <c r="I1936" s="193" t="s">
        <v>235</v>
      </c>
      <c r="J1936" s="193" t="s">
        <v>235</v>
      </c>
      <c r="K1936" s="194"/>
      <c r="L1936" s="194"/>
      <c r="M1936" s="194"/>
      <c r="N1936" s="194"/>
      <c r="O1936" s="194"/>
      <c r="P1936" s="195"/>
      <c r="Q1936" s="196"/>
      <c r="R1936" s="137" t="s">
        <v>235</v>
      </c>
      <c r="S1936" s="197" t="str">
        <f t="shared" ca="1" si="150"/>
        <v/>
      </c>
      <c r="T1936" s="197" t="str">
        <f ca="1">IF(B1936="","",IF(ISERROR(MATCH($J1936,[3]SorP!$B$1:$B$6226,0)),"",INDIRECT("'SorP'!$A$"&amp;MATCH($S1936&amp;$J1936,[3]SorP!C:C,0))))</f>
        <v/>
      </c>
      <c r="U1936" s="139"/>
      <c r="V1936" s="140" t="e">
        <f>IF(C1936="",NA(),IF(OR(C1936="Smelter not listed",C1936="Smelter not yet identified"),MATCH($B1936&amp;$D1936,'[3]Smelter Look-up'!$J:$J,0),MATCH($B1936&amp;$C1936,'[3]Smelter Look-up'!$J:$J,0)))</f>
        <v>#N/A</v>
      </c>
      <c r="X1936" s="67">
        <f t="shared" si="151"/>
        <v>0</v>
      </c>
      <c r="AB1936" s="68" t="str">
        <f t="shared" si="152"/>
        <v/>
      </c>
    </row>
    <row r="1937" spans="1:28" s="67" customFormat="1" ht="20.25">
      <c r="A1937" s="197"/>
      <c r="B1937" s="137" t="s">
        <v>235</v>
      </c>
      <c r="C1937" s="191" t="s">
        <v>235</v>
      </c>
      <c r="D1937" s="138"/>
      <c r="E1937" s="137" t="s">
        <v>235</v>
      </c>
      <c r="F1937" s="137" t="s">
        <v>235</v>
      </c>
      <c r="G1937" s="137" t="s">
        <v>235</v>
      </c>
      <c r="H1937" s="192" t="s">
        <v>235</v>
      </c>
      <c r="I1937" s="193" t="s">
        <v>235</v>
      </c>
      <c r="J1937" s="193" t="s">
        <v>235</v>
      </c>
      <c r="K1937" s="194"/>
      <c r="L1937" s="194"/>
      <c r="M1937" s="194"/>
      <c r="N1937" s="194"/>
      <c r="O1937" s="194"/>
      <c r="P1937" s="195"/>
      <c r="Q1937" s="196"/>
      <c r="R1937" s="137" t="s">
        <v>235</v>
      </c>
      <c r="S1937" s="197" t="str">
        <f t="shared" ca="1" si="150"/>
        <v/>
      </c>
      <c r="T1937" s="197" t="str">
        <f ca="1">IF(B1937="","",IF(ISERROR(MATCH($J1937,[3]SorP!$B$1:$B$6226,0)),"",INDIRECT("'SorP'!$A$"&amp;MATCH($S1937&amp;$J1937,[3]SorP!C:C,0))))</f>
        <v/>
      </c>
      <c r="U1937" s="139"/>
      <c r="V1937" s="140" t="e">
        <f>IF(C1937="",NA(),IF(OR(C1937="Smelter not listed",C1937="Smelter not yet identified"),MATCH($B1937&amp;$D1937,'[3]Smelter Look-up'!$J:$J,0),MATCH($B1937&amp;$C1937,'[3]Smelter Look-up'!$J:$J,0)))</f>
        <v>#N/A</v>
      </c>
      <c r="X1937" s="67">
        <f t="shared" si="151"/>
        <v>0</v>
      </c>
      <c r="AB1937" s="68" t="str">
        <f t="shared" si="152"/>
        <v/>
      </c>
    </row>
    <row r="1938" spans="1:28" s="67" customFormat="1" ht="20.25">
      <c r="A1938" s="197"/>
      <c r="B1938" s="137" t="s">
        <v>235</v>
      </c>
      <c r="C1938" s="191" t="s">
        <v>235</v>
      </c>
      <c r="D1938" s="138"/>
      <c r="E1938" s="137" t="s">
        <v>235</v>
      </c>
      <c r="F1938" s="137" t="s">
        <v>235</v>
      </c>
      <c r="G1938" s="137" t="s">
        <v>235</v>
      </c>
      <c r="H1938" s="192" t="s">
        <v>235</v>
      </c>
      <c r="I1938" s="193" t="s">
        <v>235</v>
      </c>
      <c r="J1938" s="193" t="s">
        <v>235</v>
      </c>
      <c r="K1938" s="194"/>
      <c r="L1938" s="194"/>
      <c r="M1938" s="194"/>
      <c r="N1938" s="194"/>
      <c r="O1938" s="194"/>
      <c r="P1938" s="195"/>
      <c r="Q1938" s="196"/>
      <c r="R1938" s="137" t="s">
        <v>235</v>
      </c>
      <c r="S1938" s="197" t="str">
        <f t="shared" ca="1" si="150"/>
        <v/>
      </c>
      <c r="T1938" s="197" t="str">
        <f ca="1">IF(B1938="","",IF(ISERROR(MATCH($J1938,[3]SorP!$B$1:$B$6226,0)),"",INDIRECT("'SorP'!$A$"&amp;MATCH($S1938&amp;$J1938,[3]SorP!C:C,0))))</f>
        <v/>
      </c>
      <c r="U1938" s="139"/>
      <c r="V1938" s="140" t="e">
        <f>IF(C1938="",NA(),IF(OR(C1938="Smelter not listed",C1938="Smelter not yet identified"),MATCH($B1938&amp;$D1938,'[3]Smelter Look-up'!$J:$J,0),MATCH($B1938&amp;$C1938,'[3]Smelter Look-up'!$J:$J,0)))</f>
        <v>#N/A</v>
      </c>
      <c r="X1938" s="67">
        <f t="shared" si="151"/>
        <v>0</v>
      </c>
      <c r="AB1938" s="68" t="str">
        <f t="shared" si="152"/>
        <v/>
      </c>
    </row>
    <row r="1939" spans="1:28" s="67" customFormat="1" ht="20.25">
      <c r="A1939" s="197"/>
      <c r="B1939" s="137" t="s">
        <v>235</v>
      </c>
      <c r="C1939" s="191" t="s">
        <v>235</v>
      </c>
      <c r="D1939" s="138"/>
      <c r="E1939" s="137" t="s">
        <v>235</v>
      </c>
      <c r="F1939" s="137" t="s">
        <v>235</v>
      </c>
      <c r="G1939" s="137" t="s">
        <v>235</v>
      </c>
      <c r="H1939" s="192" t="s">
        <v>235</v>
      </c>
      <c r="I1939" s="193" t="s">
        <v>235</v>
      </c>
      <c r="J1939" s="193" t="s">
        <v>235</v>
      </c>
      <c r="K1939" s="194"/>
      <c r="L1939" s="194"/>
      <c r="M1939" s="194"/>
      <c r="N1939" s="194"/>
      <c r="O1939" s="194"/>
      <c r="P1939" s="195"/>
      <c r="Q1939" s="196"/>
      <c r="R1939" s="137" t="s">
        <v>235</v>
      </c>
      <c r="S1939" s="197" t="str">
        <f t="shared" ca="1" si="150"/>
        <v/>
      </c>
      <c r="T1939" s="197" t="str">
        <f ca="1">IF(B1939="","",IF(ISERROR(MATCH($J1939,[3]SorP!$B$1:$B$6226,0)),"",INDIRECT("'SorP'!$A$"&amp;MATCH($S1939&amp;$J1939,[3]SorP!C:C,0))))</f>
        <v/>
      </c>
      <c r="U1939" s="139"/>
      <c r="V1939" s="140" t="e">
        <f>IF(C1939="",NA(),IF(OR(C1939="Smelter not listed",C1939="Smelter not yet identified"),MATCH($B1939&amp;$D1939,'[3]Smelter Look-up'!$J:$J,0),MATCH($B1939&amp;$C1939,'[3]Smelter Look-up'!$J:$J,0)))</f>
        <v>#N/A</v>
      </c>
      <c r="X1939" s="67">
        <f t="shared" si="151"/>
        <v>0</v>
      </c>
      <c r="AB1939" s="68" t="str">
        <f t="shared" si="152"/>
        <v/>
      </c>
    </row>
    <row r="1940" spans="1:28" s="67" customFormat="1" ht="20.25">
      <c r="A1940" s="197"/>
      <c r="B1940" s="137" t="s">
        <v>235</v>
      </c>
      <c r="C1940" s="191" t="s">
        <v>235</v>
      </c>
      <c r="D1940" s="138"/>
      <c r="E1940" s="137" t="s">
        <v>235</v>
      </c>
      <c r="F1940" s="137" t="s">
        <v>235</v>
      </c>
      <c r="G1940" s="137" t="s">
        <v>235</v>
      </c>
      <c r="H1940" s="192" t="s">
        <v>235</v>
      </c>
      <c r="I1940" s="193" t="s">
        <v>235</v>
      </c>
      <c r="J1940" s="193" t="s">
        <v>235</v>
      </c>
      <c r="K1940" s="194"/>
      <c r="L1940" s="194"/>
      <c r="M1940" s="194"/>
      <c r="N1940" s="194"/>
      <c r="O1940" s="194"/>
      <c r="P1940" s="195"/>
      <c r="Q1940" s="196"/>
      <c r="R1940" s="137" t="s">
        <v>235</v>
      </c>
      <c r="S1940" s="197" t="str">
        <f t="shared" ca="1" si="150"/>
        <v/>
      </c>
      <c r="T1940" s="197" t="str">
        <f ca="1">IF(B1940="","",IF(ISERROR(MATCH($J1940,[3]SorP!$B$1:$B$6226,0)),"",INDIRECT("'SorP'!$A$"&amp;MATCH($S1940&amp;$J1940,[3]SorP!C:C,0))))</f>
        <v/>
      </c>
      <c r="U1940" s="139"/>
      <c r="V1940" s="140" t="e">
        <f>IF(C1940="",NA(),IF(OR(C1940="Smelter not listed",C1940="Smelter not yet identified"),MATCH($B1940&amp;$D1940,'[3]Smelter Look-up'!$J:$J,0),MATCH($B1940&amp;$C1940,'[3]Smelter Look-up'!$J:$J,0)))</f>
        <v>#N/A</v>
      </c>
      <c r="X1940" s="67">
        <f t="shared" si="151"/>
        <v>0</v>
      </c>
      <c r="AB1940" s="68" t="str">
        <f t="shared" si="152"/>
        <v/>
      </c>
    </row>
    <row r="1941" spans="1:28" s="67" customFormat="1" ht="20.25">
      <c r="A1941" s="197"/>
      <c r="B1941" s="137" t="s">
        <v>235</v>
      </c>
      <c r="C1941" s="191" t="s">
        <v>235</v>
      </c>
      <c r="D1941" s="138"/>
      <c r="E1941" s="137" t="s">
        <v>235</v>
      </c>
      <c r="F1941" s="137" t="s">
        <v>235</v>
      </c>
      <c r="G1941" s="137" t="s">
        <v>235</v>
      </c>
      <c r="H1941" s="192" t="s">
        <v>235</v>
      </c>
      <c r="I1941" s="193" t="s">
        <v>235</v>
      </c>
      <c r="J1941" s="193" t="s">
        <v>235</v>
      </c>
      <c r="K1941" s="194"/>
      <c r="L1941" s="194"/>
      <c r="M1941" s="194"/>
      <c r="N1941" s="194"/>
      <c r="O1941" s="194"/>
      <c r="P1941" s="195"/>
      <c r="Q1941" s="196"/>
      <c r="R1941" s="137" t="s">
        <v>235</v>
      </c>
      <c r="S1941" s="197" t="str">
        <f t="shared" ca="1" si="150"/>
        <v/>
      </c>
      <c r="T1941" s="197" t="str">
        <f ca="1">IF(B1941="","",IF(ISERROR(MATCH($J1941,[3]SorP!$B$1:$B$6226,0)),"",INDIRECT("'SorP'!$A$"&amp;MATCH($S1941&amp;$J1941,[3]SorP!C:C,0))))</f>
        <v/>
      </c>
      <c r="U1941" s="139"/>
      <c r="V1941" s="140" t="e">
        <f>IF(C1941="",NA(),IF(OR(C1941="Smelter not listed",C1941="Smelter not yet identified"),MATCH($B1941&amp;$D1941,'[3]Smelter Look-up'!$J:$J,0),MATCH($B1941&amp;$C1941,'[3]Smelter Look-up'!$J:$J,0)))</f>
        <v>#N/A</v>
      </c>
      <c r="X1941" s="67">
        <f t="shared" si="151"/>
        <v>0</v>
      </c>
      <c r="AB1941" s="68" t="str">
        <f t="shared" si="152"/>
        <v/>
      </c>
    </row>
    <row r="1942" spans="1:28" s="67" customFormat="1" ht="20.25">
      <c r="A1942" s="197"/>
      <c r="B1942" s="137" t="s">
        <v>235</v>
      </c>
      <c r="C1942" s="191" t="s">
        <v>235</v>
      </c>
      <c r="D1942" s="138"/>
      <c r="E1942" s="137" t="s">
        <v>235</v>
      </c>
      <c r="F1942" s="137" t="s">
        <v>235</v>
      </c>
      <c r="G1942" s="137" t="s">
        <v>235</v>
      </c>
      <c r="H1942" s="192" t="s">
        <v>235</v>
      </c>
      <c r="I1942" s="193" t="s">
        <v>235</v>
      </c>
      <c r="J1942" s="193" t="s">
        <v>235</v>
      </c>
      <c r="K1942" s="194"/>
      <c r="L1942" s="194"/>
      <c r="M1942" s="194"/>
      <c r="N1942" s="194"/>
      <c r="O1942" s="194"/>
      <c r="P1942" s="195"/>
      <c r="Q1942" s="196"/>
      <c r="R1942" s="137" t="s">
        <v>235</v>
      </c>
      <c r="S1942" s="197" t="str">
        <f t="shared" ca="1" si="150"/>
        <v/>
      </c>
      <c r="T1942" s="197" t="str">
        <f ca="1">IF(B1942="","",IF(ISERROR(MATCH($J1942,[3]SorP!$B$1:$B$6226,0)),"",INDIRECT("'SorP'!$A$"&amp;MATCH($S1942&amp;$J1942,[3]SorP!C:C,0))))</f>
        <v/>
      </c>
      <c r="U1942" s="139"/>
      <c r="V1942" s="140" t="e">
        <f>IF(C1942="",NA(),IF(OR(C1942="Smelter not listed",C1942="Smelter not yet identified"),MATCH($B1942&amp;$D1942,'[3]Smelter Look-up'!$J:$J,0),MATCH($B1942&amp;$C1942,'[3]Smelter Look-up'!$J:$J,0)))</f>
        <v>#N/A</v>
      </c>
      <c r="X1942" s="67">
        <f t="shared" si="151"/>
        <v>0</v>
      </c>
      <c r="AB1942" s="68" t="str">
        <f t="shared" si="152"/>
        <v/>
      </c>
    </row>
    <row r="1943" spans="1:28" s="67" customFormat="1" ht="20.25">
      <c r="A1943" s="197"/>
      <c r="B1943" s="137" t="s">
        <v>235</v>
      </c>
      <c r="C1943" s="191" t="s">
        <v>235</v>
      </c>
      <c r="D1943" s="138"/>
      <c r="E1943" s="137" t="s">
        <v>235</v>
      </c>
      <c r="F1943" s="137" t="s">
        <v>235</v>
      </c>
      <c r="G1943" s="137" t="s">
        <v>235</v>
      </c>
      <c r="H1943" s="192" t="s">
        <v>235</v>
      </c>
      <c r="I1943" s="193" t="s">
        <v>235</v>
      </c>
      <c r="J1943" s="193" t="s">
        <v>235</v>
      </c>
      <c r="K1943" s="194"/>
      <c r="L1943" s="194"/>
      <c r="M1943" s="194"/>
      <c r="N1943" s="194"/>
      <c r="O1943" s="194"/>
      <c r="P1943" s="195"/>
      <c r="Q1943" s="196"/>
      <c r="R1943" s="137" t="s">
        <v>235</v>
      </c>
      <c r="S1943" s="197" t="str">
        <f t="shared" ca="1" si="150"/>
        <v/>
      </c>
      <c r="T1943" s="197" t="str">
        <f ca="1">IF(B1943="","",IF(ISERROR(MATCH($J1943,[3]SorP!$B$1:$B$6226,0)),"",INDIRECT("'SorP'!$A$"&amp;MATCH($S1943&amp;$J1943,[3]SorP!C:C,0))))</f>
        <v/>
      </c>
      <c r="U1943" s="139"/>
      <c r="V1943" s="140" t="e">
        <f>IF(C1943="",NA(),IF(OR(C1943="Smelter not listed",C1943="Smelter not yet identified"),MATCH($B1943&amp;$D1943,'[3]Smelter Look-up'!$J:$J,0),MATCH($B1943&amp;$C1943,'[3]Smelter Look-up'!$J:$J,0)))</f>
        <v>#N/A</v>
      </c>
      <c r="X1943" s="67">
        <f t="shared" si="151"/>
        <v>0</v>
      </c>
      <c r="AB1943" s="68" t="str">
        <f t="shared" si="152"/>
        <v/>
      </c>
    </row>
    <row r="1944" spans="1:28" s="67" customFormat="1" ht="20.25">
      <c r="A1944" s="197"/>
      <c r="B1944" s="137" t="s">
        <v>235</v>
      </c>
      <c r="C1944" s="191" t="s">
        <v>235</v>
      </c>
      <c r="D1944" s="138"/>
      <c r="E1944" s="137" t="s">
        <v>235</v>
      </c>
      <c r="F1944" s="137" t="s">
        <v>235</v>
      </c>
      <c r="G1944" s="137" t="s">
        <v>235</v>
      </c>
      <c r="H1944" s="192" t="s">
        <v>235</v>
      </c>
      <c r="I1944" s="193" t="s">
        <v>235</v>
      </c>
      <c r="J1944" s="193" t="s">
        <v>235</v>
      </c>
      <c r="K1944" s="194"/>
      <c r="L1944" s="194"/>
      <c r="M1944" s="194"/>
      <c r="N1944" s="194"/>
      <c r="O1944" s="194"/>
      <c r="P1944" s="195"/>
      <c r="Q1944" s="196"/>
      <c r="R1944" s="137" t="s">
        <v>235</v>
      </c>
      <c r="S1944" s="197" t="str">
        <f t="shared" ca="1" si="150"/>
        <v/>
      </c>
      <c r="T1944" s="197" t="str">
        <f ca="1">IF(B1944="","",IF(ISERROR(MATCH($J1944,[3]SorP!$B$1:$B$6226,0)),"",INDIRECT("'SorP'!$A$"&amp;MATCH($S1944&amp;$J1944,[3]SorP!C:C,0))))</f>
        <v/>
      </c>
      <c r="U1944" s="139"/>
      <c r="V1944" s="140" t="e">
        <f>IF(C1944="",NA(),IF(OR(C1944="Smelter not listed",C1944="Smelter not yet identified"),MATCH($B1944&amp;$D1944,'[3]Smelter Look-up'!$J:$J,0),MATCH($B1944&amp;$C1944,'[3]Smelter Look-up'!$J:$J,0)))</f>
        <v>#N/A</v>
      </c>
      <c r="X1944" s="67">
        <f t="shared" si="151"/>
        <v>0</v>
      </c>
      <c r="AB1944" s="68" t="str">
        <f t="shared" si="152"/>
        <v/>
      </c>
    </row>
    <row r="1945" spans="1:28" s="67" customFormat="1" ht="20.25">
      <c r="A1945" s="197"/>
      <c r="B1945" s="137" t="s">
        <v>235</v>
      </c>
      <c r="C1945" s="191" t="s">
        <v>235</v>
      </c>
      <c r="D1945" s="138"/>
      <c r="E1945" s="137" t="s">
        <v>235</v>
      </c>
      <c r="F1945" s="137" t="s">
        <v>235</v>
      </c>
      <c r="G1945" s="137" t="s">
        <v>235</v>
      </c>
      <c r="H1945" s="192" t="s">
        <v>235</v>
      </c>
      <c r="I1945" s="193" t="s">
        <v>235</v>
      </c>
      <c r="J1945" s="193" t="s">
        <v>235</v>
      </c>
      <c r="K1945" s="194"/>
      <c r="L1945" s="194"/>
      <c r="M1945" s="194"/>
      <c r="N1945" s="194"/>
      <c r="O1945" s="194"/>
      <c r="P1945" s="195"/>
      <c r="Q1945" s="196"/>
      <c r="R1945" s="137" t="s">
        <v>235</v>
      </c>
      <c r="S1945" s="197" t="str">
        <f t="shared" ca="1" si="150"/>
        <v/>
      </c>
      <c r="T1945" s="197" t="str">
        <f ca="1">IF(B1945="","",IF(ISERROR(MATCH($J1945,[3]SorP!$B$1:$B$6226,0)),"",INDIRECT("'SorP'!$A$"&amp;MATCH($S1945&amp;$J1945,[3]SorP!C:C,0))))</f>
        <v/>
      </c>
      <c r="U1945" s="139"/>
      <c r="V1945" s="140" t="e">
        <f>IF(C1945="",NA(),IF(OR(C1945="Smelter not listed",C1945="Smelter not yet identified"),MATCH($B1945&amp;$D1945,'[3]Smelter Look-up'!$J:$J,0),MATCH($B1945&amp;$C1945,'[3]Smelter Look-up'!$J:$J,0)))</f>
        <v>#N/A</v>
      </c>
      <c r="X1945" s="67">
        <f t="shared" si="151"/>
        <v>0</v>
      </c>
      <c r="AB1945" s="68" t="str">
        <f t="shared" si="152"/>
        <v/>
      </c>
    </row>
    <row r="1946" spans="1:28" s="67" customFormat="1" ht="20.25">
      <c r="A1946" s="197"/>
      <c r="B1946" s="137" t="s">
        <v>235</v>
      </c>
      <c r="C1946" s="191" t="s">
        <v>235</v>
      </c>
      <c r="D1946" s="138"/>
      <c r="E1946" s="137" t="s">
        <v>235</v>
      </c>
      <c r="F1946" s="137" t="s">
        <v>235</v>
      </c>
      <c r="G1946" s="137" t="s">
        <v>235</v>
      </c>
      <c r="H1946" s="192" t="s">
        <v>235</v>
      </c>
      <c r="I1946" s="193" t="s">
        <v>235</v>
      </c>
      <c r="J1946" s="193" t="s">
        <v>235</v>
      </c>
      <c r="K1946" s="194"/>
      <c r="L1946" s="194"/>
      <c r="M1946" s="194"/>
      <c r="N1946" s="194"/>
      <c r="O1946" s="194"/>
      <c r="P1946" s="195"/>
      <c r="Q1946" s="196"/>
      <c r="R1946" s="137" t="s">
        <v>235</v>
      </c>
      <c r="S1946" s="197" t="str">
        <f t="shared" ca="1" si="150"/>
        <v/>
      </c>
      <c r="T1946" s="197" t="str">
        <f ca="1">IF(B1946="","",IF(ISERROR(MATCH($J1946,[3]SorP!$B$1:$B$6226,0)),"",INDIRECT("'SorP'!$A$"&amp;MATCH($S1946&amp;$J1946,[3]SorP!C:C,0))))</f>
        <v/>
      </c>
      <c r="U1946" s="139"/>
      <c r="V1946" s="140" t="e">
        <f>IF(C1946="",NA(),IF(OR(C1946="Smelter not listed",C1946="Smelter not yet identified"),MATCH($B1946&amp;$D1946,'[3]Smelter Look-up'!$J:$J,0),MATCH($B1946&amp;$C1946,'[3]Smelter Look-up'!$J:$J,0)))</f>
        <v>#N/A</v>
      </c>
      <c r="X1946" s="67">
        <f t="shared" si="151"/>
        <v>0</v>
      </c>
      <c r="AB1946" s="68" t="str">
        <f t="shared" si="152"/>
        <v/>
      </c>
    </row>
    <row r="1947" spans="1:28" s="67" customFormat="1" ht="20.25">
      <c r="A1947" s="197"/>
      <c r="B1947" s="137" t="s">
        <v>235</v>
      </c>
      <c r="C1947" s="191" t="s">
        <v>235</v>
      </c>
      <c r="D1947" s="138"/>
      <c r="E1947" s="137" t="s">
        <v>235</v>
      </c>
      <c r="F1947" s="137" t="s">
        <v>235</v>
      </c>
      <c r="G1947" s="137" t="s">
        <v>235</v>
      </c>
      <c r="H1947" s="192" t="s">
        <v>235</v>
      </c>
      <c r="I1947" s="193" t="s">
        <v>235</v>
      </c>
      <c r="J1947" s="193" t="s">
        <v>235</v>
      </c>
      <c r="K1947" s="194"/>
      <c r="L1947" s="194"/>
      <c r="M1947" s="194"/>
      <c r="N1947" s="194"/>
      <c r="O1947" s="194"/>
      <c r="P1947" s="195"/>
      <c r="Q1947" s="196"/>
      <c r="R1947" s="137" t="s">
        <v>235</v>
      </c>
      <c r="S1947" s="197" t="str">
        <f t="shared" ref="S1947:S1977" ca="1" si="153">IF(B1947="","",IF(ISERROR(MATCH($E1947,CL,0)),"Unknown",INDIRECT("'C'!$A$"&amp;MATCH($E1947,CL,0)+1)))</f>
        <v/>
      </c>
      <c r="T1947" s="197" t="str">
        <f ca="1">IF(B1947="","",IF(ISERROR(MATCH($J1947,[3]SorP!$B$1:$B$6226,0)),"",INDIRECT("'SorP'!$A$"&amp;MATCH($S1947&amp;$J1947,[3]SorP!C:C,0))))</f>
        <v/>
      </c>
      <c r="U1947" s="139"/>
      <c r="V1947" s="140" t="e">
        <f>IF(C1947="",NA(),IF(OR(C1947="Smelter not listed",C1947="Smelter not yet identified"),MATCH($B1947&amp;$D1947,'[3]Smelter Look-up'!$J:$J,0),MATCH($B1947&amp;$C1947,'[3]Smelter Look-up'!$J:$J,0)))</f>
        <v>#N/A</v>
      </c>
      <c r="X1947" s="67">
        <f t="shared" si="151"/>
        <v>0</v>
      </c>
      <c r="AB1947" s="68" t="str">
        <f t="shared" si="152"/>
        <v/>
      </c>
    </row>
    <row r="1948" spans="1:28" s="67" customFormat="1" ht="20.25">
      <c r="A1948" s="197"/>
      <c r="B1948" s="137" t="s">
        <v>235</v>
      </c>
      <c r="C1948" s="191" t="s">
        <v>235</v>
      </c>
      <c r="D1948" s="138"/>
      <c r="E1948" s="137" t="s">
        <v>235</v>
      </c>
      <c r="F1948" s="137" t="s">
        <v>235</v>
      </c>
      <c r="G1948" s="137" t="s">
        <v>235</v>
      </c>
      <c r="H1948" s="192" t="s">
        <v>235</v>
      </c>
      <c r="I1948" s="193" t="s">
        <v>235</v>
      </c>
      <c r="J1948" s="193" t="s">
        <v>235</v>
      </c>
      <c r="K1948" s="194"/>
      <c r="L1948" s="194"/>
      <c r="M1948" s="194"/>
      <c r="N1948" s="194"/>
      <c r="O1948" s="194"/>
      <c r="P1948" s="195"/>
      <c r="Q1948" s="196"/>
      <c r="R1948" s="137" t="s">
        <v>235</v>
      </c>
      <c r="S1948" s="197" t="str">
        <f t="shared" ca="1" si="153"/>
        <v/>
      </c>
      <c r="T1948" s="197" t="str">
        <f ca="1">IF(B1948="","",IF(ISERROR(MATCH($J1948,[3]SorP!$B$1:$B$6226,0)),"",INDIRECT("'SorP'!$A$"&amp;MATCH($S1948&amp;$J1948,[3]SorP!C:C,0))))</f>
        <v/>
      </c>
      <c r="U1948" s="139"/>
      <c r="V1948" s="140" t="e">
        <f>IF(C1948="",NA(),IF(OR(C1948="Smelter not listed",C1948="Smelter not yet identified"),MATCH($B1948&amp;$D1948,'[3]Smelter Look-up'!$J:$J,0),MATCH($B1948&amp;$C1948,'[3]Smelter Look-up'!$J:$J,0)))</f>
        <v>#N/A</v>
      </c>
      <c r="X1948" s="67">
        <f t="shared" si="151"/>
        <v>0</v>
      </c>
      <c r="AB1948" s="68" t="str">
        <f t="shared" si="152"/>
        <v/>
      </c>
    </row>
    <row r="1949" spans="1:28" s="67" customFormat="1" ht="20.25">
      <c r="A1949" s="197"/>
      <c r="B1949" s="137" t="s">
        <v>235</v>
      </c>
      <c r="C1949" s="191" t="s">
        <v>235</v>
      </c>
      <c r="D1949" s="138"/>
      <c r="E1949" s="137" t="s">
        <v>235</v>
      </c>
      <c r="F1949" s="137" t="s">
        <v>235</v>
      </c>
      <c r="G1949" s="137" t="s">
        <v>235</v>
      </c>
      <c r="H1949" s="192" t="s">
        <v>235</v>
      </c>
      <c r="I1949" s="193" t="s">
        <v>235</v>
      </c>
      <c r="J1949" s="193" t="s">
        <v>235</v>
      </c>
      <c r="K1949" s="194"/>
      <c r="L1949" s="194"/>
      <c r="M1949" s="194"/>
      <c r="N1949" s="194"/>
      <c r="O1949" s="194"/>
      <c r="P1949" s="195"/>
      <c r="Q1949" s="196"/>
      <c r="R1949" s="137" t="s">
        <v>235</v>
      </c>
      <c r="S1949" s="197" t="str">
        <f t="shared" ca="1" si="153"/>
        <v/>
      </c>
      <c r="T1949" s="197" t="str">
        <f ca="1">IF(B1949="","",IF(ISERROR(MATCH($J1949,[3]SorP!$B$1:$B$6226,0)),"",INDIRECT("'SorP'!$A$"&amp;MATCH($S1949&amp;$J1949,[3]SorP!C:C,0))))</f>
        <v/>
      </c>
      <c r="U1949" s="139"/>
      <c r="V1949" s="140" t="e">
        <f>IF(C1949="",NA(),IF(OR(C1949="Smelter not listed",C1949="Smelter not yet identified"),MATCH($B1949&amp;$D1949,'[3]Smelter Look-up'!$J:$J,0),MATCH($B1949&amp;$C1949,'[3]Smelter Look-up'!$J:$J,0)))</f>
        <v>#N/A</v>
      </c>
      <c r="X1949" s="67">
        <f t="shared" si="151"/>
        <v>0</v>
      </c>
      <c r="AB1949" s="68" t="str">
        <f t="shared" si="152"/>
        <v/>
      </c>
    </row>
    <row r="1950" spans="1:28" s="67" customFormat="1" ht="20.25">
      <c r="A1950" s="197"/>
      <c r="B1950" s="137" t="s">
        <v>235</v>
      </c>
      <c r="C1950" s="191" t="s">
        <v>235</v>
      </c>
      <c r="D1950" s="138"/>
      <c r="E1950" s="137" t="s">
        <v>235</v>
      </c>
      <c r="F1950" s="137" t="s">
        <v>235</v>
      </c>
      <c r="G1950" s="137" t="s">
        <v>235</v>
      </c>
      <c r="H1950" s="192" t="s">
        <v>235</v>
      </c>
      <c r="I1950" s="193" t="s">
        <v>235</v>
      </c>
      <c r="J1950" s="193" t="s">
        <v>235</v>
      </c>
      <c r="K1950" s="194"/>
      <c r="L1950" s="194"/>
      <c r="M1950" s="194"/>
      <c r="N1950" s="194"/>
      <c r="O1950" s="194"/>
      <c r="P1950" s="195"/>
      <c r="Q1950" s="196"/>
      <c r="R1950" s="137" t="s">
        <v>235</v>
      </c>
      <c r="S1950" s="197" t="str">
        <f t="shared" ca="1" si="153"/>
        <v/>
      </c>
      <c r="T1950" s="197" t="str">
        <f ca="1">IF(B1950="","",IF(ISERROR(MATCH($J1950,[3]SorP!$B$1:$B$6226,0)),"",INDIRECT("'SorP'!$A$"&amp;MATCH($S1950&amp;$J1950,[3]SorP!C:C,0))))</f>
        <v/>
      </c>
      <c r="U1950" s="139"/>
      <c r="V1950" s="140" t="e">
        <f>IF(C1950="",NA(),IF(OR(C1950="Smelter not listed",C1950="Smelter not yet identified"),MATCH($B1950&amp;$D1950,'[3]Smelter Look-up'!$J:$J,0),MATCH($B1950&amp;$C1950,'[3]Smelter Look-up'!$J:$J,0)))</f>
        <v>#N/A</v>
      </c>
      <c r="X1950" s="67">
        <f t="shared" si="151"/>
        <v>0</v>
      </c>
      <c r="AB1950" s="68" t="str">
        <f t="shared" si="152"/>
        <v/>
      </c>
    </row>
    <row r="1951" spans="1:28" s="67" customFormat="1" ht="20.25">
      <c r="A1951" s="197"/>
      <c r="B1951" s="137" t="s">
        <v>235</v>
      </c>
      <c r="C1951" s="191" t="s">
        <v>235</v>
      </c>
      <c r="D1951" s="138"/>
      <c r="E1951" s="137" t="s">
        <v>235</v>
      </c>
      <c r="F1951" s="137" t="s">
        <v>235</v>
      </c>
      <c r="G1951" s="137" t="s">
        <v>235</v>
      </c>
      <c r="H1951" s="192" t="s">
        <v>235</v>
      </c>
      <c r="I1951" s="193" t="s">
        <v>235</v>
      </c>
      <c r="J1951" s="193" t="s">
        <v>235</v>
      </c>
      <c r="K1951" s="194"/>
      <c r="L1951" s="194"/>
      <c r="M1951" s="194"/>
      <c r="N1951" s="194"/>
      <c r="O1951" s="194"/>
      <c r="P1951" s="195"/>
      <c r="Q1951" s="196"/>
      <c r="R1951" s="137" t="s">
        <v>235</v>
      </c>
      <c r="S1951" s="197" t="str">
        <f t="shared" ca="1" si="153"/>
        <v/>
      </c>
      <c r="T1951" s="197" t="str">
        <f ca="1">IF(B1951="","",IF(ISERROR(MATCH($J1951,[3]SorP!$B$1:$B$6226,0)),"",INDIRECT("'SorP'!$A$"&amp;MATCH($S1951&amp;$J1951,[3]SorP!C:C,0))))</f>
        <v/>
      </c>
      <c r="U1951" s="139"/>
      <c r="V1951" s="140" t="e">
        <f>IF(C1951="",NA(),IF(OR(C1951="Smelter not listed",C1951="Smelter not yet identified"),MATCH($B1951&amp;$D1951,'[3]Smelter Look-up'!$J:$J,0),MATCH($B1951&amp;$C1951,'[3]Smelter Look-up'!$J:$J,0)))</f>
        <v>#N/A</v>
      </c>
      <c r="X1951" s="67">
        <f t="shared" si="151"/>
        <v>0</v>
      </c>
      <c r="AB1951" s="68" t="str">
        <f t="shared" si="152"/>
        <v/>
      </c>
    </row>
    <row r="1952" spans="1:28" s="67" customFormat="1" ht="20.25">
      <c r="A1952" s="197"/>
      <c r="B1952" s="137" t="s">
        <v>235</v>
      </c>
      <c r="C1952" s="191" t="s">
        <v>235</v>
      </c>
      <c r="D1952" s="138"/>
      <c r="E1952" s="137" t="s">
        <v>235</v>
      </c>
      <c r="F1952" s="137" t="s">
        <v>235</v>
      </c>
      <c r="G1952" s="137" t="s">
        <v>235</v>
      </c>
      <c r="H1952" s="192" t="s">
        <v>235</v>
      </c>
      <c r="I1952" s="193" t="s">
        <v>235</v>
      </c>
      <c r="J1952" s="193" t="s">
        <v>235</v>
      </c>
      <c r="K1952" s="194"/>
      <c r="L1952" s="194"/>
      <c r="M1952" s="194"/>
      <c r="N1952" s="194"/>
      <c r="O1952" s="194"/>
      <c r="P1952" s="195"/>
      <c r="Q1952" s="196"/>
      <c r="R1952" s="137" t="s">
        <v>235</v>
      </c>
      <c r="S1952" s="197" t="str">
        <f t="shared" ca="1" si="153"/>
        <v/>
      </c>
      <c r="T1952" s="197" t="str">
        <f ca="1">IF(B1952="","",IF(ISERROR(MATCH($J1952,[3]SorP!$B$1:$B$6226,0)),"",INDIRECT("'SorP'!$A$"&amp;MATCH($S1952&amp;$J1952,[3]SorP!C:C,0))))</f>
        <v/>
      </c>
      <c r="U1952" s="139"/>
      <c r="V1952" s="140" t="e">
        <f>IF(C1952="",NA(),IF(OR(C1952="Smelter not listed",C1952="Smelter not yet identified"),MATCH($B1952&amp;$D1952,'[3]Smelter Look-up'!$J:$J,0),MATCH($B1952&amp;$C1952,'[3]Smelter Look-up'!$J:$J,0)))</f>
        <v>#N/A</v>
      </c>
      <c r="X1952" s="67">
        <f t="shared" si="151"/>
        <v>0</v>
      </c>
      <c r="AB1952" s="68" t="str">
        <f t="shared" si="152"/>
        <v/>
      </c>
    </row>
    <row r="1953" spans="1:28" s="67" customFormat="1" ht="20.25">
      <c r="A1953" s="197"/>
      <c r="B1953" s="137" t="s">
        <v>235</v>
      </c>
      <c r="C1953" s="191" t="s">
        <v>235</v>
      </c>
      <c r="D1953" s="138"/>
      <c r="E1953" s="137" t="s">
        <v>235</v>
      </c>
      <c r="F1953" s="137" t="s">
        <v>235</v>
      </c>
      <c r="G1953" s="137" t="s">
        <v>235</v>
      </c>
      <c r="H1953" s="192" t="s">
        <v>235</v>
      </c>
      <c r="I1953" s="193" t="s">
        <v>235</v>
      </c>
      <c r="J1953" s="193" t="s">
        <v>235</v>
      </c>
      <c r="K1953" s="194"/>
      <c r="L1953" s="194"/>
      <c r="M1953" s="194"/>
      <c r="N1953" s="194"/>
      <c r="O1953" s="194"/>
      <c r="P1953" s="195"/>
      <c r="Q1953" s="196"/>
      <c r="R1953" s="137" t="s">
        <v>235</v>
      </c>
      <c r="S1953" s="197" t="str">
        <f t="shared" ca="1" si="153"/>
        <v/>
      </c>
      <c r="T1953" s="197" t="str">
        <f ca="1">IF(B1953="","",IF(ISERROR(MATCH($J1953,[3]SorP!$B$1:$B$6226,0)),"",INDIRECT("'SorP'!$A$"&amp;MATCH($S1953&amp;$J1953,[3]SorP!C:C,0))))</f>
        <v/>
      </c>
      <c r="U1953" s="139"/>
      <c r="V1953" s="140" t="e">
        <f>IF(C1953="",NA(),IF(OR(C1953="Smelter not listed",C1953="Smelter not yet identified"),MATCH($B1953&amp;$D1953,'[3]Smelter Look-up'!$J:$J,0),MATCH($B1953&amp;$C1953,'[3]Smelter Look-up'!$J:$J,0)))</f>
        <v>#N/A</v>
      </c>
      <c r="X1953" s="67">
        <f t="shared" si="151"/>
        <v>0</v>
      </c>
      <c r="AB1953" s="68" t="str">
        <f t="shared" si="152"/>
        <v/>
      </c>
    </row>
    <row r="1954" spans="1:28" s="67" customFormat="1" ht="20.25">
      <c r="A1954" s="197"/>
      <c r="B1954" s="137" t="s">
        <v>235</v>
      </c>
      <c r="C1954" s="191" t="s">
        <v>235</v>
      </c>
      <c r="D1954" s="138"/>
      <c r="E1954" s="137" t="s">
        <v>235</v>
      </c>
      <c r="F1954" s="137" t="s">
        <v>235</v>
      </c>
      <c r="G1954" s="137" t="s">
        <v>235</v>
      </c>
      <c r="H1954" s="192" t="s">
        <v>235</v>
      </c>
      <c r="I1954" s="193" t="s">
        <v>235</v>
      </c>
      <c r="J1954" s="193" t="s">
        <v>235</v>
      </c>
      <c r="K1954" s="194"/>
      <c r="L1954" s="194"/>
      <c r="M1954" s="194"/>
      <c r="N1954" s="194"/>
      <c r="O1954" s="194"/>
      <c r="P1954" s="195"/>
      <c r="Q1954" s="196"/>
      <c r="R1954" s="137" t="s">
        <v>235</v>
      </c>
      <c r="S1954" s="197" t="str">
        <f t="shared" ca="1" si="153"/>
        <v/>
      </c>
      <c r="T1954" s="197" t="str">
        <f ca="1">IF(B1954="","",IF(ISERROR(MATCH($J1954,[3]SorP!$B$1:$B$6226,0)),"",INDIRECT("'SorP'!$A$"&amp;MATCH($S1954&amp;$J1954,[3]SorP!C:C,0))))</f>
        <v/>
      </c>
      <c r="U1954" s="139"/>
      <c r="V1954" s="140" t="e">
        <f>IF(C1954="",NA(),IF(OR(C1954="Smelter not listed",C1954="Smelter not yet identified"),MATCH($B1954&amp;$D1954,'[3]Smelter Look-up'!$J:$J,0),MATCH($B1954&amp;$C1954,'[3]Smelter Look-up'!$J:$J,0)))</f>
        <v>#N/A</v>
      </c>
      <c r="X1954" s="67">
        <f t="shared" si="151"/>
        <v>0</v>
      </c>
      <c r="AB1954" s="68" t="str">
        <f t="shared" si="152"/>
        <v/>
      </c>
    </row>
    <row r="1955" spans="1:28" s="67" customFormat="1" ht="20.25">
      <c r="A1955" s="197"/>
      <c r="B1955" s="137" t="s">
        <v>235</v>
      </c>
      <c r="C1955" s="191" t="s">
        <v>235</v>
      </c>
      <c r="D1955" s="138"/>
      <c r="E1955" s="137" t="s">
        <v>235</v>
      </c>
      <c r="F1955" s="137" t="s">
        <v>235</v>
      </c>
      <c r="G1955" s="137" t="s">
        <v>235</v>
      </c>
      <c r="H1955" s="192" t="s">
        <v>235</v>
      </c>
      <c r="I1955" s="193" t="s">
        <v>235</v>
      </c>
      <c r="J1955" s="193" t="s">
        <v>235</v>
      </c>
      <c r="K1955" s="194"/>
      <c r="L1955" s="194"/>
      <c r="M1955" s="194"/>
      <c r="N1955" s="194"/>
      <c r="O1955" s="194"/>
      <c r="P1955" s="195"/>
      <c r="Q1955" s="196"/>
      <c r="R1955" s="137" t="s">
        <v>235</v>
      </c>
      <c r="S1955" s="197" t="str">
        <f t="shared" ca="1" si="153"/>
        <v/>
      </c>
      <c r="T1955" s="197" t="str">
        <f ca="1">IF(B1955="","",IF(ISERROR(MATCH($J1955,[3]SorP!$B$1:$B$6226,0)),"",INDIRECT("'SorP'!$A$"&amp;MATCH($S1955&amp;$J1955,[3]SorP!C:C,0))))</f>
        <v/>
      </c>
      <c r="U1955" s="139"/>
      <c r="V1955" s="140" t="e">
        <f>IF(C1955="",NA(),IF(OR(C1955="Smelter not listed",C1955="Smelter not yet identified"),MATCH($B1955&amp;$D1955,'[3]Smelter Look-up'!$J:$J,0),MATCH($B1955&amp;$C1955,'[3]Smelter Look-up'!$J:$J,0)))</f>
        <v>#N/A</v>
      </c>
      <c r="X1955" s="67">
        <f t="shared" si="151"/>
        <v>0</v>
      </c>
      <c r="AB1955" s="68" t="str">
        <f t="shared" si="152"/>
        <v/>
      </c>
    </row>
    <row r="1956" spans="1:28" s="67" customFormat="1" ht="20.25">
      <c r="A1956" s="197"/>
      <c r="B1956" s="137" t="s">
        <v>235</v>
      </c>
      <c r="C1956" s="191" t="s">
        <v>235</v>
      </c>
      <c r="D1956" s="138"/>
      <c r="E1956" s="137" t="s">
        <v>235</v>
      </c>
      <c r="F1956" s="137" t="s">
        <v>235</v>
      </c>
      <c r="G1956" s="137" t="s">
        <v>235</v>
      </c>
      <c r="H1956" s="192" t="s">
        <v>235</v>
      </c>
      <c r="I1956" s="193" t="s">
        <v>235</v>
      </c>
      <c r="J1956" s="193" t="s">
        <v>235</v>
      </c>
      <c r="K1956" s="194"/>
      <c r="L1956" s="194"/>
      <c r="M1956" s="194"/>
      <c r="N1956" s="194"/>
      <c r="O1956" s="194"/>
      <c r="P1956" s="195"/>
      <c r="Q1956" s="196"/>
      <c r="R1956" s="137" t="s">
        <v>235</v>
      </c>
      <c r="S1956" s="197" t="str">
        <f t="shared" ca="1" si="153"/>
        <v/>
      </c>
      <c r="T1956" s="197" t="str">
        <f ca="1">IF(B1956="","",IF(ISERROR(MATCH($J1956,[3]SorP!$B$1:$B$6226,0)),"",INDIRECT("'SorP'!$A$"&amp;MATCH($S1956&amp;$J1956,[3]SorP!C:C,0))))</f>
        <v/>
      </c>
      <c r="U1956" s="139"/>
      <c r="V1956" s="140" t="e">
        <f>IF(C1956="",NA(),IF(OR(C1956="Smelter not listed",C1956="Smelter not yet identified"),MATCH($B1956&amp;$D1956,'[3]Smelter Look-up'!$J:$J,0),MATCH($B1956&amp;$C1956,'[3]Smelter Look-up'!$J:$J,0)))</f>
        <v>#N/A</v>
      </c>
      <c r="X1956" s="67">
        <f t="shared" si="151"/>
        <v>0</v>
      </c>
      <c r="AB1956" s="68" t="str">
        <f t="shared" si="152"/>
        <v/>
      </c>
    </row>
    <row r="1957" spans="1:28" s="67" customFormat="1" ht="20.25">
      <c r="A1957" s="197"/>
      <c r="B1957" s="137" t="s">
        <v>235</v>
      </c>
      <c r="C1957" s="191" t="s">
        <v>235</v>
      </c>
      <c r="D1957" s="138"/>
      <c r="E1957" s="137" t="s">
        <v>235</v>
      </c>
      <c r="F1957" s="137" t="s">
        <v>235</v>
      </c>
      <c r="G1957" s="137" t="s">
        <v>235</v>
      </c>
      <c r="H1957" s="192" t="s">
        <v>235</v>
      </c>
      <c r="I1957" s="193" t="s">
        <v>235</v>
      </c>
      <c r="J1957" s="193" t="s">
        <v>235</v>
      </c>
      <c r="K1957" s="194"/>
      <c r="L1957" s="194"/>
      <c r="M1957" s="194"/>
      <c r="N1957" s="194"/>
      <c r="O1957" s="194"/>
      <c r="P1957" s="195"/>
      <c r="Q1957" s="196"/>
      <c r="R1957" s="137" t="s">
        <v>235</v>
      </c>
      <c r="S1957" s="197" t="str">
        <f t="shared" ca="1" si="153"/>
        <v/>
      </c>
      <c r="T1957" s="197" t="str">
        <f ca="1">IF(B1957="","",IF(ISERROR(MATCH($J1957,[3]SorP!$B$1:$B$6226,0)),"",INDIRECT("'SorP'!$A$"&amp;MATCH($S1957&amp;$J1957,[3]SorP!C:C,0))))</f>
        <v/>
      </c>
      <c r="U1957" s="139"/>
      <c r="V1957" s="140" t="e">
        <f>IF(C1957="",NA(),IF(OR(C1957="Smelter not listed",C1957="Smelter not yet identified"),MATCH($B1957&amp;$D1957,'[3]Smelter Look-up'!$J:$J,0),MATCH($B1957&amp;$C1957,'[3]Smelter Look-up'!$J:$J,0)))</f>
        <v>#N/A</v>
      </c>
      <c r="X1957" s="67">
        <f t="shared" si="151"/>
        <v>0</v>
      </c>
      <c r="AB1957" s="68" t="str">
        <f t="shared" si="152"/>
        <v/>
      </c>
    </row>
    <row r="1958" spans="1:28" s="67" customFormat="1" ht="20.25">
      <c r="A1958" s="197"/>
      <c r="B1958" s="137" t="s">
        <v>235</v>
      </c>
      <c r="C1958" s="191" t="s">
        <v>235</v>
      </c>
      <c r="D1958" s="138"/>
      <c r="E1958" s="137" t="s">
        <v>235</v>
      </c>
      <c r="F1958" s="137" t="s">
        <v>235</v>
      </c>
      <c r="G1958" s="137" t="s">
        <v>235</v>
      </c>
      <c r="H1958" s="192" t="s">
        <v>235</v>
      </c>
      <c r="I1958" s="193" t="s">
        <v>235</v>
      </c>
      <c r="J1958" s="193" t="s">
        <v>235</v>
      </c>
      <c r="K1958" s="194"/>
      <c r="L1958" s="194"/>
      <c r="M1958" s="194"/>
      <c r="N1958" s="194"/>
      <c r="O1958" s="194"/>
      <c r="P1958" s="195"/>
      <c r="Q1958" s="196"/>
      <c r="R1958" s="137" t="s">
        <v>235</v>
      </c>
      <c r="S1958" s="197" t="str">
        <f t="shared" ca="1" si="153"/>
        <v/>
      </c>
      <c r="T1958" s="197" t="str">
        <f ca="1">IF(B1958="","",IF(ISERROR(MATCH($J1958,[3]SorP!$B$1:$B$6226,0)),"",INDIRECT("'SorP'!$A$"&amp;MATCH($S1958&amp;$J1958,[3]SorP!C:C,0))))</f>
        <v/>
      </c>
      <c r="U1958" s="139"/>
      <c r="V1958" s="140" t="e">
        <f>IF(C1958="",NA(),IF(OR(C1958="Smelter not listed",C1958="Smelter not yet identified"),MATCH($B1958&amp;$D1958,'[3]Smelter Look-up'!$J:$J,0),MATCH($B1958&amp;$C1958,'[3]Smelter Look-up'!$J:$J,0)))</f>
        <v>#N/A</v>
      </c>
      <c r="X1958" s="67">
        <f t="shared" si="151"/>
        <v>0</v>
      </c>
      <c r="AB1958" s="68" t="str">
        <f t="shared" si="152"/>
        <v/>
      </c>
    </row>
    <row r="1959" spans="1:28" s="67" customFormat="1" ht="20.25">
      <c r="A1959" s="197"/>
      <c r="B1959" s="137" t="s">
        <v>235</v>
      </c>
      <c r="C1959" s="191" t="s">
        <v>235</v>
      </c>
      <c r="D1959" s="138"/>
      <c r="E1959" s="137" t="s">
        <v>235</v>
      </c>
      <c r="F1959" s="137" t="s">
        <v>235</v>
      </c>
      <c r="G1959" s="137" t="s">
        <v>235</v>
      </c>
      <c r="H1959" s="192" t="s">
        <v>235</v>
      </c>
      <c r="I1959" s="193" t="s">
        <v>235</v>
      </c>
      <c r="J1959" s="193" t="s">
        <v>235</v>
      </c>
      <c r="K1959" s="194"/>
      <c r="L1959" s="194"/>
      <c r="M1959" s="194"/>
      <c r="N1959" s="194"/>
      <c r="O1959" s="194"/>
      <c r="P1959" s="195"/>
      <c r="Q1959" s="196"/>
      <c r="R1959" s="137" t="s">
        <v>235</v>
      </c>
      <c r="S1959" s="197" t="str">
        <f t="shared" ca="1" si="153"/>
        <v/>
      </c>
      <c r="T1959" s="197" t="str">
        <f ca="1">IF(B1959="","",IF(ISERROR(MATCH($J1959,[3]SorP!$B$1:$B$6226,0)),"",INDIRECT("'SorP'!$A$"&amp;MATCH($S1959&amp;$J1959,[3]SorP!C:C,0))))</f>
        <v/>
      </c>
      <c r="U1959" s="139"/>
      <c r="V1959" s="140" t="e">
        <f>IF(C1959="",NA(),IF(OR(C1959="Smelter not listed",C1959="Smelter not yet identified"),MATCH($B1959&amp;$D1959,'[3]Smelter Look-up'!$J:$J,0),MATCH($B1959&amp;$C1959,'[3]Smelter Look-up'!$J:$J,0)))</f>
        <v>#N/A</v>
      </c>
      <c r="X1959" s="67">
        <f t="shared" si="151"/>
        <v>0</v>
      </c>
      <c r="AB1959" s="68" t="str">
        <f t="shared" si="152"/>
        <v/>
      </c>
    </row>
    <row r="1960" spans="1:28" s="67" customFormat="1" ht="20.25">
      <c r="A1960" s="197"/>
      <c r="B1960" s="137" t="s">
        <v>235</v>
      </c>
      <c r="C1960" s="191" t="s">
        <v>235</v>
      </c>
      <c r="D1960" s="138"/>
      <c r="E1960" s="137" t="s">
        <v>235</v>
      </c>
      <c r="F1960" s="137" t="s">
        <v>235</v>
      </c>
      <c r="G1960" s="137" t="s">
        <v>235</v>
      </c>
      <c r="H1960" s="192" t="s">
        <v>235</v>
      </c>
      <c r="I1960" s="193" t="s">
        <v>235</v>
      </c>
      <c r="J1960" s="193" t="s">
        <v>235</v>
      </c>
      <c r="K1960" s="194"/>
      <c r="L1960" s="194"/>
      <c r="M1960" s="194"/>
      <c r="N1960" s="194"/>
      <c r="O1960" s="194"/>
      <c r="P1960" s="195"/>
      <c r="Q1960" s="196"/>
      <c r="R1960" s="137" t="s">
        <v>235</v>
      </c>
      <c r="S1960" s="197" t="str">
        <f t="shared" ca="1" si="153"/>
        <v/>
      </c>
      <c r="T1960" s="197" t="str">
        <f ca="1">IF(B1960="","",IF(ISERROR(MATCH($J1960,[3]SorP!$B$1:$B$6226,0)),"",INDIRECT("'SorP'!$A$"&amp;MATCH($S1960&amp;$J1960,[3]SorP!C:C,0))))</f>
        <v/>
      </c>
      <c r="U1960" s="139"/>
      <c r="V1960" s="140" t="e">
        <f>IF(C1960="",NA(),IF(OR(C1960="Smelter not listed",C1960="Smelter not yet identified"),MATCH($B1960&amp;$D1960,'[3]Smelter Look-up'!$J:$J,0),MATCH($B1960&amp;$C1960,'[3]Smelter Look-up'!$J:$J,0)))</f>
        <v>#N/A</v>
      </c>
      <c r="X1960" s="67">
        <f t="shared" si="151"/>
        <v>0</v>
      </c>
      <c r="AB1960" s="68" t="str">
        <f t="shared" si="152"/>
        <v/>
      </c>
    </row>
    <row r="1961" spans="1:28" s="67" customFormat="1" ht="20.25">
      <c r="A1961" s="197"/>
      <c r="B1961" s="137" t="s">
        <v>235</v>
      </c>
      <c r="C1961" s="191" t="s">
        <v>235</v>
      </c>
      <c r="D1961" s="138"/>
      <c r="E1961" s="137" t="s">
        <v>235</v>
      </c>
      <c r="F1961" s="137" t="s">
        <v>235</v>
      </c>
      <c r="G1961" s="137" t="s">
        <v>235</v>
      </c>
      <c r="H1961" s="192" t="s">
        <v>235</v>
      </c>
      <c r="I1961" s="193" t="s">
        <v>235</v>
      </c>
      <c r="J1961" s="193" t="s">
        <v>235</v>
      </c>
      <c r="K1961" s="194"/>
      <c r="L1961" s="194"/>
      <c r="M1961" s="194"/>
      <c r="N1961" s="194"/>
      <c r="O1961" s="194"/>
      <c r="P1961" s="195"/>
      <c r="Q1961" s="196"/>
      <c r="R1961" s="137" t="s">
        <v>235</v>
      </c>
      <c r="S1961" s="197" t="str">
        <f t="shared" ca="1" si="153"/>
        <v/>
      </c>
      <c r="T1961" s="197" t="str">
        <f ca="1">IF(B1961="","",IF(ISERROR(MATCH($J1961,[3]SorP!$B$1:$B$6226,0)),"",INDIRECT("'SorP'!$A$"&amp;MATCH($S1961&amp;$J1961,[3]SorP!C:C,0))))</f>
        <v/>
      </c>
      <c r="U1961" s="139"/>
      <c r="V1961" s="140" t="e">
        <f>IF(C1961="",NA(),IF(OR(C1961="Smelter not listed",C1961="Smelter not yet identified"),MATCH($B1961&amp;$D1961,'[3]Smelter Look-up'!$J:$J,0),MATCH($B1961&amp;$C1961,'[3]Smelter Look-up'!$J:$J,0)))</f>
        <v>#N/A</v>
      </c>
      <c r="X1961" s="67">
        <f t="shared" si="151"/>
        <v>0</v>
      </c>
      <c r="AB1961" s="68" t="str">
        <f t="shared" si="152"/>
        <v/>
      </c>
    </row>
    <row r="1962" spans="1:28" s="67" customFormat="1" ht="20.25">
      <c r="A1962" s="197"/>
      <c r="B1962" s="137" t="s">
        <v>235</v>
      </c>
      <c r="C1962" s="191" t="s">
        <v>235</v>
      </c>
      <c r="D1962" s="138"/>
      <c r="E1962" s="137" t="s">
        <v>235</v>
      </c>
      <c r="F1962" s="137" t="s">
        <v>235</v>
      </c>
      <c r="G1962" s="137" t="s">
        <v>235</v>
      </c>
      <c r="H1962" s="192" t="s">
        <v>235</v>
      </c>
      <c r="I1962" s="193" t="s">
        <v>235</v>
      </c>
      <c r="J1962" s="193" t="s">
        <v>235</v>
      </c>
      <c r="K1962" s="194"/>
      <c r="L1962" s="194"/>
      <c r="M1962" s="194"/>
      <c r="N1962" s="194"/>
      <c r="O1962" s="194"/>
      <c r="P1962" s="195"/>
      <c r="Q1962" s="196"/>
      <c r="R1962" s="137" t="s">
        <v>235</v>
      </c>
      <c r="S1962" s="197" t="str">
        <f t="shared" ca="1" si="153"/>
        <v/>
      </c>
      <c r="T1962" s="197" t="str">
        <f ca="1">IF(B1962="","",IF(ISERROR(MATCH($J1962,[3]SorP!$B$1:$B$6226,0)),"",INDIRECT("'SorP'!$A$"&amp;MATCH($S1962&amp;$J1962,[3]SorP!C:C,0))))</f>
        <v/>
      </c>
      <c r="U1962" s="139"/>
      <c r="V1962" s="140" t="e">
        <f>IF(C1962="",NA(),IF(OR(C1962="Smelter not listed",C1962="Smelter not yet identified"),MATCH($B1962&amp;$D1962,'[3]Smelter Look-up'!$J:$J,0),MATCH($B1962&amp;$C1962,'[3]Smelter Look-up'!$J:$J,0)))</f>
        <v>#N/A</v>
      </c>
      <c r="X1962" s="67">
        <f t="shared" si="151"/>
        <v>0</v>
      </c>
      <c r="AB1962" s="68" t="str">
        <f t="shared" si="152"/>
        <v/>
      </c>
    </row>
    <row r="1963" spans="1:28" s="67" customFormat="1" ht="20.25">
      <c r="A1963" s="197"/>
      <c r="B1963" s="137" t="s">
        <v>235</v>
      </c>
      <c r="C1963" s="191" t="s">
        <v>235</v>
      </c>
      <c r="D1963" s="138"/>
      <c r="E1963" s="137" t="s">
        <v>235</v>
      </c>
      <c r="F1963" s="137" t="s">
        <v>235</v>
      </c>
      <c r="G1963" s="137" t="s">
        <v>235</v>
      </c>
      <c r="H1963" s="192" t="s">
        <v>235</v>
      </c>
      <c r="I1963" s="193" t="s">
        <v>235</v>
      </c>
      <c r="J1963" s="193" t="s">
        <v>235</v>
      </c>
      <c r="K1963" s="194"/>
      <c r="L1963" s="194"/>
      <c r="M1963" s="194"/>
      <c r="N1963" s="194"/>
      <c r="O1963" s="194"/>
      <c r="P1963" s="195"/>
      <c r="Q1963" s="196"/>
      <c r="R1963" s="137" t="s">
        <v>235</v>
      </c>
      <c r="S1963" s="197" t="str">
        <f t="shared" ca="1" si="153"/>
        <v/>
      </c>
      <c r="T1963" s="197" t="str">
        <f ca="1">IF(B1963="","",IF(ISERROR(MATCH($J1963,[3]SorP!$B$1:$B$6226,0)),"",INDIRECT("'SorP'!$A$"&amp;MATCH($S1963&amp;$J1963,[3]SorP!C:C,0))))</f>
        <v/>
      </c>
      <c r="U1963" s="139"/>
      <c r="V1963" s="140" t="e">
        <f>IF(C1963="",NA(),IF(OR(C1963="Smelter not listed",C1963="Smelter not yet identified"),MATCH($B1963&amp;$D1963,'[3]Smelter Look-up'!$J:$J,0),MATCH($B1963&amp;$C1963,'[3]Smelter Look-up'!$J:$J,0)))</f>
        <v>#N/A</v>
      </c>
      <c r="X1963" s="67">
        <f t="shared" si="151"/>
        <v>0</v>
      </c>
      <c r="AB1963" s="68" t="str">
        <f t="shared" si="152"/>
        <v/>
      </c>
    </row>
    <row r="1964" spans="1:28" s="67" customFormat="1" ht="20.25">
      <c r="A1964" s="197"/>
      <c r="B1964" s="137" t="s">
        <v>235</v>
      </c>
      <c r="C1964" s="191" t="s">
        <v>235</v>
      </c>
      <c r="D1964" s="138"/>
      <c r="E1964" s="137" t="s">
        <v>235</v>
      </c>
      <c r="F1964" s="137" t="s">
        <v>235</v>
      </c>
      <c r="G1964" s="137" t="s">
        <v>235</v>
      </c>
      <c r="H1964" s="192" t="s">
        <v>235</v>
      </c>
      <c r="I1964" s="193" t="s">
        <v>235</v>
      </c>
      <c r="J1964" s="193" t="s">
        <v>235</v>
      </c>
      <c r="K1964" s="194"/>
      <c r="L1964" s="194"/>
      <c r="M1964" s="194"/>
      <c r="N1964" s="194"/>
      <c r="O1964" s="194"/>
      <c r="P1964" s="195"/>
      <c r="Q1964" s="196"/>
      <c r="R1964" s="137" t="s">
        <v>235</v>
      </c>
      <c r="S1964" s="197" t="str">
        <f t="shared" ca="1" si="153"/>
        <v/>
      </c>
      <c r="T1964" s="197" t="str">
        <f ca="1">IF(B1964="","",IF(ISERROR(MATCH($J1964,[3]SorP!$B$1:$B$6226,0)),"",INDIRECT("'SorP'!$A$"&amp;MATCH($S1964&amp;$J1964,[3]SorP!C:C,0))))</f>
        <v/>
      </c>
      <c r="U1964" s="139"/>
      <c r="V1964" s="140" t="e">
        <f>IF(C1964="",NA(),IF(OR(C1964="Smelter not listed",C1964="Smelter not yet identified"),MATCH($B1964&amp;$D1964,'[3]Smelter Look-up'!$J:$J,0),MATCH($B1964&amp;$C1964,'[3]Smelter Look-up'!$J:$J,0)))</f>
        <v>#N/A</v>
      </c>
      <c r="X1964" s="67">
        <f t="shared" si="151"/>
        <v>0</v>
      </c>
      <c r="AB1964" s="68" t="str">
        <f t="shared" si="152"/>
        <v/>
      </c>
    </row>
    <row r="1965" spans="1:28" s="67" customFormat="1" ht="20.25">
      <c r="A1965" s="197"/>
      <c r="B1965" s="137" t="s">
        <v>235</v>
      </c>
      <c r="C1965" s="191" t="s">
        <v>235</v>
      </c>
      <c r="D1965" s="138"/>
      <c r="E1965" s="137" t="s">
        <v>235</v>
      </c>
      <c r="F1965" s="137" t="s">
        <v>235</v>
      </c>
      <c r="G1965" s="137" t="s">
        <v>235</v>
      </c>
      <c r="H1965" s="192" t="s">
        <v>235</v>
      </c>
      <c r="I1965" s="193" t="s">
        <v>235</v>
      </c>
      <c r="J1965" s="193" t="s">
        <v>235</v>
      </c>
      <c r="K1965" s="194"/>
      <c r="L1965" s="194"/>
      <c r="M1965" s="194"/>
      <c r="N1965" s="194"/>
      <c r="O1965" s="194"/>
      <c r="P1965" s="195"/>
      <c r="Q1965" s="196"/>
      <c r="R1965" s="137" t="s">
        <v>235</v>
      </c>
      <c r="S1965" s="197" t="str">
        <f t="shared" ca="1" si="153"/>
        <v/>
      </c>
      <c r="T1965" s="197" t="str">
        <f ca="1">IF(B1965="","",IF(ISERROR(MATCH($J1965,[3]SorP!$B$1:$B$6226,0)),"",INDIRECT("'SorP'!$A$"&amp;MATCH($S1965&amp;$J1965,[3]SorP!C:C,0))))</f>
        <v/>
      </c>
      <c r="U1965" s="139"/>
      <c r="V1965" s="140" t="e">
        <f>IF(C1965="",NA(),IF(OR(C1965="Smelter not listed",C1965="Smelter not yet identified"),MATCH($B1965&amp;$D1965,'[3]Smelter Look-up'!$J:$J,0),MATCH($B1965&amp;$C1965,'[3]Smelter Look-up'!$J:$J,0)))</f>
        <v>#N/A</v>
      </c>
      <c r="X1965" s="67">
        <f t="shared" si="151"/>
        <v>0</v>
      </c>
      <c r="AB1965" s="68" t="str">
        <f t="shared" si="152"/>
        <v/>
      </c>
    </row>
    <row r="1966" spans="1:28" s="67" customFormat="1" ht="20.25">
      <c r="A1966" s="197"/>
      <c r="B1966" s="137" t="s">
        <v>235</v>
      </c>
      <c r="C1966" s="191" t="s">
        <v>235</v>
      </c>
      <c r="D1966" s="138"/>
      <c r="E1966" s="137" t="s">
        <v>235</v>
      </c>
      <c r="F1966" s="137" t="s">
        <v>235</v>
      </c>
      <c r="G1966" s="137" t="s">
        <v>235</v>
      </c>
      <c r="H1966" s="192" t="s">
        <v>235</v>
      </c>
      <c r="I1966" s="193" t="s">
        <v>235</v>
      </c>
      <c r="J1966" s="193" t="s">
        <v>235</v>
      </c>
      <c r="K1966" s="194"/>
      <c r="L1966" s="194"/>
      <c r="M1966" s="194"/>
      <c r="N1966" s="194"/>
      <c r="O1966" s="194"/>
      <c r="P1966" s="195"/>
      <c r="Q1966" s="196"/>
      <c r="R1966" s="137" t="s">
        <v>235</v>
      </c>
      <c r="S1966" s="197" t="str">
        <f t="shared" ca="1" si="153"/>
        <v/>
      </c>
      <c r="T1966" s="197" t="str">
        <f ca="1">IF(B1966="","",IF(ISERROR(MATCH($J1966,[3]SorP!$B$1:$B$6226,0)),"",INDIRECT("'SorP'!$A$"&amp;MATCH($S1966&amp;$J1966,[3]SorP!C:C,0))))</f>
        <v/>
      </c>
      <c r="U1966" s="139"/>
      <c r="V1966" s="140" t="e">
        <f>IF(C1966="",NA(),IF(OR(C1966="Smelter not listed",C1966="Smelter not yet identified"),MATCH($B1966&amp;$D1966,'[3]Smelter Look-up'!$J:$J,0),MATCH($B1966&amp;$C1966,'[3]Smelter Look-up'!$J:$J,0)))</f>
        <v>#N/A</v>
      </c>
      <c r="X1966" s="67">
        <f t="shared" si="151"/>
        <v>0</v>
      </c>
      <c r="AB1966" s="68" t="str">
        <f t="shared" si="152"/>
        <v/>
      </c>
    </row>
    <row r="1967" spans="1:28" s="67" customFormat="1" ht="20.25">
      <c r="A1967" s="197"/>
      <c r="B1967" s="137" t="s">
        <v>235</v>
      </c>
      <c r="C1967" s="191" t="s">
        <v>235</v>
      </c>
      <c r="D1967" s="138"/>
      <c r="E1967" s="137" t="s">
        <v>235</v>
      </c>
      <c r="F1967" s="137" t="s">
        <v>235</v>
      </c>
      <c r="G1967" s="137" t="s">
        <v>235</v>
      </c>
      <c r="H1967" s="192" t="s">
        <v>235</v>
      </c>
      <c r="I1967" s="193" t="s">
        <v>235</v>
      </c>
      <c r="J1967" s="193" t="s">
        <v>235</v>
      </c>
      <c r="K1967" s="194"/>
      <c r="L1967" s="194"/>
      <c r="M1967" s="194"/>
      <c r="N1967" s="194"/>
      <c r="O1967" s="194"/>
      <c r="P1967" s="195"/>
      <c r="Q1967" s="196"/>
      <c r="R1967" s="137" t="s">
        <v>235</v>
      </c>
      <c r="S1967" s="197" t="str">
        <f t="shared" ca="1" si="153"/>
        <v/>
      </c>
      <c r="T1967" s="197" t="str">
        <f ca="1">IF(B1967="","",IF(ISERROR(MATCH($J1967,[3]SorP!$B$1:$B$6226,0)),"",INDIRECT("'SorP'!$A$"&amp;MATCH($S1967&amp;$J1967,[3]SorP!C:C,0))))</f>
        <v/>
      </c>
      <c r="U1967" s="139"/>
      <c r="V1967" s="140" t="e">
        <f>IF(C1967="",NA(),IF(OR(C1967="Smelter not listed",C1967="Smelter not yet identified"),MATCH($B1967&amp;$D1967,'[3]Smelter Look-up'!$J:$J,0),MATCH($B1967&amp;$C1967,'[3]Smelter Look-up'!$J:$J,0)))</f>
        <v>#N/A</v>
      </c>
      <c r="X1967" s="67">
        <f t="shared" si="151"/>
        <v>0</v>
      </c>
      <c r="AB1967" s="68" t="str">
        <f t="shared" si="152"/>
        <v/>
      </c>
    </row>
    <row r="1968" spans="1:28" s="67" customFormat="1" ht="20.25">
      <c r="A1968" s="197"/>
      <c r="B1968" s="137" t="s">
        <v>235</v>
      </c>
      <c r="C1968" s="191" t="s">
        <v>235</v>
      </c>
      <c r="D1968" s="138"/>
      <c r="E1968" s="137" t="s">
        <v>235</v>
      </c>
      <c r="F1968" s="137" t="s">
        <v>235</v>
      </c>
      <c r="G1968" s="137" t="s">
        <v>235</v>
      </c>
      <c r="H1968" s="192" t="s">
        <v>235</v>
      </c>
      <c r="I1968" s="193" t="s">
        <v>235</v>
      </c>
      <c r="J1968" s="193" t="s">
        <v>235</v>
      </c>
      <c r="K1968" s="194"/>
      <c r="L1968" s="194"/>
      <c r="M1968" s="194"/>
      <c r="N1968" s="194"/>
      <c r="O1968" s="194"/>
      <c r="P1968" s="195"/>
      <c r="Q1968" s="196"/>
      <c r="R1968" s="137" t="s">
        <v>235</v>
      </c>
      <c r="S1968" s="197" t="str">
        <f t="shared" ca="1" si="153"/>
        <v/>
      </c>
      <c r="T1968" s="197" t="str">
        <f ca="1">IF(B1968="","",IF(ISERROR(MATCH($J1968,[3]SorP!$B$1:$B$6226,0)),"",INDIRECT("'SorP'!$A$"&amp;MATCH($S1968&amp;$J1968,[3]SorP!C:C,0))))</f>
        <v/>
      </c>
      <c r="U1968" s="139"/>
      <c r="V1968" s="140" t="e">
        <f>IF(C1968="",NA(),IF(OR(C1968="Smelter not listed",C1968="Smelter not yet identified"),MATCH($B1968&amp;$D1968,'[3]Smelter Look-up'!$J:$J,0),MATCH($B1968&amp;$C1968,'[3]Smelter Look-up'!$J:$J,0)))</f>
        <v>#N/A</v>
      </c>
      <c r="X1968" s="67">
        <f t="shared" si="151"/>
        <v>0</v>
      </c>
      <c r="AB1968" s="68" t="str">
        <f t="shared" si="152"/>
        <v/>
      </c>
    </row>
    <row r="1969" spans="1:28" s="67" customFormat="1" ht="20.25">
      <c r="A1969" s="197"/>
      <c r="B1969" s="137" t="s">
        <v>235</v>
      </c>
      <c r="C1969" s="191" t="s">
        <v>235</v>
      </c>
      <c r="D1969" s="138"/>
      <c r="E1969" s="137" t="s">
        <v>235</v>
      </c>
      <c r="F1969" s="137" t="s">
        <v>235</v>
      </c>
      <c r="G1969" s="137" t="s">
        <v>235</v>
      </c>
      <c r="H1969" s="192" t="s">
        <v>235</v>
      </c>
      <c r="I1969" s="193" t="s">
        <v>235</v>
      </c>
      <c r="J1969" s="193" t="s">
        <v>235</v>
      </c>
      <c r="K1969" s="194"/>
      <c r="L1969" s="194"/>
      <c r="M1969" s="194"/>
      <c r="N1969" s="194"/>
      <c r="O1969" s="194"/>
      <c r="P1969" s="195"/>
      <c r="Q1969" s="196"/>
      <c r="R1969" s="137" t="s">
        <v>235</v>
      </c>
      <c r="S1969" s="197" t="str">
        <f t="shared" ca="1" si="153"/>
        <v/>
      </c>
      <c r="T1969" s="197" t="str">
        <f ca="1">IF(B1969="","",IF(ISERROR(MATCH($J1969,[3]SorP!$B$1:$B$6226,0)),"",INDIRECT("'SorP'!$A$"&amp;MATCH($S1969&amp;$J1969,[3]SorP!C:C,0))))</f>
        <v/>
      </c>
      <c r="U1969" s="139"/>
      <c r="V1969" s="140" t="e">
        <f>IF(C1969="",NA(),IF(OR(C1969="Smelter not listed",C1969="Smelter not yet identified"),MATCH($B1969&amp;$D1969,'[3]Smelter Look-up'!$J:$J,0),MATCH($B1969&amp;$C1969,'[3]Smelter Look-up'!$J:$J,0)))</f>
        <v>#N/A</v>
      </c>
      <c r="X1969" s="67">
        <f t="shared" si="151"/>
        <v>0</v>
      </c>
      <c r="AB1969" s="68" t="str">
        <f t="shared" si="152"/>
        <v/>
      </c>
    </row>
    <row r="1970" spans="1:28" s="67" customFormat="1" ht="20.25">
      <c r="A1970" s="197"/>
      <c r="B1970" s="137" t="s">
        <v>235</v>
      </c>
      <c r="C1970" s="191" t="s">
        <v>235</v>
      </c>
      <c r="D1970" s="138"/>
      <c r="E1970" s="137" t="s">
        <v>235</v>
      </c>
      <c r="F1970" s="137" t="s">
        <v>235</v>
      </c>
      <c r="G1970" s="137" t="s">
        <v>235</v>
      </c>
      <c r="H1970" s="192" t="s">
        <v>235</v>
      </c>
      <c r="I1970" s="193" t="s">
        <v>235</v>
      </c>
      <c r="J1970" s="193" t="s">
        <v>235</v>
      </c>
      <c r="K1970" s="194"/>
      <c r="L1970" s="194"/>
      <c r="M1970" s="194"/>
      <c r="N1970" s="194"/>
      <c r="O1970" s="194"/>
      <c r="P1970" s="195"/>
      <c r="Q1970" s="196"/>
      <c r="R1970" s="137" t="s">
        <v>235</v>
      </c>
      <c r="S1970" s="197" t="str">
        <f t="shared" ca="1" si="153"/>
        <v/>
      </c>
      <c r="T1970" s="197" t="str">
        <f ca="1">IF(B1970="","",IF(ISERROR(MATCH($J1970,[3]SorP!$B$1:$B$6226,0)),"",INDIRECT("'SorP'!$A$"&amp;MATCH($S1970&amp;$J1970,[3]SorP!C:C,0))))</f>
        <v/>
      </c>
      <c r="U1970" s="139"/>
      <c r="V1970" s="140" t="e">
        <f>IF(C1970="",NA(),IF(OR(C1970="Smelter not listed",C1970="Smelter not yet identified"),MATCH($B1970&amp;$D1970,'[3]Smelter Look-up'!$J:$J,0),MATCH($B1970&amp;$C1970,'[3]Smelter Look-up'!$J:$J,0)))</f>
        <v>#N/A</v>
      </c>
      <c r="X1970" s="67">
        <f t="shared" si="151"/>
        <v>0</v>
      </c>
      <c r="AB1970" s="68" t="str">
        <f t="shared" si="152"/>
        <v/>
      </c>
    </row>
    <row r="1971" spans="1:28" s="67" customFormat="1" ht="20.25">
      <c r="A1971" s="197"/>
      <c r="B1971" s="137" t="s">
        <v>235</v>
      </c>
      <c r="C1971" s="191" t="s">
        <v>235</v>
      </c>
      <c r="D1971" s="138"/>
      <c r="E1971" s="137" t="s">
        <v>235</v>
      </c>
      <c r="F1971" s="137" t="s">
        <v>235</v>
      </c>
      <c r="G1971" s="137" t="s">
        <v>235</v>
      </c>
      <c r="H1971" s="192" t="s">
        <v>235</v>
      </c>
      <c r="I1971" s="193" t="s">
        <v>235</v>
      </c>
      <c r="J1971" s="193" t="s">
        <v>235</v>
      </c>
      <c r="K1971" s="194"/>
      <c r="L1971" s="194"/>
      <c r="M1971" s="194"/>
      <c r="N1971" s="194"/>
      <c r="O1971" s="194"/>
      <c r="P1971" s="195"/>
      <c r="Q1971" s="196"/>
      <c r="R1971" s="137" t="s">
        <v>235</v>
      </c>
      <c r="S1971" s="197" t="str">
        <f t="shared" ca="1" si="153"/>
        <v/>
      </c>
      <c r="T1971" s="197" t="str">
        <f ca="1">IF(B1971="","",IF(ISERROR(MATCH($J1971,[3]SorP!$B$1:$B$6226,0)),"",INDIRECT("'SorP'!$A$"&amp;MATCH($S1971&amp;$J1971,[3]SorP!C:C,0))))</f>
        <v/>
      </c>
      <c r="U1971" s="139"/>
      <c r="V1971" s="140" t="e">
        <f>IF(C1971="",NA(),IF(OR(C1971="Smelter not listed",C1971="Smelter not yet identified"),MATCH($B1971&amp;$D1971,'[3]Smelter Look-up'!$J:$J,0),MATCH($B1971&amp;$C1971,'[3]Smelter Look-up'!$J:$J,0)))</f>
        <v>#N/A</v>
      </c>
      <c r="X1971" s="67">
        <f t="shared" si="151"/>
        <v>0</v>
      </c>
      <c r="AB1971" s="68" t="str">
        <f t="shared" si="152"/>
        <v/>
      </c>
    </row>
    <row r="1972" spans="1:28" s="67" customFormat="1" ht="20.25">
      <c r="A1972" s="197"/>
      <c r="B1972" s="137" t="s">
        <v>235</v>
      </c>
      <c r="C1972" s="191" t="s">
        <v>235</v>
      </c>
      <c r="D1972" s="138"/>
      <c r="E1972" s="137" t="s">
        <v>235</v>
      </c>
      <c r="F1972" s="137" t="s">
        <v>235</v>
      </c>
      <c r="G1972" s="137" t="s">
        <v>235</v>
      </c>
      <c r="H1972" s="192" t="s">
        <v>235</v>
      </c>
      <c r="I1972" s="193" t="s">
        <v>235</v>
      </c>
      <c r="J1972" s="193" t="s">
        <v>235</v>
      </c>
      <c r="K1972" s="194"/>
      <c r="L1972" s="194"/>
      <c r="M1972" s="194"/>
      <c r="N1972" s="194"/>
      <c r="O1972" s="194"/>
      <c r="P1972" s="195"/>
      <c r="Q1972" s="196"/>
      <c r="R1972" s="137" t="s">
        <v>235</v>
      </c>
      <c r="S1972" s="197" t="str">
        <f t="shared" ca="1" si="153"/>
        <v/>
      </c>
      <c r="T1972" s="197" t="str">
        <f ca="1">IF(B1972="","",IF(ISERROR(MATCH($J1972,[3]SorP!$B$1:$B$6226,0)),"",INDIRECT("'SorP'!$A$"&amp;MATCH($S1972&amp;$J1972,[3]SorP!C:C,0))))</f>
        <v/>
      </c>
      <c r="U1972" s="139"/>
      <c r="V1972" s="140" t="e">
        <f>IF(C1972="",NA(),IF(OR(C1972="Smelter not listed",C1972="Smelter not yet identified"),MATCH($B1972&amp;$D1972,'[3]Smelter Look-up'!$J:$J,0),MATCH($B1972&amp;$C1972,'[3]Smelter Look-up'!$J:$J,0)))</f>
        <v>#N/A</v>
      </c>
      <c r="X1972" s="67">
        <f t="shared" si="151"/>
        <v>0</v>
      </c>
      <c r="AB1972" s="68" t="str">
        <f t="shared" si="152"/>
        <v/>
      </c>
    </row>
    <row r="1973" spans="1:28" s="67" customFormat="1" ht="20.25">
      <c r="A1973" s="197"/>
      <c r="B1973" s="137" t="s">
        <v>235</v>
      </c>
      <c r="C1973" s="191" t="s">
        <v>235</v>
      </c>
      <c r="D1973" s="138"/>
      <c r="E1973" s="137" t="s">
        <v>235</v>
      </c>
      <c r="F1973" s="137" t="s">
        <v>235</v>
      </c>
      <c r="G1973" s="137" t="s">
        <v>235</v>
      </c>
      <c r="H1973" s="192" t="s">
        <v>235</v>
      </c>
      <c r="I1973" s="193" t="s">
        <v>235</v>
      </c>
      <c r="J1973" s="193" t="s">
        <v>235</v>
      </c>
      <c r="K1973" s="194"/>
      <c r="L1973" s="194"/>
      <c r="M1973" s="194"/>
      <c r="N1973" s="194"/>
      <c r="O1973" s="194"/>
      <c r="P1973" s="195"/>
      <c r="Q1973" s="196"/>
      <c r="R1973" s="137" t="s">
        <v>235</v>
      </c>
      <c r="S1973" s="197" t="str">
        <f t="shared" ca="1" si="153"/>
        <v/>
      </c>
      <c r="T1973" s="197" t="str">
        <f ca="1">IF(B1973="","",IF(ISERROR(MATCH($J1973,[3]SorP!$B$1:$B$6226,0)),"",INDIRECT("'SorP'!$A$"&amp;MATCH($S1973&amp;$J1973,[3]SorP!C:C,0))))</f>
        <v/>
      </c>
      <c r="U1973" s="139"/>
      <c r="V1973" s="140" t="e">
        <f>IF(C1973="",NA(),IF(OR(C1973="Smelter not listed",C1973="Smelter not yet identified"),MATCH($B1973&amp;$D1973,'[3]Smelter Look-up'!$J:$J,0),MATCH($B1973&amp;$C1973,'[3]Smelter Look-up'!$J:$J,0)))</f>
        <v>#N/A</v>
      </c>
      <c r="X1973" s="67">
        <f t="shared" si="151"/>
        <v>0</v>
      </c>
      <c r="AB1973" s="68" t="str">
        <f t="shared" si="152"/>
        <v/>
      </c>
    </row>
    <row r="1974" spans="1:28" s="67" customFormat="1" ht="20.25">
      <c r="A1974" s="197"/>
      <c r="B1974" s="137" t="s">
        <v>235</v>
      </c>
      <c r="C1974" s="191" t="s">
        <v>235</v>
      </c>
      <c r="D1974" s="138"/>
      <c r="E1974" s="137" t="s">
        <v>235</v>
      </c>
      <c r="F1974" s="137" t="s">
        <v>235</v>
      </c>
      <c r="G1974" s="137" t="s">
        <v>235</v>
      </c>
      <c r="H1974" s="192" t="s">
        <v>235</v>
      </c>
      <c r="I1974" s="193" t="s">
        <v>235</v>
      </c>
      <c r="J1974" s="193" t="s">
        <v>235</v>
      </c>
      <c r="K1974" s="194"/>
      <c r="L1974" s="194"/>
      <c r="M1974" s="194"/>
      <c r="N1974" s="194"/>
      <c r="O1974" s="194"/>
      <c r="P1974" s="195"/>
      <c r="Q1974" s="196"/>
      <c r="R1974" s="137" t="s">
        <v>235</v>
      </c>
      <c r="S1974" s="197" t="str">
        <f t="shared" ca="1" si="153"/>
        <v/>
      </c>
      <c r="T1974" s="197" t="str">
        <f ca="1">IF(B1974="","",IF(ISERROR(MATCH($J1974,[3]SorP!$B$1:$B$6226,0)),"",INDIRECT("'SorP'!$A$"&amp;MATCH($S1974&amp;$J1974,[3]SorP!C:C,0))))</f>
        <v/>
      </c>
      <c r="U1974" s="139"/>
      <c r="V1974" s="140" t="e">
        <f>IF(C1974="",NA(),IF(OR(C1974="Smelter not listed",C1974="Smelter not yet identified"),MATCH($B1974&amp;$D1974,'[3]Smelter Look-up'!$J:$J,0),MATCH($B1974&amp;$C1974,'[3]Smelter Look-up'!$J:$J,0)))</f>
        <v>#N/A</v>
      </c>
      <c r="X1974" s="67">
        <f t="shared" si="151"/>
        <v>0</v>
      </c>
      <c r="AB1974" s="68" t="str">
        <f t="shared" si="152"/>
        <v/>
      </c>
    </row>
    <row r="1975" spans="1:28" s="67" customFormat="1" ht="20.25">
      <c r="A1975" s="197"/>
      <c r="B1975" s="137" t="s">
        <v>235</v>
      </c>
      <c r="C1975" s="191" t="s">
        <v>235</v>
      </c>
      <c r="D1975" s="138"/>
      <c r="E1975" s="137" t="s">
        <v>235</v>
      </c>
      <c r="F1975" s="137" t="s">
        <v>235</v>
      </c>
      <c r="G1975" s="137" t="s">
        <v>235</v>
      </c>
      <c r="H1975" s="192" t="s">
        <v>235</v>
      </c>
      <c r="I1975" s="193" t="s">
        <v>235</v>
      </c>
      <c r="J1975" s="193" t="s">
        <v>235</v>
      </c>
      <c r="K1975" s="194"/>
      <c r="L1975" s="194"/>
      <c r="M1975" s="194"/>
      <c r="N1975" s="194"/>
      <c r="O1975" s="194"/>
      <c r="P1975" s="195"/>
      <c r="Q1975" s="196"/>
      <c r="R1975" s="137" t="s">
        <v>235</v>
      </c>
      <c r="S1975" s="197" t="str">
        <f t="shared" ca="1" si="153"/>
        <v/>
      </c>
      <c r="T1975" s="197" t="str">
        <f ca="1">IF(B1975="","",IF(ISERROR(MATCH($J1975,[3]SorP!$B$1:$B$6226,0)),"",INDIRECT("'SorP'!$A$"&amp;MATCH($S1975&amp;$J1975,[3]SorP!C:C,0))))</f>
        <v/>
      </c>
      <c r="U1975" s="139"/>
      <c r="V1975" s="140" t="e">
        <f>IF(C1975="",NA(),IF(OR(C1975="Smelter not listed",C1975="Smelter not yet identified"),MATCH($B1975&amp;$D1975,'[3]Smelter Look-up'!$J:$J,0),MATCH($B1975&amp;$C1975,'[3]Smelter Look-up'!$J:$J,0)))</f>
        <v>#N/A</v>
      </c>
      <c r="X1975" s="67">
        <f t="shared" si="151"/>
        <v>0</v>
      </c>
      <c r="AB1975" s="68" t="str">
        <f t="shared" si="152"/>
        <v/>
      </c>
    </row>
    <row r="1976" spans="1:28" s="67" customFormat="1" ht="20.25">
      <c r="A1976" s="197"/>
      <c r="B1976" s="137" t="s">
        <v>235</v>
      </c>
      <c r="C1976" s="191" t="s">
        <v>235</v>
      </c>
      <c r="D1976" s="138"/>
      <c r="E1976" s="137" t="s">
        <v>235</v>
      </c>
      <c r="F1976" s="137" t="s">
        <v>235</v>
      </c>
      <c r="G1976" s="137" t="s">
        <v>235</v>
      </c>
      <c r="H1976" s="192" t="s">
        <v>235</v>
      </c>
      <c r="I1976" s="193" t="s">
        <v>235</v>
      </c>
      <c r="J1976" s="193" t="s">
        <v>235</v>
      </c>
      <c r="K1976" s="194"/>
      <c r="L1976" s="194"/>
      <c r="M1976" s="194"/>
      <c r="N1976" s="194"/>
      <c r="O1976" s="194"/>
      <c r="P1976" s="195"/>
      <c r="Q1976" s="196"/>
      <c r="R1976" s="137" t="s">
        <v>235</v>
      </c>
      <c r="S1976" s="197" t="str">
        <f t="shared" ca="1" si="153"/>
        <v/>
      </c>
      <c r="T1976" s="197" t="str">
        <f ca="1">IF(B1976="","",IF(ISERROR(MATCH($J1976,[3]SorP!$B$1:$B$6226,0)),"",INDIRECT("'SorP'!$A$"&amp;MATCH($S1976&amp;$J1976,[3]SorP!C:C,0))))</f>
        <v/>
      </c>
      <c r="U1976" s="139"/>
      <c r="V1976" s="140" t="e">
        <f>IF(C1976="",NA(),IF(OR(C1976="Smelter not listed",C1976="Smelter not yet identified"),MATCH($B1976&amp;$D1976,'[3]Smelter Look-up'!$J:$J,0),MATCH($B1976&amp;$C1976,'[3]Smelter Look-up'!$J:$J,0)))</f>
        <v>#N/A</v>
      </c>
      <c r="X1976" s="67">
        <f t="shared" si="151"/>
        <v>0</v>
      </c>
      <c r="AB1976" s="68" t="str">
        <f t="shared" si="152"/>
        <v/>
      </c>
    </row>
    <row r="1977" spans="1:28" s="67" customFormat="1" ht="20.25">
      <c r="A1977" s="197"/>
      <c r="B1977" s="137" t="s">
        <v>235</v>
      </c>
      <c r="C1977" s="191" t="s">
        <v>235</v>
      </c>
      <c r="D1977" s="138"/>
      <c r="E1977" s="137" t="s">
        <v>235</v>
      </c>
      <c r="F1977" s="137" t="s">
        <v>235</v>
      </c>
      <c r="G1977" s="137" t="s">
        <v>235</v>
      </c>
      <c r="H1977" s="192" t="s">
        <v>235</v>
      </c>
      <c r="I1977" s="193" t="s">
        <v>235</v>
      </c>
      <c r="J1977" s="193" t="s">
        <v>235</v>
      </c>
      <c r="K1977" s="194"/>
      <c r="L1977" s="194"/>
      <c r="M1977" s="194"/>
      <c r="N1977" s="194"/>
      <c r="O1977" s="194"/>
      <c r="P1977" s="195"/>
      <c r="Q1977" s="196"/>
      <c r="R1977" s="137" t="s">
        <v>235</v>
      </c>
      <c r="S1977" s="197" t="str">
        <f t="shared" ca="1" si="153"/>
        <v/>
      </c>
      <c r="T1977" s="197" t="str">
        <f ca="1">IF(B1977="","",IF(ISERROR(MATCH($J1977,[3]SorP!$B$1:$B$6226,0)),"",INDIRECT("'SorP'!$A$"&amp;MATCH($S1977&amp;$J1977,[3]SorP!C:C,0))))</f>
        <v/>
      </c>
      <c r="U1977" s="139"/>
      <c r="V1977" s="140" t="e">
        <f>IF(C1977="",NA(),IF(OR(C1977="Smelter not listed",C1977="Smelter not yet identified"),MATCH($B1977&amp;$D1977,'[3]Smelter Look-up'!$J:$J,0),MATCH($B1977&amp;$C1977,'[3]Smelter Look-up'!$J:$J,0)))</f>
        <v>#N/A</v>
      </c>
      <c r="X1977" s="67">
        <f t="shared" si="151"/>
        <v>0</v>
      </c>
      <c r="AB1977" s="68" t="str">
        <f t="shared" si="152"/>
        <v/>
      </c>
    </row>
    <row r="1978" spans="1:28" s="67" customFormat="1" ht="20.25">
      <c r="A1978" s="197"/>
      <c r="B1978" s="137" t="s">
        <v>235</v>
      </c>
      <c r="C1978" s="191" t="s">
        <v>235</v>
      </c>
      <c r="D1978" s="138"/>
      <c r="E1978" s="137" t="s">
        <v>235</v>
      </c>
      <c r="F1978" s="137" t="s">
        <v>235</v>
      </c>
      <c r="G1978" s="137" t="s">
        <v>235</v>
      </c>
      <c r="H1978" s="192" t="s">
        <v>235</v>
      </c>
      <c r="I1978" s="193" t="s">
        <v>235</v>
      </c>
      <c r="J1978" s="193" t="s">
        <v>235</v>
      </c>
      <c r="K1978" s="194"/>
      <c r="L1978" s="194"/>
      <c r="M1978" s="194"/>
      <c r="N1978" s="194"/>
      <c r="O1978" s="194"/>
      <c r="P1978" s="195"/>
      <c r="Q1978" s="196"/>
      <c r="R1978" s="137" t="s">
        <v>235</v>
      </c>
      <c r="S1978" s="197" t="str">
        <f t="shared" ref="S1978" ca="1" si="154">IF(B1978="","",IF(ISERROR(MATCH($E1978,CL,0)),"Unknown",INDIRECT("'C'!$A$"&amp;MATCH($E1978,CL,0)+1)))</f>
        <v/>
      </c>
      <c r="T1978" s="197" t="str">
        <f ca="1">IF(B1978="","",IF(ISERROR(MATCH($J1978,[3]SorP!$B$1:$B$6226,0)),"",INDIRECT("'SorP'!$A$"&amp;MATCH($S1978&amp;$J1978,[3]SorP!C:C,0))))</f>
        <v/>
      </c>
      <c r="U1978" s="139"/>
      <c r="V1978" s="140" t="e">
        <f>IF(C1978="",NA(),IF(OR(C1978="Smelter not listed",C1978="Smelter not yet identified"),MATCH($B1978&amp;$D1978,'[3]Smelter Look-up'!$J:$J,0),MATCH($B1978&amp;$C1978,'[3]Smelter Look-up'!$J:$J,0)))</f>
        <v>#N/A</v>
      </c>
      <c r="X1978" s="67">
        <f t="shared" si="151"/>
        <v>0</v>
      </c>
      <c r="AB1978" s="68" t="str">
        <f t="shared" si="152"/>
        <v/>
      </c>
    </row>
    <row r="1979" spans="1:28" s="67" customFormat="1" ht="20.25">
      <c r="A1979" s="197"/>
      <c r="B1979" s="137" t="s">
        <v>235</v>
      </c>
      <c r="C1979" s="191" t="s">
        <v>235</v>
      </c>
      <c r="D1979" s="138"/>
      <c r="E1979" s="137" t="s">
        <v>235</v>
      </c>
      <c r="F1979" s="137" t="s">
        <v>235</v>
      </c>
      <c r="G1979" s="137" t="s">
        <v>235</v>
      </c>
      <c r="H1979" s="192" t="s">
        <v>235</v>
      </c>
      <c r="I1979" s="193" t="s">
        <v>235</v>
      </c>
      <c r="J1979" s="193" t="s">
        <v>235</v>
      </c>
      <c r="K1979" s="194"/>
      <c r="L1979" s="194"/>
      <c r="M1979" s="194"/>
      <c r="N1979" s="194"/>
      <c r="O1979" s="194"/>
      <c r="P1979" s="195"/>
      <c r="Q1979" s="196"/>
      <c r="R1979" s="137" t="s">
        <v>235</v>
      </c>
      <c r="S1979" s="197" t="str">
        <f t="shared" ref="S1979:S2010" ca="1" si="155">IF(B1979="","",IF(ISERROR(MATCH($E1979,CL,0)),"Unknown",INDIRECT("'C'!$A$"&amp;MATCH($E1979,CL,0)+1)))</f>
        <v/>
      </c>
      <c r="T1979" s="197" t="str">
        <f ca="1">IF(B1979="","",IF(ISERROR(MATCH($J1979,[3]SorP!$B$1:$B$6226,0)),"",INDIRECT("'SorP'!$A$"&amp;MATCH($S1979&amp;$J1979,[3]SorP!C:C,0))))</f>
        <v/>
      </c>
      <c r="U1979" s="139"/>
      <c r="V1979" s="140" t="e">
        <f>IF(C1979="",NA(),IF(OR(C1979="Smelter not listed",C1979="Smelter not yet identified"),MATCH($B1979&amp;$D1979,'[3]Smelter Look-up'!$J:$J,0),MATCH($B1979&amp;$C1979,'[3]Smelter Look-up'!$J:$J,0)))</f>
        <v>#N/A</v>
      </c>
      <c r="X1979" s="67">
        <f t="shared" si="151"/>
        <v>0</v>
      </c>
      <c r="AB1979" s="68" t="str">
        <f t="shared" si="152"/>
        <v/>
      </c>
    </row>
    <row r="1980" spans="1:28" s="67" customFormat="1" ht="20.25">
      <c r="A1980" s="197"/>
      <c r="B1980" s="137" t="s">
        <v>235</v>
      </c>
      <c r="C1980" s="191" t="s">
        <v>235</v>
      </c>
      <c r="D1980" s="138"/>
      <c r="E1980" s="137" t="s">
        <v>235</v>
      </c>
      <c r="F1980" s="137" t="s">
        <v>235</v>
      </c>
      <c r="G1980" s="137" t="s">
        <v>235</v>
      </c>
      <c r="H1980" s="192" t="s">
        <v>235</v>
      </c>
      <c r="I1980" s="193" t="s">
        <v>235</v>
      </c>
      <c r="J1980" s="193" t="s">
        <v>235</v>
      </c>
      <c r="K1980" s="194"/>
      <c r="L1980" s="194"/>
      <c r="M1980" s="194"/>
      <c r="N1980" s="194"/>
      <c r="O1980" s="194"/>
      <c r="P1980" s="195"/>
      <c r="Q1980" s="196"/>
      <c r="R1980" s="137" t="s">
        <v>235</v>
      </c>
      <c r="S1980" s="197" t="str">
        <f t="shared" ca="1" si="155"/>
        <v/>
      </c>
      <c r="T1980" s="197" t="str">
        <f ca="1">IF(B1980="","",IF(ISERROR(MATCH($J1980,[3]SorP!$B$1:$B$6226,0)),"",INDIRECT("'SorP'!$A$"&amp;MATCH($S1980&amp;$J1980,[3]SorP!C:C,0))))</f>
        <v/>
      </c>
      <c r="U1980" s="139"/>
      <c r="V1980" s="140" t="e">
        <f>IF(C1980="",NA(),IF(OR(C1980="Smelter not listed",C1980="Smelter not yet identified"),MATCH($B1980&amp;$D1980,'[3]Smelter Look-up'!$J:$J,0),MATCH($B1980&amp;$C1980,'[3]Smelter Look-up'!$J:$J,0)))</f>
        <v>#N/A</v>
      </c>
      <c r="X1980" s="67">
        <f t="shared" si="151"/>
        <v>0</v>
      </c>
      <c r="AB1980" s="68" t="str">
        <f t="shared" si="152"/>
        <v/>
      </c>
    </row>
    <row r="1981" spans="1:28" s="67" customFormat="1" ht="20.25">
      <c r="A1981" s="197"/>
      <c r="B1981" s="137" t="s">
        <v>235</v>
      </c>
      <c r="C1981" s="191" t="s">
        <v>235</v>
      </c>
      <c r="D1981" s="138"/>
      <c r="E1981" s="137" t="s">
        <v>235</v>
      </c>
      <c r="F1981" s="137" t="s">
        <v>235</v>
      </c>
      <c r="G1981" s="137" t="s">
        <v>235</v>
      </c>
      <c r="H1981" s="192" t="s">
        <v>235</v>
      </c>
      <c r="I1981" s="193" t="s">
        <v>235</v>
      </c>
      <c r="J1981" s="193" t="s">
        <v>235</v>
      </c>
      <c r="K1981" s="194"/>
      <c r="L1981" s="194"/>
      <c r="M1981" s="194"/>
      <c r="N1981" s="194"/>
      <c r="O1981" s="194"/>
      <c r="P1981" s="195"/>
      <c r="Q1981" s="196"/>
      <c r="R1981" s="137" t="s">
        <v>235</v>
      </c>
      <c r="S1981" s="197" t="str">
        <f t="shared" ca="1" si="155"/>
        <v/>
      </c>
      <c r="T1981" s="197" t="str">
        <f ca="1">IF(B1981="","",IF(ISERROR(MATCH($J1981,[3]SorP!$B$1:$B$6226,0)),"",INDIRECT("'SorP'!$A$"&amp;MATCH($S1981&amp;$J1981,[3]SorP!C:C,0))))</f>
        <v/>
      </c>
      <c r="U1981" s="139"/>
      <c r="V1981" s="140" t="e">
        <f>IF(C1981="",NA(),IF(OR(C1981="Smelter not listed",C1981="Smelter not yet identified"),MATCH($B1981&amp;$D1981,'[3]Smelter Look-up'!$J:$J,0),MATCH($B1981&amp;$C1981,'[3]Smelter Look-up'!$J:$J,0)))</f>
        <v>#N/A</v>
      </c>
      <c r="X1981" s="67">
        <f t="shared" si="151"/>
        <v>0</v>
      </c>
      <c r="AB1981" s="68" t="str">
        <f t="shared" si="152"/>
        <v/>
      </c>
    </row>
    <row r="1982" spans="1:28" s="67" customFormat="1" ht="20.25">
      <c r="A1982" s="197"/>
      <c r="B1982" s="137" t="s">
        <v>235</v>
      </c>
      <c r="C1982" s="191" t="s">
        <v>235</v>
      </c>
      <c r="D1982" s="138"/>
      <c r="E1982" s="137" t="s">
        <v>235</v>
      </c>
      <c r="F1982" s="137" t="s">
        <v>235</v>
      </c>
      <c r="G1982" s="137" t="s">
        <v>235</v>
      </c>
      <c r="H1982" s="192" t="s">
        <v>235</v>
      </c>
      <c r="I1982" s="193" t="s">
        <v>235</v>
      </c>
      <c r="J1982" s="193" t="s">
        <v>235</v>
      </c>
      <c r="K1982" s="194"/>
      <c r="L1982" s="194"/>
      <c r="M1982" s="194"/>
      <c r="N1982" s="194"/>
      <c r="O1982" s="194"/>
      <c r="P1982" s="195"/>
      <c r="Q1982" s="196"/>
      <c r="R1982" s="137" t="s">
        <v>235</v>
      </c>
      <c r="S1982" s="197" t="str">
        <f t="shared" ca="1" si="155"/>
        <v/>
      </c>
      <c r="T1982" s="197" t="str">
        <f ca="1">IF(B1982="","",IF(ISERROR(MATCH($J1982,[3]SorP!$B$1:$B$6226,0)),"",INDIRECT("'SorP'!$A$"&amp;MATCH($S1982&amp;$J1982,[3]SorP!C:C,0))))</f>
        <v/>
      </c>
      <c r="U1982" s="139"/>
      <c r="V1982" s="140" t="e">
        <f>IF(C1982="",NA(),IF(OR(C1982="Smelter not listed",C1982="Smelter not yet identified"),MATCH($B1982&amp;$D1982,'[3]Smelter Look-up'!$J:$J,0),MATCH($B1982&amp;$C1982,'[3]Smelter Look-up'!$J:$J,0)))</f>
        <v>#N/A</v>
      </c>
      <c r="X1982" s="67">
        <f t="shared" si="151"/>
        <v>0</v>
      </c>
      <c r="AB1982" s="68" t="str">
        <f t="shared" si="152"/>
        <v/>
      </c>
    </row>
    <row r="1983" spans="1:28" s="67" customFormat="1" ht="20.25">
      <c r="A1983" s="197"/>
      <c r="B1983" s="137" t="s">
        <v>235</v>
      </c>
      <c r="C1983" s="191" t="s">
        <v>235</v>
      </c>
      <c r="D1983" s="138"/>
      <c r="E1983" s="137" t="s">
        <v>235</v>
      </c>
      <c r="F1983" s="137" t="s">
        <v>235</v>
      </c>
      <c r="G1983" s="137" t="s">
        <v>235</v>
      </c>
      <c r="H1983" s="192" t="s">
        <v>235</v>
      </c>
      <c r="I1983" s="193" t="s">
        <v>235</v>
      </c>
      <c r="J1983" s="193" t="s">
        <v>235</v>
      </c>
      <c r="K1983" s="194"/>
      <c r="L1983" s="194"/>
      <c r="M1983" s="194"/>
      <c r="N1983" s="194"/>
      <c r="O1983" s="194"/>
      <c r="P1983" s="195"/>
      <c r="Q1983" s="196"/>
      <c r="R1983" s="137" t="s">
        <v>235</v>
      </c>
      <c r="S1983" s="197" t="str">
        <f t="shared" ca="1" si="155"/>
        <v/>
      </c>
      <c r="T1983" s="197" t="str">
        <f ca="1">IF(B1983="","",IF(ISERROR(MATCH($J1983,[3]SorP!$B$1:$B$6226,0)),"",INDIRECT("'SorP'!$A$"&amp;MATCH($S1983&amp;$J1983,[3]SorP!C:C,0))))</f>
        <v/>
      </c>
      <c r="U1983" s="139"/>
      <c r="V1983" s="140" t="e">
        <f>IF(C1983="",NA(),IF(OR(C1983="Smelter not listed",C1983="Smelter not yet identified"),MATCH($B1983&amp;$D1983,'[3]Smelter Look-up'!$J:$J,0),MATCH($B1983&amp;$C1983,'[3]Smelter Look-up'!$J:$J,0)))</f>
        <v>#N/A</v>
      </c>
      <c r="X1983" s="67">
        <f t="shared" si="151"/>
        <v>0</v>
      </c>
      <c r="AB1983" s="68" t="str">
        <f t="shared" si="152"/>
        <v/>
      </c>
    </row>
    <row r="1984" spans="1:28" s="67" customFormat="1" ht="20.25">
      <c r="A1984" s="197"/>
      <c r="B1984" s="137" t="s">
        <v>235</v>
      </c>
      <c r="C1984" s="191" t="s">
        <v>235</v>
      </c>
      <c r="D1984" s="138"/>
      <c r="E1984" s="137" t="s">
        <v>235</v>
      </c>
      <c r="F1984" s="137" t="s">
        <v>235</v>
      </c>
      <c r="G1984" s="137" t="s">
        <v>235</v>
      </c>
      <c r="H1984" s="192" t="s">
        <v>235</v>
      </c>
      <c r="I1984" s="193" t="s">
        <v>235</v>
      </c>
      <c r="J1984" s="193" t="s">
        <v>235</v>
      </c>
      <c r="K1984" s="194"/>
      <c r="L1984" s="194"/>
      <c r="M1984" s="194"/>
      <c r="N1984" s="194"/>
      <c r="O1984" s="194"/>
      <c r="P1984" s="195"/>
      <c r="Q1984" s="196"/>
      <c r="R1984" s="137" t="s">
        <v>235</v>
      </c>
      <c r="S1984" s="197" t="str">
        <f t="shared" ca="1" si="155"/>
        <v/>
      </c>
      <c r="T1984" s="197" t="str">
        <f ca="1">IF(B1984="","",IF(ISERROR(MATCH($J1984,[3]SorP!$B$1:$B$6226,0)),"",INDIRECT("'SorP'!$A$"&amp;MATCH($S1984&amp;$J1984,[3]SorP!C:C,0))))</f>
        <v/>
      </c>
      <c r="U1984" s="139"/>
      <c r="V1984" s="140" t="e">
        <f>IF(C1984="",NA(),IF(OR(C1984="Smelter not listed",C1984="Smelter not yet identified"),MATCH($B1984&amp;$D1984,'[3]Smelter Look-up'!$J:$J,0),MATCH($B1984&amp;$C1984,'[3]Smelter Look-up'!$J:$J,0)))</f>
        <v>#N/A</v>
      </c>
      <c r="X1984" s="67">
        <f t="shared" si="151"/>
        <v>0</v>
      </c>
      <c r="AB1984" s="68" t="str">
        <f t="shared" si="152"/>
        <v/>
      </c>
    </row>
    <row r="1985" spans="1:28" s="67" customFormat="1" ht="20.25">
      <c r="A1985" s="197"/>
      <c r="B1985" s="137" t="s">
        <v>235</v>
      </c>
      <c r="C1985" s="191" t="s">
        <v>235</v>
      </c>
      <c r="D1985" s="138"/>
      <c r="E1985" s="137" t="s">
        <v>235</v>
      </c>
      <c r="F1985" s="137" t="s">
        <v>235</v>
      </c>
      <c r="G1985" s="137" t="s">
        <v>235</v>
      </c>
      <c r="H1985" s="192" t="s">
        <v>235</v>
      </c>
      <c r="I1985" s="193" t="s">
        <v>235</v>
      </c>
      <c r="J1985" s="193" t="s">
        <v>235</v>
      </c>
      <c r="K1985" s="194"/>
      <c r="L1985" s="194"/>
      <c r="M1985" s="194"/>
      <c r="N1985" s="194"/>
      <c r="O1985" s="194"/>
      <c r="P1985" s="195"/>
      <c r="Q1985" s="196"/>
      <c r="R1985" s="137" t="s">
        <v>235</v>
      </c>
      <c r="S1985" s="197" t="str">
        <f t="shared" ca="1" si="155"/>
        <v/>
      </c>
      <c r="T1985" s="197" t="str">
        <f ca="1">IF(B1985="","",IF(ISERROR(MATCH($J1985,[3]SorP!$B$1:$B$6226,0)),"",INDIRECT("'SorP'!$A$"&amp;MATCH($S1985&amp;$J1985,[3]SorP!C:C,0))))</f>
        <v/>
      </c>
      <c r="U1985" s="139"/>
      <c r="V1985" s="140" t="e">
        <f>IF(C1985="",NA(),IF(OR(C1985="Smelter not listed",C1985="Smelter not yet identified"),MATCH($B1985&amp;$D1985,'[3]Smelter Look-up'!$J:$J,0),MATCH($B1985&amp;$C1985,'[3]Smelter Look-up'!$J:$J,0)))</f>
        <v>#N/A</v>
      </c>
      <c r="X1985" s="67">
        <f t="shared" si="151"/>
        <v>0</v>
      </c>
      <c r="AB1985" s="68" t="str">
        <f t="shared" si="152"/>
        <v/>
      </c>
    </row>
    <row r="1986" spans="1:28" s="67" customFormat="1" ht="20.25">
      <c r="A1986" s="197"/>
      <c r="B1986" s="137" t="s">
        <v>235</v>
      </c>
      <c r="C1986" s="191" t="s">
        <v>235</v>
      </c>
      <c r="D1986" s="138"/>
      <c r="E1986" s="137" t="s">
        <v>235</v>
      </c>
      <c r="F1986" s="137" t="s">
        <v>235</v>
      </c>
      <c r="G1986" s="137" t="s">
        <v>235</v>
      </c>
      <c r="H1986" s="192" t="s">
        <v>235</v>
      </c>
      <c r="I1986" s="193" t="s">
        <v>235</v>
      </c>
      <c r="J1986" s="193" t="s">
        <v>235</v>
      </c>
      <c r="K1986" s="194"/>
      <c r="L1986" s="194"/>
      <c r="M1986" s="194"/>
      <c r="N1986" s="194"/>
      <c r="O1986" s="194"/>
      <c r="P1986" s="195"/>
      <c r="Q1986" s="196"/>
      <c r="R1986" s="137" t="s">
        <v>235</v>
      </c>
      <c r="S1986" s="197" t="str">
        <f t="shared" ca="1" si="155"/>
        <v/>
      </c>
      <c r="T1986" s="197" t="str">
        <f ca="1">IF(B1986="","",IF(ISERROR(MATCH($J1986,[3]SorP!$B$1:$B$6226,0)),"",INDIRECT("'SorP'!$A$"&amp;MATCH($S1986&amp;$J1986,[3]SorP!C:C,0))))</f>
        <v/>
      </c>
      <c r="U1986" s="139"/>
      <c r="V1986" s="140" t="e">
        <f>IF(C1986="",NA(),IF(OR(C1986="Smelter not listed",C1986="Smelter not yet identified"),MATCH($B1986&amp;$D1986,'[3]Smelter Look-up'!$J:$J,0),MATCH($B1986&amp;$C1986,'[3]Smelter Look-up'!$J:$J,0)))</f>
        <v>#N/A</v>
      </c>
      <c r="X1986" s="67">
        <f t="shared" si="151"/>
        <v>0</v>
      </c>
      <c r="AB1986" s="68" t="str">
        <f t="shared" si="152"/>
        <v/>
      </c>
    </row>
    <row r="1987" spans="1:28" s="67" customFormat="1" ht="20.25">
      <c r="A1987" s="197"/>
      <c r="B1987" s="137" t="s">
        <v>235</v>
      </c>
      <c r="C1987" s="191" t="s">
        <v>235</v>
      </c>
      <c r="D1987" s="138"/>
      <c r="E1987" s="137" t="s">
        <v>235</v>
      </c>
      <c r="F1987" s="137" t="s">
        <v>235</v>
      </c>
      <c r="G1987" s="137" t="s">
        <v>235</v>
      </c>
      <c r="H1987" s="192" t="s">
        <v>235</v>
      </c>
      <c r="I1987" s="193" t="s">
        <v>235</v>
      </c>
      <c r="J1987" s="193" t="s">
        <v>235</v>
      </c>
      <c r="K1987" s="194"/>
      <c r="L1987" s="194"/>
      <c r="M1987" s="194"/>
      <c r="N1987" s="194"/>
      <c r="O1987" s="194"/>
      <c r="P1987" s="195"/>
      <c r="Q1987" s="196"/>
      <c r="R1987" s="137" t="s">
        <v>235</v>
      </c>
      <c r="S1987" s="197" t="str">
        <f t="shared" ca="1" si="155"/>
        <v/>
      </c>
      <c r="T1987" s="197" t="str">
        <f ca="1">IF(B1987="","",IF(ISERROR(MATCH($J1987,[3]SorP!$B$1:$B$6226,0)),"",INDIRECT("'SorP'!$A$"&amp;MATCH($S1987&amp;$J1987,[3]SorP!C:C,0))))</f>
        <v/>
      </c>
      <c r="U1987" s="139"/>
      <c r="V1987" s="140" t="e">
        <f>IF(C1987="",NA(),IF(OR(C1987="Smelter not listed",C1987="Smelter not yet identified"),MATCH($B1987&amp;$D1987,'[3]Smelter Look-up'!$J:$J,0),MATCH($B1987&amp;$C1987,'[3]Smelter Look-up'!$J:$J,0)))</f>
        <v>#N/A</v>
      </c>
      <c r="X1987" s="67">
        <f t="shared" si="151"/>
        <v>0</v>
      </c>
      <c r="AB1987" s="68" t="str">
        <f t="shared" si="152"/>
        <v/>
      </c>
    </row>
    <row r="1988" spans="1:28" s="67" customFormat="1" ht="20.25">
      <c r="A1988" s="197"/>
      <c r="B1988" s="137" t="s">
        <v>235</v>
      </c>
      <c r="C1988" s="191" t="s">
        <v>235</v>
      </c>
      <c r="D1988" s="138"/>
      <c r="E1988" s="137" t="s">
        <v>235</v>
      </c>
      <c r="F1988" s="137" t="s">
        <v>235</v>
      </c>
      <c r="G1988" s="137" t="s">
        <v>235</v>
      </c>
      <c r="H1988" s="192" t="s">
        <v>235</v>
      </c>
      <c r="I1988" s="193" t="s">
        <v>235</v>
      </c>
      <c r="J1988" s="193" t="s">
        <v>235</v>
      </c>
      <c r="K1988" s="194"/>
      <c r="L1988" s="194"/>
      <c r="M1988" s="194"/>
      <c r="N1988" s="194"/>
      <c r="O1988" s="194"/>
      <c r="P1988" s="195"/>
      <c r="Q1988" s="196"/>
      <c r="R1988" s="137" t="s">
        <v>235</v>
      </c>
      <c r="S1988" s="197" t="str">
        <f t="shared" ca="1" si="155"/>
        <v/>
      </c>
      <c r="T1988" s="197" t="str">
        <f ca="1">IF(B1988="","",IF(ISERROR(MATCH($J1988,[3]SorP!$B$1:$B$6226,0)),"",INDIRECT("'SorP'!$A$"&amp;MATCH($S1988&amp;$J1988,[3]SorP!C:C,0))))</f>
        <v/>
      </c>
      <c r="U1988" s="139"/>
      <c r="V1988" s="140" t="e">
        <f>IF(C1988="",NA(),IF(OR(C1988="Smelter not listed",C1988="Smelter not yet identified"),MATCH($B1988&amp;$D1988,'[3]Smelter Look-up'!$J:$J,0),MATCH($B1988&amp;$C1988,'[3]Smelter Look-up'!$J:$J,0)))</f>
        <v>#N/A</v>
      </c>
      <c r="X1988" s="67">
        <f t="shared" si="151"/>
        <v>0</v>
      </c>
      <c r="AB1988" s="68" t="str">
        <f t="shared" si="152"/>
        <v/>
      </c>
    </row>
    <row r="1989" spans="1:28" s="67" customFormat="1" ht="20.25">
      <c r="A1989" s="197"/>
      <c r="B1989" s="137" t="s">
        <v>235</v>
      </c>
      <c r="C1989" s="191" t="s">
        <v>235</v>
      </c>
      <c r="D1989" s="138"/>
      <c r="E1989" s="137" t="s">
        <v>235</v>
      </c>
      <c r="F1989" s="137" t="s">
        <v>235</v>
      </c>
      <c r="G1989" s="137" t="s">
        <v>235</v>
      </c>
      <c r="H1989" s="192" t="s">
        <v>235</v>
      </c>
      <c r="I1989" s="193" t="s">
        <v>235</v>
      </c>
      <c r="J1989" s="193" t="s">
        <v>235</v>
      </c>
      <c r="K1989" s="194"/>
      <c r="L1989" s="194"/>
      <c r="M1989" s="194"/>
      <c r="N1989" s="194"/>
      <c r="O1989" s="194"/>
      <c r="P1989" s="195"/>
      <c r="Q1989" s="196"/>
      <c r="R1989" s="137" t="s">
        <v>235</v>
      </c>
      <c r="S1989" s="197" t="str">
        <f t="shared" ca="1" si="155"/>
        <v/>
      </c>
      <c r="T1989" s="197" t="str">
        <f ca="1">IF(B1989="","",IF(ISERROR(MATCH($J1989,[3]SorP!$B$1:$B$6226,0)),"",INDIRECT("'SorP'!$A$"&amp;MATCH($S1989&amp;$J1989,[3]SorP!C:C,0))))</f>
        <v/>
      </c>
      <c r="U1989" s="139"/>
      <c r="V1989" s="140" t="e">
        <f>IF(C1989="",NA(),IF(OR(C1989="Smelter not listed",C1989="Smelter not yet identified"),MATCH($B1989&amp;$D1989,'[3]Smelter Look-up'!$J:$J,0),MATCH($B1989&amp;$C1989,'[3]Smelter Look-up'!$J:$J,0)))</f>
        <v>#N/A</v>
      </c>
      <c r="X1989" s="67">
        <f t="shared" si="151"/>
        <v>0</v>
      </c>
      <c r="AB1989" s="68" t="str">
        <f t="shared" si="152"/>
        <v/>
      </c>
    </row>
    <row r="1990" spans="1:28" s="67" customFormat="1" ht="20.25">
      <c r="A1990" s="197"/>
      <c r="B1990" s="137" t="s">
        <v>235</v>
      </c>
      <c r="C1990" s="191" t="s">
        <v>235</v>
      </c>
      <c r="D1990" s="138"/>
      <c r="E1990" s="137" t="s">
        <v>235</v>
      </c>
      <c r="F1990" s="137" t="s">
        <v>235</v>
      </c>
      <c r="G1990" s="137" t="s">
        <v>235</v>
      </c>
      <c r="H1990" s="192" t="s">
        <v>235</v>
      </c>
      <c r="I1990" s="193" t="s">
        <v>235</v>
      </c>
      <c r="J1990" s="193" t="s">
        <v>235</v>
      </c>
      <c r="K1990" s="194"/>
      <c r="L1990" s="194"/>
      <c r="M1990" s="194"/>
      <c r="N1990" s="194"/>
      <c r="O1990" s="194"/>
      <c r="P1990" s="195"/>
      <c r="Q1990" s="196"/>
      <c r="R1990" s="137" t="s">
        <v>235</v>
      </c>
      <c r="S1990" s="197" t="str">
        <f t="shared" ca="1" si="155"/>
        <v/>
      </c>
      <c r="T1990" s="197" t="str">
        <f ca="1">IF(B1990="","",IF(ISERROR(MATCH($J1990,[3]SorP!$B$1:$B$6226,0)),"",INDIRECT("'SorP'!$A$"&amp;MATCH($S1990&amp;$J1990,[3]SorP!C:C,0))))</f>
        <v/>
      </c>
      <c r="U1990" s="139"/>
      <c r="V1990" s="140" t="e">
        <f>IF(C1990="",NA(),IF(OR(C1990="Smelter not listed",C1990="Smelter not yet identified"),MATCH($B1990&amp;$D1990,'[3]Smelter Look-up'!$J:$J,0),MATCH($B1990&amp;$C1990,'[3]Smelter Look-up'!$J:$J,0)))</f>
        <v>#N/A</v>
      </c>
      <c r="X1990" s="67">
        <f t="shared" si="151"/>
        <v>0</v>
      </c>
      <c r="AB1990" s="68" t="str">
        <f t="shared" si="152"/>
        <v/>
      </c>
    </row>
    <row r="1991" spans="1:28" s="67" customFormat="1" ht="20.25">
      <c r="A1991" s="197"/>
      <c r="B1991" s="137" t="s">
        <v>235</v>
      </c>
      <c r="C1991" s="191" t="s">
        <v>235</v>
      </c>
      <c r="D1991" s="138"/>
      <c r="E1991" s="137" t="s">
        <v>235</v>
      </c>
      <c r="F1991" s="137" t="s">
        <v>235</v>
      </c>
      <c r="G1991" s="137" t="s">
        <v>235</v>
      </c>
      <c r="H1991" s="192" t="s">
        <v>235</v>
      </c>
      <c r="I1991" s="193" t="s">
        <v>235</v>
      </c>
      <c r="J1991" s="193" t="s">
        <v>235</v>
      </c>
      <c r="K1991" s="194"/>
      <c r="L1991" s="194"/>
      <c r="M1991" s="194"/>
      <c r="N1991" s="194"/>
      <c r="O1991" s="194"/>
      <c r="P1991" s="195"/>
      <c r="Q1991" s="196"/>
      <c r="R1991" s="137" t="s">
        <v>235</v>
      </c>
      <c r="S1991" s="197" t="str">
        <f t="shared" ca="1" si="155"/>
        <v/>
      </c>
      <c r="T1991" s="197" t="str">
        <f ca="1">IF(B1991="","",IF(ISERROR(MATCH($J1991,[3]SorP!$B$1:$B$6226,0)),"",INDIRECT("'SorP'!$A$"&amp;MATCH($S1991&amp;$J1991,[3]SorP!C:C,0))))</f>
        <v/>
      </c>
      <c r="U1991" s="139"/>
      <c r="V1991" s="140" t="e">
        <f>IF(C1991="",NA(),IF(OR(C1991="Smelter not listed",C1991="Smelter not yet identified"),MATCH($B1991&amp;$D1991,'[3]Smelter Look-up'!$J:$J,0),MATCH($B1991&amp;$C1991,'[3]Smelter Look-up'!$J:$J,0)))</f>
        <v>#N/A</v>
      </c>
      <c r="X1991" s="67">
        <f t="shared" si="151"/>
        <v>0</v>
      </c>
      <c r="AB1991" s="68" t="str">
        <f t="shared" si="152"/>
        <v/>
      </c>
    </row>
    <row r="1992" spans="1:28" s="67" customFormat="1" ht="20.25">
      <c r="A1992" s="197"/>
      <c r="B1992" s="137" t="s">
        <v>235</v>
      </c>
      <c r="C1992" s="191" t="s">
        <v>235</v>
      </c>
      <c r="D1992" s="138"/>
      <c r="E1992" s="137" t="s">
        <v>235</v>
      </c>
      <c r="F1992" s="137" t="s">
        <v>235</v>
      </c>
      <c r="G1992" s="137" t="s">
        <v>235</v>
      </c>
      <c r="H1992" s="192" t="s">
        <v>235</v>
      </c>
      <c r="I1992" s="193" t="s">
        <v>235</v>
      </c>
      <c r="J1992" s="193" t="s">
        <v>235</v>
      </c>
      <c r="K1992" s="194"/>
      <c r="L1992" s="194"/>
      <c r="M1992" s="194"/>
      <c r="N1992" s="194"/>
      <c r="O1992" s="194"/>
      <c r="P1992" s="195"/>
      <c r="Q1992" s="196"/>
      <c r="R1992" s="137" t="s">
        <v>235</v>
      </c>
      <c r="S1992" s="197" t="str">
        <f t="shared" ca="1" si="155"/>
        <v/>
      </c>
      <c r="T1992" s="197" t="str">
        <f ca="1">IF(B1992="","",IF(ISERROR(MATCH($J1992,[3]SorP!$B$1:$B$6226,0)),"",INDIRECT("'SorP'!$A$"&amp;MATCH($S1992&amp;$J1992,[3]SorP!C:C,0))))</f>
        <v/>
      </c>
      <c r="U1992" s="139"/>
      <c r="V1992" s="140" t="e">
        <f>IF(C1992="",NA(),IF(OR(C1992="Smelter not listed",C1992="Smelter not yet identified"),MATCH($B1992&amp;$D1992,'[3]Smelter Look-up'!$J:$J,0),MATCH($B1992&amp;$C1992,'[3]Smelter Look-up'!$J:$J,0)))</f>
        <v>#N/A</v>
      </c>
      <c r="X1992" s="67">
        <f t="shared" si="151"/>
        <v>0</v>
      </c>
      <c r="AB1992" s="68" t="str">
        <f t="shared" si="152"/>
        <v/>
      </c>
    </row>
    <row r="1993" spans="1:28" s="67" customFormat="1" ht="20.25">
      <c r="A1993" s="197"/>
      <c r="B1993" s="137" t="s">
        <v>235</v>
      </c>
      <c r="C1993" s="191" t="s">
        <v>235</v>
      </c>
      <c r="D1993" s="138"/>
      <c r="E1993" s="137" t="s">
        <v>235</v>
      </c>
      <c r="F1993" s="137" t="s">
        <v>235</v>
      </c>
      <c r="G1993" s="137" t="s">
        <v>235</v>
      </c>
      <c r="H1993" s="192" t="s">
        <v>235</v>
      </c>
      <c r="I1993" s="193" t="s">
        <v>235</v>
      </c>
      <c r="J1993" s="193" t="s">
        <v>235</v>
      </c>
      <c r="K1993" s="194"/>
      <c r="L1993" s="194"/>
      <c r="M1993" s="194"/>
      <c r="N1993" s="194"/>
      <c r="O1993" s="194"/>
      <c r="P1993" s="195"/>
      <c r="Q1993" s="196"/>
      <c r="R1993" s="137" t="s">
        <v>235</v>
      </c>
      <c r="S1993" s="197" t="str">
        <f t="shared" ca="1" si="155"/>
        <v/>
      </c>
      <c r="T1993" s="197" t="str">
        <f ca="1">IF(B1993="","",IF(ISERROR(MATCH($J1993,[3]SorP!$B$1:$B$6226,0)),"",INDIRECT("'SorP'!$A$"&amp;MATCH($S1993&amp;$J1993,[3]SorP!C:C,0))))</f>
        <v/>
      </c>
      <c r="U1993" s="139"/>
      <c r="V1993" s="140" t="e">
        <f>IF(C1993="",NA(),IF(OR(C1993="Smelter not listed",C1993="Smelter not yet identified"),MATCH($B1993&amp;$D1993,'[3]Smelter Look-up'!$J:$J,0),MATCH($B1993&amp;$C1993,'[3]Smelter Look-up'!$J:$J,0)))</f>
        <v>#N/A</v>
      </c>
      <c r="X1993" s="67">
        <f t="shared" ref="X1993:X2056" si="156">IF(AND(C1993="Smelter not listed",OR(LEN(D1993)=0,LEN(E1993)=0)),1,0)</f>
        <v>0</v>
      </c>
      <c r="AB1993" s="68" t="str">
        <f t="shared" ref="AB1993:AB2056" si="157">B1993&amp;C1993</f>
        <v/>
      </c>
    </row>
    <row r="1994" spans="1:28" s="67" customFormat="1" ht="20.25">
      <c r="A1994" s="197"/>
      <c r="B1994" s="137" t="s">
        <v>235</v>
      </c>
      <c r="C1994" s="191" t="s">
        <v>235</v>
      </c>
      <c r="D1994" s="138"/>
      <c r="E1994" s="137" t="s">
        <v>235</v>
      </c>
      <c r="F1994" s="137" t="s">
        <v>235</v>
      </c>
      <c r="G1994" s="137" t="s">
        <v>235</v>
      </c>
      <c r="H1994" s="192" t="s">
        <v>235</v>
      </c>
      <c r="I1994" s="193" t="s">
        <v>235</v>
      </c>
      <c r="J1994" s="193" t="s">
        <v>235</v>
      </c>
      <c r="K1994" s="194"/>
      <c r="L1994" s="194"/>
      <c r="M1994" s="194"/>
      <c r="N1994" s="194"/>
      <c r="O1994" s="194"/>
      <c r="P1994" s="195"/>
      <c r="Q1994" s="196"/>
      <c r="R1994" s="137" t="s">
        <v>235</v>
      </c>
      <c r="S1994" s="197" t="str">
        <f t="shared" ca="1" si="155"/>
        <v/>
      </c>
      <c r="T1994" s="197" t="str">
        <f ca="1">IF(B1994="","",IF(ISERROR(MATCH($J1994,[3]SorP!$B$1:$B$6226,0)),"",INDIRECT("'SorP'!$A$"&amp;MATCH($S1994&amp;$J1994,[3]SorP!C:C,0))))</f>
        <v/>
      </c>
      <c r="U1994" s="139"/>
      <c r="V1994" s="140" t="e">
        <f>IF(C1994="",NA(),IF(OR(C1994="Smelter not listed",C1994="Smelter not yet identified"),MATCH($B1994&amp;$D1994,'[3]Smelter Look-up'!$J:$J,0),MATCH($B1994&amp;$C1994,'[3]Smelter Look-up'!$J:$J,0)))</f>
        <v>#N/A</v>
      </c>
      <c r="X1994" s="67">
        <f t="shared" si="156"/>
        <v>0</v>
      </c>
      <c r="AB1994" s="68" t="str">
        <f t="shared" si="157"/>
        <v/>
      </c>
    </row>
    <row r="1995" spans="1:28" s="67" customFormat="1" ht="20.25">
      <c r="A1995" s="197"/>
      <c r="B1995" s="137" t="s">
        <v>235</v>
      </c>
      <c r="C1995" s="191" t="s">
        <v>235</v>
      </c>
      <c r="D1995" s="138"/>
      <c r="E1995" s="137" t="s">
        <v>235</v>
      </c>
      <c r="F1995" s="137" t="s">
        <v>235</v>
      </c>
      <c r="G1995" s="137" t="s">
        <v>235</v>
      </c>
      <c r="H1995" s="192" t="s">
        <v>235</v>
      </c>
      <c r="I1995" s="193" t="s">
        <v>235</v>
      </c>
      <c r="J1995" s="193" t="s">
        <v>235</v>
      </c>
      <c r="K1995" s="194"/>
      <c r="L1995" s="194"/>
      <c r="M1995" s="194"/>
      <c r="N1995" s="194"/>
      <c r="O1995" s="194"/>
      <c r="P1995" s="195"/>
      <c r="Q1995" s="196"/>
      <c r="R1995" s="137" t="s">
        <v>235</v>
      </c>
      <c r="S1995" s="197" t="str">
        <f t="shared" ca="1" si="155"/>
        <v/>
      </c>
      <c r="T1995" s="197" t="str">
        <f ca="1">IF(B1995="","",IF(ISERROR(MATCH($J1995,[3]SorP!$B$1:$B$6226,0)),"",INDIRECT("'SorP'!$A$"&amp;MATCH($S1995&amp;$J1995,[3]SorP!C:C,0))))</f>
        <v/>
      </c>
      <c r="U1995" s="139"/>
      <c r="V1995" s="140" t="e">
        <f>IF(C1995="",NA(),IF(OR(C1995="Smelter not listed",C1995="Smelter not yet identified"),MATCH($B1995&amp;$D1995,'[3]Smelter Look-up'!$J:$J,0),MATCH($B1995&amp;$C1995,'[3]Smelter Look-up'!$J:$J,0)))</f>
        <v>#N/A</v>
      </c>
      <c r="X1995" s="67">
        <f t="shared" si="156"/>
        <v>0</v>
      </c>
      <c r="AB1995" s="68" t="str">
        <f t="shared" si="157"/>
        <v/>
      </c>
    </row>
    <row r="1996" spans="1:28" s="67" customFormat="1" ht="20.25">
      <c r="A1996" s="197"/>
      <c r="B1996" s="137" t="s">
        <v>235</v>
      </c>
      <c r="C1996" s="191" t="s">
        <v>235</v>
      </c>
      <c r="D1996" s="138"/>
      <c r="E1996" s="137" t="s">
        <v>235</v>
      </c>
      <c r="F1996" s="137" t="s">
        <v>235</v>
      </c>
      <c r="G1996" s="137" t="s">
        <v>235</v>
      </c>
      <c r="H1996" s="192" t="s">
        <v>235</v>
      </c>
      <c r="I1996" s="193" t="s">
        <v>235</v>
      </c>
      <c r="J1996" s="193" t="s">
        <v>235</v>
      </c>
      <c r="K1996" s="194"/>
      <c r="L1996" s="194"/>
      <c r="M1996" s="194"/>
      <c r="N1996" s="194"/>
      <c r="O1996" s="194"/>
      <c r="P1996" s="195"/>
      <c r="Q1996" s="196"/>
      <c r="R1996" s="137" t="s">
        <v>235</v>
      </c>
      <c r="S1996" s="197" t="str">
        <f t="shared" ca="1" si="155"/>
        <v/>
      </c>
      <c r="T1996" s="197" t="str">
        <f ca="1">IF(B1996="","",IF(ISERROR(MATCH($J1996,[3]SorP!$B$1:$B$6226,0)),"",INDIRECT("'SorP'!$A$"&amp;MATCH($S1996&amp;$J1996,[3]SorP!C:C,0))))</f>
        <v/>
      </c>
      <c r="U1996" s="139"/>
      <c r="V1996" s="140" t="e">
        <f>IF(C1996="",NA(),IF(OR(C1996="Smelter not listed",C1996="Smelter not yet identified"),MATCH($B1996&amp;$D1996,'[3]Smelter Look-up'!$J:$J,0),MATCH($B1996&amp;$C1996,'[3]Smelter Look-up'!$J:$J,0)))</f>
        <v>#N/A</v>
      </c>
      <c r="X1996" s="67">
        <f t="shared" si="156"/>
        <v>0</v>
      </c>
      <c r="AB1996" s="68" t="str">
        <f t="shared" si="157"/>
        <v/>
      </c>
    </row>
    <row r="1997" spans="1:28" s="67" customFormat="1" ht="20.25">
      <c r="A1997" s="197"/>
      <c r="B1997" s="137" t="s">
        <v>235</v>
      </c>
      <c r="C1997" s="191" t="s">
        <v>235</v>
      </c>
      <c r="D1997" s="138"/>
      <c r="E1997" s="137" t="s">
        <v>235</v>
      </c>
      <c r="F1997" s="137" t="s">
        <v>235</v>
      </c>
      <c r="G1997" s="137" t="s">
        <v>235</v>
      </c>
      <c r="H1997" s="192" t="s">
        <v>235</v>
      </c>
      <c r="I1997" s="193" t="s">
        <v>235</v>
      </c>
      <c r="J1997" s="193" t="s">
        <v>235</v>
      </c>
      <c r="K1997" s="194"/>
      <c r="L1997" s="194"/>
      <c r="M1997" s="194"/>
      <c r="N1997" s="194"/>
      <c r="O1997" s="194"/>
      <c r="P1997" s="195"/>
      <c r="Q1997" s="196"/>
      <c r="R1997" s="137" t="s">
        <v>235</v>
      </c>
      <c r="S1997" s="197" t="str">
        <f t="shared" ca="1" si="155"/>
        <v/>
      </c>
      <c r="T1997" s="197" t="str">
        <f ca="1">IF(B1997="","",IF(ISERROR(MATCH($J1997,[3]SorP!$B$1:$B$6226,0)),"",INDIRECT("'SorP'!$A$"&amp;MATCH($S1997&amp;$J1997,[3]SorP!C:C,0))))</f>
        <v/>
      </c>
      <c r="U1997" s="139"/>
      <c r="V1997" s="140" t="e">
        <f>IF(C1997="",NA(),IF(OR(C1997="Smelter not listed",C1997="Smelter not yet identified"),MATCH($B1997&amp;$D1997,'[3]Smelter Look-up'!$J:$J,0),MATCH($B1997&amp;$C1997,'[3]Smelter Look-up'!$J:$J,0)))</f>
        <v>#N/A</v>
      </c>
      <c r="X1997" s="67">
        <f t="shared" si="156"/>
        <v>0</v>
      </c>
      <c r="AB1997" s="68" t="str">
        <f t="shared" si="157"/>
        <v/>
      </c>
    </row>
    <row r="1998" spans="1:28" s="67" customFormat="1" ht="20.25">
      <c r="A1998" s="197"/>
      <c r="B1998" s="137" t="s">
        <v>235</v>
      </c>
      <c r="C1998" s="191" t="s">
        <v>235</v>
      </c>
      <c r="D1998" s="138"/>
      <c r="E1998" s="137" t="s">
        <v>235</v>
      </c>
      <c r="F1998" s="137" t="s">
        <v>235</v>
      </c>
      <c r="G1998" s="137" t="s">
        <v>235</v>
      </c>
      <c r="H1998" s="192" t="s">
        <v>235</v>
      </c>
      <c r="I1998" s="193" t="s">
        <v>235</v>
      </c>
      <c r="J1998" s="193" t="s">
        <v>235</v>
      </c>
      <c r="K1998" s="194"/>
      <c r="L1998" s="194"/>
      <c r="M1998" s="194"/>
      <c r="N1998" s="194"/>
      <c r="O1998" s="194"/>
      <c r="P1998" s="195"/>
      <c r="Q1998" s="196"/>
      <c r="R1998" s="137" t="s">
        <v>235</v>
      </c>
      <c r="S1998" s="197" t="str">
        <f t="shared" ca="1" si="155"/>
        <v/>
      </c>
      <c r="T1998" s="197" t="str">
        <f ca="1">IF(B1998="","",IF(ISERROR(MATCH($J1998,[3]SorP!$B$1:$B$6226,0)),"",INDIRECT("'SorP'!$A$"&amp;MATCH($S1998&amp;$J1998,[3]SorP!C:C,0))))</f>
        <v/>
      </c>
      <c r="U1998" s="139"/>
      <c r="V1998" s="140" t="e">
        <f>IF(C1998="",NA(),IF(OR(C1998="Smelter not listed",C1998="Smelter not yet identified"),MATCH($B1998&amp;$D1998,'[3]Smelter Look-up'!$J:$J,0),MATCH($B1998&amp;$C1998,'[3]Smelter Look-up'!$J:$J,0)))</f>
        <v>#N/A</v>
      </c>
      <c r="X1998" s="67">
        <f t="shared" si="156"/>
        <v>0</v>
      </c>
      <c r="AB1998" s="68" t="str">
        <f t="shared" si="157"/>
        <v/>
      </c>
    </row>
    <row r="1999" spans="1:28" s="67" customFormat="1" ht="20.25">
      <c r="A1999" s="197"/>
      <c r="B1999" s="137" t="s">
        <v>235</v>
      </c>
      <c r="C1999" s="191" t="s">
        <v>235</v>
      </c>
      <c r="D1999" s="138"/>
      <c r="E1999" s="137" t="s">
        <v>235</v>
      </c>
      <c r="F1999" s="137" t="s">
        <v>235</v>
      </c>
      <c r="G1999" s="137" t="s">
        <v>235</v>
      </c>
      <c r="H1999" s="192" t="s">
        <v>235</v>
      </c>
      <c r="I1999" s="193" t="s">
        <v>235</v>
      </c>
      <c r="J1999" s="193" t="s">
        <v>235</v>
      </c>
      <c r="K1999" s="194"/>
      <c r="L1999" s="194"/>
      <c r="M1999" s="194"/>
      <c r="N1999" s="194"/>
      <c r="O1999" s="194"/>
      <c r="P1999" s="195"/>
      <c r="Q1999" s="196"/>
      <c r="R1999" s="137" t="s">
        <v>235</v>
      </c>
      <c r="S1999" s="197" t="str">
        <f t="shared" ca="1" si="155"/>
        <v/>
      </c>
      <c r="T1999" s="197" t="str">
        <f ca="1">IF(B1999="","",IF(ISERROR(MATCH($J1999,[3]SorP!$B$1:$B$6226,0)),"",INDIRECT("'SorP'!$A$"&amp;MATCH($S1999&amp;$J1999,[3]SorP!C:C,0))))</f>
        <v/>
      </c>
      <c r="U1999" s="139"/>
      <c r="V1999" s="140" t="e">
        <f>IF(C1999="",NA(),IF(OR(C1999="Smelter not listed",C1999="Smelter not yet identified"),MATCH($B1999&amp;$D1999,'[3]Smelter Look-up'!$J:$J,0),MATCH($B1999&amp;$C1999,'[3]Smelter Look-up'!$J:$J,0)))</f>
        <v>#N/A</v>
      </c>
      <c r="X1999" s="67">
        <f t="shared" si="156"/>
        <v>0</v>
      </c>
      <c r="AB1999" s="68" t="str">
        <f t="shared" si="157"/>
        <v/>
      </c>
    </row>
    <row r="2000" spans="1:28" s="67" customFormat="1" ht="20.25">
      <c r="A2000" s="197"/>
      <c r="B2000" s="137" t="s">
        <v>235</v>
      </c>
      <c r="C2000" s="191" t="s">
        <v>235</v>
      </c>
      <c r="D2000" s="138"/>
      <c r="E2000" s="137" t="s">
        <v>235</v>
      </c>
      <c r="F2000" s="137" t="s">
        <v>235</v>
      </c>
      <c r="G2000" s="137" t="s">
        <v>235</v>
      </c>
      <c r="H2000" s="192" t="s">
        <v>235</v>
      </c>
      <c r="I2000" s="193" t="s">
        <v>235</v>
      </c>
      <c r="J2000" s="193" t="s">
        <v>235</v>
      </c>
      <c r="K2000" s="194"/>
      <c r="L2000" s="194"/>
      <c r="M2000" s="194"/>
      <c r="N2000" s="194"/>
      <c r="O2000" s="194"/>
      <c r="P2000" s="195"/>
      <c r="Q2000" s="196"/>
      <c r="R2000" s="137" t="s">
        <v>235</v>
      </c>
      <c r="S2000" s="197" t="str">
        <f t="shared" ca="1" si="155"/>
        <v/>
      </c>
      <c r="T2000" s="197" t="str">
        <f ca="1">IF(B2000="","",IF(ISERROR(MATCH($J2000,[3]SorP!$B$1:$B$6226,0)),"",INDIRECT("'SorP'!$A$"&amp;MATCH($S2000&amp;$J2000,[3]SorP!C:C,0))))</f>
        <v/>
      </c>
      <c r="U2000" s="139"/>
      <c r="V2000" s="140" t="e">
        <f>IF(C2000="",NA(),IF(OR(C2000="Smelter not listed",C2000="Smelter not yet identified"),MATCH($B2000&amp;$D2000,'[3]Smelter Look-up'!$J:$J,0),MATCH($B2000&amp;$C2000,'[3]Smelter Look-up'!$J:$J,0)))</f>
        <v>#N/A</v>
      </c>
      <c r="X2000" s="67">
        <f t="shared" si="156"/>
        <v>0</v>
      </c>
      <c r="AB2000" s="68" t="str">
        <f t="shared" si="157"/>
        <v/>
      </c>
    </row>
    <row r="2001" spans="1:28" s="67" customFormat="1" ht="20.25">
      <c r="A2001" s="197"/>
      <c r="B2001" s="137" t="s">
        <v>235</v>
      </c>
      <c r="C2001" s="191" t="s">
        <v>235</v>
      </c>
      <c r="D2001" s="138"/>
      <c r="E2001" s="137" t="s">
        <v>235</v>
      </c>
      <c r="F2001" s="137" t="s">
        <v>235</v>
      </c>
      <c r="G2001" s="137" t="s">
        <v>235</v>
      </c>
      <c r="H2001" s="192" t="s">
        <v>235</v>
      </c>
      <c r="I2001" s="193" t="s">
        <v>235</v>
      </c>
      <c r="J2001" s="193" t="s">
        <v>235</v>
      </c>
      <c r="K2001" s="194"/>
      <c r="L2001" s="194"/>
      <c r="M2001" s="194"/>
      <c r="N2001" s="194"/>
      <c r="O2001" s="194"/>
      <c r="P2001" s="195"/>
      <c r="Q2001" s="196"/>
      <c r="R2001" s="137" t="s">
        <v>235</v>
      </c>
      <c r="S2001" s="197" t="str">
        <f t="shared" ca="1" si="155"/>
        <v/>
      </c>
      <c r="T2001" s="197" t="str">
        <f ca="1">IF(B2001="","",IF(ISERROR(MATCH($J2001,[3]SorP!$B$1:$B$6226,0)),"",INDIRECT("'SorP'!$A$"&amp;MATCH($S2001&amp;$J2001,[3]SorP!C:C,0))))</f>
        <v/>
      </c>
      <c r="U2001" s="139"/>
      <c r="V2001" s="140" t="e">
        <f>IF(C2001="",NA(),IF(OR(C2001="Smelter not listed",C2001="Smelter not yet identified"),MATCH($B2001&amp;$D2001,'[3]Smelter Look-up'!$J:$J,0),MATCH($B2001&amp;$C2001,'[3]Smelter Look-up'!$J:$J,0)))</f>
        <v>#N/A</v>
      </c>
      <c r="X2001" s="67">
        <f t="shared" si="156"/>
        <v>0</v>
      </c>
      <c r="AB2001" s="68" t="str">
        <f t="shared" si="157"/>
        <v/>
      </c>
    </row>
    <row r="2002" spans="1:28" s="67" customFormat="1" ht="20.25">
      <c r="A2002" s="197"/>
      <c r="B2002" s="137" t="s">
        <v>235</v>
      </c>
      <c r="C2002" s="191" t="s">
        <v>235</v>
      </c>
      <c r="D2002" s="138"/>
      <c r="E2002" s="137" t="s">
        <v>235</v>
      </c>
      <c r="F2002" s="137" t="s">
        <v>235</v>
      </c>
      <c r="G2002" s="137" t="s">
        <v>235</v>
      </c>
      <c r="H2002" s="192" t="s">
        <v>235</v>
      </c>
      <c r="I2002" s="193" t="s">
        <v>235</v>
      </c>
      <c r="J2002" s="193" t="s">
        <v>235</v>
      </c>
      <c r="K2002" s="194"/>
      <c r="L2002" s="194"/>
      <c r="M2002" s="194"/>
      <c r="N2002" s="194"/>
      <c r="O2002" s="194"/>
      <c r="P2002" s="195"/>
      <c r="Q2002" s="196"/>
      <c r="R2002" s="137" t="s">
        <v>235</v>
      </c>
      <c r="S2002" s="197" t="str">
        <f t="shared" ca="1" si="155"/>
        <v/>
      </c>
      <c r="T2002" s="197" t="str">
        <f ca="1">IF(B2002="","",IF(ISERROR(MATCH($J2002,[3]SorP!$B$1:$B$6226,0)),"",INDIRECT("'SorP'!$A$"&amp;MATCH($S2002&amp;$J2002,[3]SorP!C:C,0))))</f>
        <v/>
      </c>
      <c r="U2002" s="139"/>
      <c r="V2002" s="140" t="e">
        <f>IF(C2002="",NA(),IF(OR(C2002="Smelter not listed",C2002="Smelter not yet identified"),MATCH($B2002&amp;$D2002,'[3]Smelter Look-up'!$J:$J,0),MATCH($B2002&amp;$C2002,'[3]Smelter Look-up'!$J:$J,0)))</f>
        <v>#N/A</v>
      </c>
      <c r="X2002" s="67">
        <f t="shared" si="156"/>
        <v>0</v>
      </c>
      <c r="AB2002" s="68" t="str">
        <f t="shared" si="157"/>
        <v/>
      </c>
    </row>
    <row r="2003" spans="1:28" s="67" customFormat="1" ht="20.25">
      <c r="A2003" s="197"/>
      <c r="B2003" s="137" t="s">
        <v>235</v>
      </c>
      <c r="C2003" s="191" t="s">
        <v>235</v>
      </c>
      <c r="D2003" s="138"/>
      <c r="E2003" s="137" t="s">
        <v>235</v>
      </c>
      <c r="F2003" s="137" t="s">
        <v>235</v>
      </c>
      <c r="G2003" s="137" t="s">
        <v>235</v>
      </c>
      <c r="H2003" s="192" t="s">
        <v>235</v>
      </c>
      <c r="I2003" s="193" t="s">
        <v>235</v>
      </c>
      <c r="J2003" s="193" t="s">
        <v>235</v>
      </c>
      <c r="K2003" s="194"/>
      <c r="L2003" s="194"/>
      <c r="M2003" s="194"/>
      <c r="N2003" s="194"/>
      <c r="O2003" s="194"/>
      <c r="P2003" s="195"/>
      <c r="Q2003" s="196"/>
      <c r="R2003" s="137" t="s">
        <v>235</v>
      </c>
      <c r="S2003" s="197" t="str">
        <f t="shared" ca="1" si="155"/>
        <v/>
      </c>
      <c r="T2003" s="197" t="str">
        <f ca="1">IF(B2003="","",IF(ISERROR(MATCH($J2003,[3]SorP!$B$1:$B$6226,0)),"",INDIRECT("'SorP'!$A$"&amp;MATCH($S2003&amp;$J2003,[3]SorP!C:C,0))))</f>
        <v/>
      </c>
      <c r="U2003" s="139"/>
      <c r="V2003" s="140" t="e">
        <f>IF(C2003="",NA(),IF(OR(C2003="Smelter not listed",C2003="Smelter not yet identified"),MATCH($B2003&amp;$D2003,'[3]Smelter Look-up'!$J:$J,0),MATCH($B2003&amp;$C2003,'[3]Smelter Look-up'!$J:$J,0)))</f>
        <v>#N/A</v>
      </c>
      <c r="X2003" s="67">
        <f t="shared" si="156"/>
        <v>0</v>
      </c>
      <c r="AB2003" s="68" t="str">
        <f t="shared" si="157"/>
        <v/>
      </c>
    </row>
    <row r="2004" spans="1:28" s="67" customFormat="1" ht="20.25">
      <c r="A2004" s="197"/>
      <c r="B2004" s="137" t="s">
        <v>235</v>
      </c>
      <c r="C2004" s="191" t="s">
        <v>235</v>
      </c>
      <c r="D2004" s="138"/>
      <c r="E2004" s="137" t="s">
        <v>235</v>
      </c>
      <c r="F2004" s="137" t="s">
        <v>235</v>
      </c>
      <c r="G2004" s="137" t="s">
        <v>235</v>
      </c>
      <c r="H2004" s="192" t="s">
        <v>235</v>
      </c>
      <c r="I2004" s="193" t="s">
        <v>235</v>
      </c>
      <c r="J2004" s="193" t="s">
        <v>235</v>
      </c>
      <c r="K2004" s="194"/>
      <c r="L2004" s="194"/>
      <c r="M2004" s="194"/>
      <c r="N2004" s="194"/>
      <c r="O2004" s="194"/>
      <c r="P2004" s="195"/>
      <c r="Q2004" s="196"/>
      <c r="R2004" s="137" t="s">
        <v>235</v>
      </c>
      <c r="S2004" s="197" t="str">
        <f t="shared" ca="1" si="155"/>
        <v/>
      </c>
      <c r="T2004" s="197" t="str">
        <f ca="1">IF(B2004="","",IF(ISERROR(MATCH($J2004,[3]SorP!$B$1:$B$6226,0)),"",INDIRECT("'SorP'!$A$"&amp;MATCH($S2004&amp;$J2004,[3]SorP!C:C,0))))</f>
        <v/>
      </c>
      <c r="U2004" s="139"/>
      <c r="V2004" s="140" t="e">
        <f>IF(C2004="",NA(),IF(OR(C2004="Smelter not listed",C2004="Smelter not yet identified"),MATCH($B2004&amp;$D2004,'[3]Smelter Look-up'!$J:$J,0),MATCH($B2004&amp;$C2004,'[3]Smelter Look-up'!$J:$J,0)))</f>
        <v>#N/A</v>
      </c>
      <c r="X2004" s="67">
        <f t="shared" si="156"/>
        <v>0</v>
      </c>
      <c r="AB2004" s="68" t="str">
        <f t="shared" si="157"/>
        <v/>
      </c>
    </row>
    <row r="2005" spans="1:28" s="67" customFormat="1" ht="20.25">
      <c r="A2005" s="197"/>
      <c r="B2005" s="137" t="s">
        <v>235</v>
      </c>
      <c r="C2005" s="191" t="s">
        <v>235</v>
      </c>
      <c r="D2005" s="138"/>
      <c r="E2005" s="137" t="s">
        <v>235</v>
      </c>
      <c r="F2005" s="137" t="s">
        <v>235</v>
      </c>
      <c r="G2005" s="137" t="s">
        <v>235</v>
      </c>
      <c r="H2005" s="192" t="s">
        <v>235</v>
      </c>
      <c r="I2005" s="193" t="s">
        <v>235</v>
      </c>
      <c r="J2005" s="193" t="s">
        <v>235</v>
      </c>
      <c r="K2005" s="194"/>
      <c r="L2005" s="194"/>
      <c r="M2005" s="194"/>
      <c r="N2005" s="194"/>
      <c r="O2005" s="194"/>
      <c r="P2005" s="195"/>
      <c r="Q2005" s="196"/>
      <c r="R2005" s="137" t="s">
        <v>235</v>
      </c>
      <c r="S2005" s="197" t="str">
        <f t="shared" ca="1" si="155"/>
        <v/>
      </c>
      <c r="T2005" s="197" t="str">
        <f ca="1">IF(B2005="","",IF(ISERROR(MATCH($J2005,[3]SorP!$B$1:$B$6226,0)),"",INDIRECT("'SorP'!$A$"&amp;MATCH($S2005&amp;$J2005,[3]SorP!C:C,0))))</f>
        <v/>
      </c>
      <c r="U2005" s="139"/>
      <c r="V2005" s="140" t="e">
        <f>IF(C2005="",NA(),IF(OR(C2005="Smelter not listed",C2005="Smelter not yet identified"),MATCH($B2005&amp;$D2005,'[3]Smelter Look-up'!$J:$J,0),MATCH($B2005&amp;$C2005,'[3]Smelter Look-up'!$J:$J,0)))</f>
        <v>#N/A</v>
      </c>
      <c r="X2005" s="67">
        <f t="shared" si="156"/>
        <v>0</v>
      </c>
      <c r="AB2005" s="68" t="str">
        <f t="shared" si="157"/>
        <v/>
      </c>
    </row>
    <row r="2006" spans="1:28" s="67" customFormat="1" ht="20.25">
      <c r="A2006" s="197"/>
      <c r="B2006" s="137" t="s">
        <v>235</v>
      </c>
      <c r="C2006" s="191" t="s">
        <v>235</v>
      </c>
      <c r="D2006" s="138"/>
      <c r="E2006" s="137" t="s">
        <v>235</v>
      </c>
      <c r="F2006" s="137" t="s">
        <v>235</v>
      </c>
      <c r="G2006" s="137" t="s">
        <v>235</v>
      </c>
      <c r="H2006" s="192" t="s">
        <v>235</v>
      </c>
      <c r="I2006" s="193" t="s">
        <v>235</v>
      </c>
      <c r="J2006" s="193" t="s">
        <v>235</v>
      </c>
      <c r="K2006" s="194"/>
      <c r="L2006" s="194"/>
      <c r="M2006" s="194"/>
      <c r="N2006" s="194"/>
      <c r="O2006" s="194"/>
      <c r="P2006" s="195"/>
      <c r="Q2006" s="196"/>
      <c r="R2006" s="137" t="s">
        <v>235</v>
      </c>
      <c r="S2006" s="197" t="str">
        <f t="shared" ca="1" si="155"/>
        <v/>
      </c>
      <c r="T2006" s="197" t="str">
        <f ca="1">IF(B2006="","",IF(ISERROR(MATCH($J2006,[3]SorP!$B$1:$B$6226,0)),"",INDIRECT("'SorP'!$A$"&amp;MATCH($S2006&amp;$J2006,[3]SorP!C:C,0))))</f>
        <v/>
      </c>
      <c r="U2006" s="139"/>
      <c r="V2006" s="140" t="e">
        <f>IF(C2006="",NA(),IF(OR(C2006="Smelter not listed",C2006="Smelter not yet identified"),MATCH($B2006&amp;$D2006,'[3]Smelter Look-up'!$J:$J,0),MATCH($B2006&amp;$C2006,'[3]Smelter Look-up'!$J:$J,0)))</f>
        <v>#N/A</v>
      </c>
      <c r="X2006" s="67">
        <f t="shared" si="156"/>
        <v>0</v>
      </c>
      <c r="AB2006" s="68" t="str">
        <f t="shared" si="157"/>
        <v/>
      </c>
    </row>
    <row r="2007" spans="1:28" s="67" customFormat="1" ht="20.25">
      <c r="A2007" s="197"/>
      <c r="B2007" s="137" t="s">
        <v>235</v>
      </c>
      <c r="C2007" s="191" t="s">
        <v>235</v>
      </c>
      <c r="D2007" s="138"/>
      <c r="E2007" s="137" t="s">
        <v>235</v>
      </c>
      <c r="F2007" s="137" t="s">
        <v>235</v>
      </c>
      <c r="G2007" s="137" t="s">
        <v>235</v>
      </c>
      <c r="H2007" s="192" t="s">
        <v>235</v>
      </c>
      <c r="I2007" s="193" t="s">
        <v>235</v>
      </c>
      <c r="J2007" s="193" t="s">
        <v>235</v>
      </c>
      <c r="K2007" s="194"/>
      <c r="L2007" s="194"/>
      <c r="M2007" s="194"/>
      <c r="N2007" s="194"/>
      <c r="O2007" s="194"/>
      <c r="P2007" s="195"/>
      <c r="Q2007" s="196"/>
      <c r="R2007" s="137" t="s">
        <v>235</v>
      </c>
      <c r="S2007" s="197" t="str">
        <f t="shared" ca="1" si="155"/>
        <v/>
      </c>
      <c r="T2007" s="197" t="str">
        <f ca="1">IF(B2007="","",IF(ISERROR(MATCH($J2007,[3]SorP!$B$1:$B$6226,0)),"",INDIRECT("'SorP'!$A$"&amp;MATCH($S2007&amp;$J2007,[3]SorP!C:C,0))))</f>
        <v/>
      </c>
      <c r="U2007" s="139"/>
      <c r="V2007" s="140" t="e">
        <f>IF(C2007="",NA(),IF(OR(C2007="Smelter not listed",C2007="Smelter not yet identified"),MATCH($B2007&amp;$D2007,'[3]Smelter Look-up'!$J:$J,0),MATCH($B2007&amp;$C2007,'[3]Smelter Look-up'!$J:$J,0)))</f>
        <v>#N/A</v>
      </c>
      <c r="X2007" s="67">
        <f t="shared" si="156"/>
        <v>0</v>
      </c>
      <c r="AB2007" s="68" t="str">
        <f t="shared" si="157"/>
        <v/>
      </c>
    </row>
    <row r="2008" spans="1:28" s="67" customFormat="1" ht="20.25">
      <c r="A2008" s="197"/>
      <c r="B2008" s="137" t="s">
        <v>235</v>
      </c>
      <c r="C2008" s="191" t="s">
        <v>235</v>
      </c>
      <c r="D2008" s="138"/>
      <c r="E2008" s="137" t="s">
        <v>235</v>
      </c>
      <c r="F2008" s="137" t="s">
        <v>235</v>
      </c>
      <c r="G2008" s="137" t="s">
        <v>235</v>
      </c>
      <c r="H2008" s="192" t="s">
        <v>235</v>
      </c>
      <c r="I2008" s="193" t="s">
        <v>235</v>
      </c>
      <c r="J2008" s="193" t="s">
        <v>235</v>
      </c>
      <c r="K2008" s="194"/>
      <c r="L2008" s="194"/>
      <c r="M2008" s="194"/>
      <c r="N2008" s="194"/>
      <c r="O2008" s="194"/>
      <c r="P2008" s="195"/>
      <c r="Q2008" s="196"/>
      <c r="R2008" s="137" t="s">
        <v>235</v>
      </c>
      <c r="S2008" s="197" t="str">
        <f t="shared" ca="1" si="155"/>
        <v/>
      </c>
      <c r="T2008" s="197" t="str">
        <f ca="1">IF(B2008="","",IF(ISERROR(MATCH($J2008,[3]SorP!$B$1:$B$6226,0)),"",INDIRECT("'SorP'!$A$"&amp;MATCH($S2008&amp;$J2008,[3]SorP!C:C,0))))</f>
        <v/>
      </c>
      <c r="U2008" s="139"/>
      <c r="V2008" s="140" t="e">
        <f>IF(C2008="",NA(),IF(OR(C2008="Smelter not listed",C2008="Smelter not yet identified"),MATCH($B2008&amp;$D2008,'[3]Smelter Look-up'!$J:$J,0),MATCH($B2008&amp;$C2008,'[3]Smelter Look-up'!$J:$J,0)))</f>
        <v>#N/A</v>
      </c>
      <c r="X2008" s="67">
        <f t="shared" si="156"/>
        <v>0</v>
      </c>
      <c r="AB2008" s="68" t="str">
        <f t="shared" si="157"/>
        <v/>
      </c>
    </row>
    <row r="2009" spans="1:28" s="67" customFormat="1" ht="20.25">
      <c r="A2009" s="197"/>
      <c r="B2009" s="137" t="s">
        <v>235</v>
      </c>
      <c r="C2009" s="191" t="s">
        <v>235</v>
      </c>
      <c r="D2009" s="138"/>
      <c r="E2009" s="137" t="s">
        <v>235</v>
      </c>
      <c r="F2009" s="137" t="s">
        <v>235</v>
      </c>
      <c r="G2009" s="137" t="s">
        <v>235</v>
      </c>
      <c r="H2009" s="192" t="s">
        <v>235</v>
      </c>
      <c r="I2009" s="193" t="s">
        <v>235</v>
      </c>
      <c r="J2009" s="193" t="s">
        <v>235</v>
      </c>
      <c r="K2009" s="194"/>
      <c r="L2009" s="194"/>
      <c r="M2009" s="194"/>
      <c r="N2009" s="194"/>
      <c r="O2009" s="194"/>
      <c r="P2009" s="195"/>
      <c r="Q2009" s="196"/>
      <c r="R2009" s="137" t="s">
        <v>235</v>
      </c>
      <c r="S2009" s="197" t="str">
        <f t="shared" ca="1" si="155"/>
        <v/>
      </c>
      <c r="T2009" s="197" t="str">
        <f ca="1">IF(B2009="","",IF(ISERROR(MATCH($J2009,[3]SorP!$B$1:$B$6226,0)),"",INDIRECT("'SorP'!$A$"&amp;MATCH($S2009&amp;$J2009,[3]SorP!C:C,0))))</f>
        <v/>
      </c>
      <c r="U2009" s="139"/>
      <c r="V2009" s="140" t="e">
        <f>IF(C2009="",NA(),IF(OR(C2009="Smelter not listed",C2009="Smelter not yet identified"),MATCH($B2009&amp;$D2009,'[3]Smelter Look-up'!$J:$J,0),MATCH($B2009&amp;$C2009,'[3]Smelter Look-up'!$J:$J,0)))</f>
        <v>#N/A</v>
      </c>
      <c r="X2009" s="67">
        <f t="shared" si="156"/>
        <v>0</v>
      </c>
      <c r="AB2009" s="68" t="str">
        <f t="shared" si="157"/>
        <v/>
      </c>
    </row>
    <row r="2010" spans="1:28" s="67" customFormat="1" ht="20.25">
      <c r="A2010" s="197"/>
      <c r="B2010" s="137" t="s">
        <v>235</v>
      </c>
      <c r="C2010" s="191" t="s">
        <v>235</v>
      </c>
      <c r="D2010" s="138"/>
      <c r="E2010" s="137" t="s">
        <v>235</v>
      </c>
      <c r="F2010" s="137" t="s">
        <v>235</v>
      </c>
      <c r="G2010" s="137" t="s">
        <v>235</v>
      </c>
      <c r="H2010" s="192" t="s">
        <v>235</v>
      </c>
      <c r="I2010" s="193" t="s">
        <v>235</v>
      </c>
      <c r="J2010" s="193" t="s">
        <v>235</v>
      </c>
      <c r="K2010" s="194"/>
      <c r="L2010" s="194"/>
      <c r="M2010" s="194"/>
      <c r="N2010" s="194"/>
      <c r="O2010" s="194"/>
      <c r="P2010" s="195"/>
      <c r="Q2010" s="196"/>
      <c r="R2010" s="137" t="s">
        <v>235</v>
      </c>
      <c r="S2010" s="197" t="str">
        <f t="shared" ca="1" si="155"/>
        <v/>
      </c>
      <c r="T2010" s="197" t="str">
        <f ca="1">IF(B2010="","",IF(ISERROR(MATCH($J2010,[3]SorP!$B$1:$B$6226,0)),"",INDIRECT("'SorP'!$A$"&amp;MATCH($S2010&amp;$J2010,[3]SorP!C:C,0))))</f>
        <v/>
      </c>
      <c r="U2010" s="139"/>
      <c r="V2010" s="140" t="e">
        <f>IF(C2010="",NA(),IF(OR(C2010="Smelter not listed",C2010="Smelter not yet identified"),MATCH($B2010&amp;$D2010,'[3]Smelter Look-up'!$J:$J,0),MATCH($B2010&amp;$C2010,'[3]Smelter Look-up'!$J:$J,0)))</f>
        <v>#N/A</v>
      </c>
      <c r="X2010" s="67">
        <f t="shared" si="156"/>
        <v>0</v>
      </c>
      <c r="AB2010" s="68" t="str">
        <f t="shared" si="157"/>
        <v/>
      </c>
    </row>
    <row r="2011" spans="1:28" s="67" customFormat="1" ht="20.25">
      <c r="A2011" s="197"/>
      <c r="B2011" s="137" t="s">
        <v>235</v>
      </c>
      <c r="C2011" s="191" t="s">
        <v>235</v>
      </c>
      <c r="D2011" s="138"/>
      <c r="E2011" s="137" t="s">
        <v>235</v>
      </c>
      <c r="F2011" s="137" t="s">
        <v>235</v>
      </c>
      <c r="G2011" s="137" t="s">
        <v>235</v>
      </c>
      <c r="H2011" s="192" t="s">
        <v>235</v>
      </c>
      <c r="I2011" s="193" t="s">
        <v>235</v>
      </c>
      <c r="J2011" s="193" t="s">
        <v>235</v>
      </c>
      <c r="K2011" s="194"/>
      <c r="L2011" s="194"/>
      <c r="M2011" s="194"/>
      <c r="N2011" s="194"/>
      <c r="O2011" s="194"/>
      <c r="P2011" s="195"/>
      <c r="Q2011" s="196"/>
      <c r="R2011" s="137" t="s">
        <v>235</v>
      </c>
      <c r="S2011" s="197" t="str">
        <f t="shared" ref="S2011:S2041" ca="1" si="158">IF(B2011="","",IF(ISERROR(MATCH($E2011,CL,0)),"Unknown",INDIRECT("'C'!$A$"&amp;MATCH($E2011,CL,0)+1)))</f>
        <v/>
      </c>
      <c r="T2011" s="197" t="str">
        <f ca="1">IF(B2011="","",IF(ISERROR(MATCH($J2011,[3]SorP!$B$1:$B$6226,0)),"",INDIRECT("'SorP'!$A$"&amp;MATCH($S2011&amp;$J2011,[3]SorP!C:C,0))))</f>
        <v/>
      </c>
      <c r="U2011" s="139"/>
      <c r="V2011" s="140" t="e">
        <f>IF(C2011="",NA(),IF(OR(C2011="Smelter not listed",C2011="Smelter not yet identified"),MATCH($B2011&amp;$D2011,'[3]Smelter Look-up'!$J:$J,0),MATCH($B2011&amp;$C2011,'[3]Smelter Look-up'!$J:$J,0)))</f>
        <v>#N/A</v>
      </c>
      <c r="X2011" s="67">
        <f t="shared" si="156"/>
        <v>0</v>
      </c>
      <c r="AB2011" s="68" t="str">
        <f t="shared" si="157"/>
        <v/>
      </c>
    </row>
    <row r="2012" spans="1:28" s="67" customFormat="1" ht="20.25">
      <c r="A2012" s="197"/>
      <c r="B2012" s="137" t="s">
        <v>235</v>
      </c>
      <c r="C2012" s="191" t="s">
        <v>235</v>
      </c>
      <c r="D2012" s="138"/>
      <c r="E2012" s="137" t="s">
        <v>235</v>
      </c>
      <c r="F2012" s="137" t="s">
        <v>235</v>
      </c>
      <c r="G2012" s="137" t="s">
        <v>235</v>
      </c>
      <c r="H2012" s="192" t="s">
        <v>235</v>
      </c>
      <c r="I2012" s="193" t="s">
        <v>235</v>
      </c>
      <c r="J2012" s="193" t="s">
        <v>235</v>
      </c>
      <c r="K2012" s="194"/>
      <c r="L2012" s="194"/>
      <c r="M2012" s="194"/>
      <c r="N2012" s="194"/>
      <c r="O2012" s="194"/>
      <c r="P2012" s="195"/>
      <c r="Q2012" s="196"/>
      <c r="R2012" s="137" t="s">
        <v>235</v>
      </c>
      <c r="S2012" s="197" t="str">
        <f t="shared" ca="1" si="158"/>
        <v/>
      </c>
      <c r="T2012" s="197" t="str">
        <f ca="1">IF(B2012="","",IF(ISERROR(MATCH($J2012,[3]SorP!$B$1:$B$6226,0)),"",INDIRECT("'SorP'!$A$"&amp;MATCH($S2012&amp;$J2012,[3]SorP!C:C,0))))</f>
        <v/>
      </c>
      <c r="U2012" s="139"/>
      <c r="V2012" s="140" t="e">
        <f>IF(C2012="",NA(),IF(OR(C2012="Smelter not listed",C2012="Smelter not yet identified"),MATCH($B2012&amp;$D2012,'[3]Smelter Look-up'!$J:$J,0),MATCH($B2012&amp;$C2012,'[3]Smelter Look-up'!$J:$J,0)))</f>
        <v>#N/A</v>
      </c>
      <c r="X2012" s="67">
        <f t="shared" si="156"/>
        <v>0</v>
      </c>
      <c r="AB2012" s="68" t="str">
        <f t="shared" si="157"/>
        <v/>
      </c>
    </row>
    <row r="2013" spans="1:28" s="67" customFormat="1" ht="20.25">
      <c r="A2013" s="197"/>
      <c r="B2013" s="137" t="s">
        <v>235</v>
      </c>
      <c r="C2013" s="191" t="s">
        <v>235</v>
      </c>
      <c r="D2013" s="138"/>
      <c r="E2013" s="137" t="s">
        <v>235</v>
      </c>
      <c r="F2013" s="137" t="s">
        <v>235</v>
      </c>
      <c r="G2013" s="137" t="s">
        <v>235</v>
      </c>
      <c r="H2013" s="192" t="s">
        <v>235</v>
      </c>
      <c r="I2013" s="193" t="s">
        <v>235</v>
      </c>
      <c r="J2013" s="193" t="s">
        <v>235</v>
      </c>
      <c r="K2013" s="194"/>
      <c r="L2013" s="194"/>
      <c r="M2013" s="194"/>
      <c r="N2013" s="194"/>
      <c r="O2013" s="194"/>
      <c r="P2013" s="195"/>
      <c r="Q2013" s="196"/>
      <c r="R2013" s="137" t="s">
        <v>235</v>
      </c>
      <c r="S2013" s="197" t="str">
        <f t="shared" ca="1" si="158"/>
        <v/>
      </c>
      <c r="T2013" s="197" t="str">
        <f ca="1">IF(B2013="","",IF(ISERROR(MATCH($J2013,[3]SorP!$B$1:$B$6226,0)),"",INDIRECT("'SorP'!$A$"&amp;MATCH($S2013&amp;$J2013,[3]SorP!C:C,0))))</f>
        <v/>
      </c>
      <c r="U2013" s="139"/>
      <c r="V2013" s="140" t="e">
        <f>IF(C2013="",NA(),IF(OR(C2013="Smelter not listed",C2013="Smelter not yet identified"),MATCH($B2013&amp;$D2013,'[3]Smelter Look-up'!$J:$J,0),MATCH($B2013&amp;$C2013,'[3]Smelter Look-up'!$J:$J,0)))</f>
        <v>#N/A</v>
      </c>
      <c r="X2013" s="67">
        <f t="shared" si="156"/>
        <v>0</v>
      </c>
      <c r="AB2013" s="68" t="str">
        <f t="shared" si="157"/>
        <v/>
      </c>
    </row>
    <row r="2014" spans="1:28" s="67" customFormat="1" ht="20.25">
      <c r="A2014" s="197"/>
      <c r="B2014" s="137" t="s">
        <v>235</v>
      </c>
      <c r="C2014" s="191" t="s">
        <v>235</v>
      </c>
      <c r="D2014" s="138"/>
      <c r="E2014" s="137" t="s">
        <v>235</v>
      </c>
      <c r="F2014" s="137" t="s">
        <v>235</v>
      </c>
      <c r="G2014" s="137" t="s">
        <v>235</v>
      </c>
      <c r="H2014" s="192" t="s">
        <v>235</v>
      </c>
      <c r="I2014" s="193" t="s">
        <v>235</v>
      </c>
      <c r="J2014" s="193" t="s">
        <v>235</v>
      </c>
      <c r="K2014" s="194"/>
      <c r="L2014" s="194"/>
      <c r="M2014" s="194"/>
      <c r="N2014" s="194"/>
      <c r="O2014" s="194"/>
      <c r="P2014" s="195"/>
      <c r="Q2014" s="196"/>
      <c r="R2014" s="137" t="s">
        <v>235</v>
      </c>
      <c r="S2014" s="197" t="str">
        <f t="shared" ca="1" si="158"/>
        <v/>
      </c>
      <c r="T2014" s="197" t="str">
        <f ca="1">IF(B2014="","",IF(ISERROR(MATCH($J2014,[3]SorP!$B$1:$B$6226,0)),"",INDIRECT("'SorP'!$A$"&amp;MATCH($S2014&amp;$J2014,[3]SorP!C:C,0))))</f>
        <v/>
      </c>
      <c r="U2014" s="139"/>
      <c r="V2014" s="140" t="e">
        <f>IF(C2014="",NA(),IF(OR(C2014="Smelter not listed",C2014="Smelter not yet identified"),MATCH($B2014&amp;$D2014,'[3]Smelter Look-up'!$J:$J,0),MATCH($B2014&amp;$C2014,'[3]Smelter Look-up'!$J:$J,0)))</f>
        <v>#N/A</v>
      </c>
      <c r="X2014" s="67">
        <f t="shared" si="156"/>
        <v>0</v>
      </c>
      <c r="AB2014" s="68" t="str">
        <f t="shared" si="157"/>
        <v/>
      </c>
    </row>
    <row r="2015" spans="1:28" s="67" customFormat="1" ht="20.25">
      <c r="A2015" s="197"/>
      <c r="B2015" s="137" t="s">
        <v>235</v>
      </c>
      <c r="C2015" s="191" t="s">
        <v>235</v>
      </c>
      <c r="D2015" s="138"/>
      <c r="E2015" s="137" t="s">
        <v>235</v>
      </c>
      <c r="F2015" s="137" t="s">
        <v>235</v>
      </c>
      <c r="G2015" s="137" t="s">
        <v>235</v>
      </c>
      <c r="H2015" s="192" t="s">
        <v>235</v>
      </c>
      <c r="I2015" s="193" t="s">
        <v>235</v>
      </c>
      <c r="J2015" s="193" t="s">
        <v>235</v>
      </c>
      <c r="K2015" s="194"/>
      <c r="L2015" s="194"/>
      <c r="M2015" s="194"/>
      <c r="N2015" s="194"/>
      <c r="O2015" s="194"/>
      <c r="P2015" s="195"/>
      <c r="Q2015" s="196"/>
      <c r="R2015" s="137" t="s">
        <v>235</v>
      </c>
      <c r="S2015" s="197" t="str">
        <f t="shared" ca="1" si="158"/>
        <v/>
      </c>
      <c r="T2015" s="197" t="str">
        <f ca="1">IF(B2015="","",IF(ISERROR(MATCH($J2015,[3]SorP!$B$1:$B$6226,0)),"",INDIRECT("'SorP'!$A$"&amp;MATCH($S2015&amp;$J2015,[3]SorP!C:C,0))))</f>
        <v/>
      </c>
      <c r="U2015" s="139"/>
      <c r="V2015" s="140" t="e">
        <f>IF(C2015="",NA(),IF(OR(C2015="Smelter not listed",C2015="Smelter not yet identified"),MATCH($B2015&amp;$D2015,'[3]Smelter Look-up'!$J:$J,0),MATCH($B2015&amp;$C2015,'[3]Smelter Look-up'!$J:$J,0)))</f>
        <v>#N/A</v>
      </c>
      <c r="X2015" s="67">
        <f t="shared" si="156"/>
        <v>0</v>
      </c>
      <c r="AB2015" s="68" t="str">
        <f t="shared" si="157"/>
        <v/>
      </c>
    </row>
    <row r="2016" spans="1:28" s="67" customFormat="1" ht="20.25">
      <c r="A2016" s="197"/>
      <c r="B2016" s="137" t="s">
        <v>235</v>
      </c>
      <c r="C2016" s="191" t="s">
        <v>235</v>
      </c>
      <c r="D2016" s="138"/>
      <c r="E2016" s="137" t="s">
        <v>235</v>
      </c>
      <c r="F2016" s="137" t="s">
        <v>235</v>
      </c>
      <c r="G2016" s="137" t="s">
        <v>235</v>
      </c>
      <c r="H2016" s="192" t="s">
        <v>235</v>
      </c>
      <c r="I2016" s="193" t="s">
        <v>235</v>
      </c>
      <c r="J2016" s="193" t="s">
        <v>235</v>
      </c>
      <c r="K2016" s="194"/>
      <c r="L2016" s="194"/>
      <c r="M2016" s="194"/>
      <c r="N2016" s="194"/>
      <c r="O2016" s="194"/>
      <c r="P2016" s="195"/>
      <c r="Q2016" s="196"/>
      <c r="R2016" s="137" t="s">
        <v>235</v>
      </c>
      <c r="S2016" s="197" t="str">
        <f t="shared" ca="1" si="158"/>
        <v/>
      </c>
      <c r="T2016" s="197" t="str">
        <f ca="1">IF(B2016="","",IF(ISERROR(MATCH($J2016,[3]SorP!$B$1:$B$6226,0)),"",INDIRECT("'SorP'!$A$"&amp;MATCH($S2016&amp;$J2016,[3]SorP!C:C,0))))</f>
        <v/>
      </c>
      <c r="U2016" s="139"/>
      <c r="V2016" s="140" t="e">
        <f>IF(C2016="",NA(),IF(OR(C2016="Smelter not listed",C2016="Smelter not yet identified"),MATCH($B2016&amp;$D2016,'[3]Smelter Look-up'!$J:$J,0),MATCH($B2016&amp;$C2016,'[3]Smelter Look-up'!$J:$J,0)))</f>
        <v>#N/A</v>
      </c>
      <c r="X2016" s="67">
        <f t="shared" si="156"/>
        <v>0</v>
      </c>
      <c r="AB2016" s="68" t="str">
        <f t="shared" si="157"/>
        <v/>
      </c>
    </row>
    <row r="2017" spans="1:28" s="67" customFormat="1" ht="20.25">
      <c r="A2017" s="197"/>
      <c r="B2017" s="137" t="s">
        <v>235</v>
      </c>
      <c r="C2017" s="191" t="s">
        <v>235</v>
      </c>
      <c r="D2017" s="138"/>
      <c r="E2017" s="137" t="s">
        <v>235</v>
      </c>
      <c r="F2017" s="137" t="s">
        <v>235</v>
      </c>
      <c r="G2017" s="137" t="s">
        <v>235</v>
      </c>
      <c r="H2017" s="192" t="s">
        <v>235</v>
      </c>
      <c r="I2017" s="193" t="s">
        <v>235</v>
      </c>
      <c r="J2017" s="193" t="s">
        <v>235</v>
      </c>
      <c r="K2017" s="194"/>
      <c r="L2017" s="194"/>
      <c r="M2017" s="194"/>
      <c r="N2017" s="194"/>
      <c r="O2017" s="194"/>
      <c r="P2017" s="195"/>
      <c r="Q2017" s="196"/>
      <c r="R2017" s="137" t="s">
        <v>235</v>
      </c>
      <c r="S2017" s="197" t="str">
        <f t="shared" ca="1" si="158"/>
        <v/>
      </c>
      <c r="T2017" s="197" t="str">
        <f ca="1">IF(B2017="","",IF(ISERROR(MATCH($J2017,[3]SorP!$B$1:$B$6226,0)),"",INDIRECT("'SorP'!$A$"&amp;MATCH($S2017&amp;$J2017,[3]SorP!C:C,0))))</f>
        <v/>
      </c>
      <c r="U2017" s="139"/>
      <c r="V2017" s="140" t="e">
        <f>IF(C2017="",NA(),IF(OR(C2017="Smelter not listed",C2017="Smelter not yet identified"),MATCH($B2017&amp;$D2017,'[3]Smelter Look-up'!$J:$J,0),MATCH($B2017&amp;$C2017,'[3]Smelter Look-up'!$J:$J,0)))</f>
        <v>#N/A</v>
      </c>
      <c r="X2017" s="67">
        <f t="shared" si="156"/>
        <v>0</v>
      </c>
      <c r="AB2017" s="68" t="str">
        <f t="shared" si="157"/>
        <v/>
      </c>
    </row>
    <row r="2018" spans="1:28" s="67" customFormat="1" ht="20.25">
      <c r="A2018" s="197"/>
      <c r="B2018" s="137" t="s">
        <v>235</v>
      </c>
      <c r="C2018" s="191" t="s">
        <v>235</v>
      </c>
      <c r="D2018" s="138"/>
      <c r="E2018" s="137" t="s">
        <v>235</v>
      </c>
      <c r="F2018" s="137" t="s">
        <v>235</v>
      </c>
      <c r="G2018" s="137" t="s">
        <v>235</v>
      </c>
      <c r="H2018" s="192" t="s">
        <v>235</v>
      </c>
      <c r="I2018" s="193" t="s">
        <v>235</v>
      </c>
      <c r="J2018" s="193" t="s">
        <v>235</v>
      </c>
      <c r="K2018" s="194"/>
      <c r="L2018" s="194"/>
      <c r="M2018" s="194"/>
      <c r="N2018" s="194"/>
      <c r="O2018" s="194"/>
      <c r="P2018" s="195"/>
      <c r="Q2018" s="196"/>
      <c r="R2018" s="137" t="s">
        <v>235</v>
      </c>
      <c r="S2018" s="197" t="str">
        <f t="shared" ca="1" si="158"/>
        <v/>
      </c>
      <c r="T2018" s="197" t="str">
        <f ca="1">IF(B2018="","",IF(ISERROR(MATCH($J2018,[3]SorP!$B$1:$B$6226,0)),"",INDIRECT("'SorP'!$A$"&amp;MATCH($S2018&amp;$J2018,[3]SorP!C:C,0))))</f>
        <v/>
      </c>
      <c r="U2018" s="139"/>
      <c r="V2018" s="140" t="e">
        <f>IF(C2018="",NA(),IF(OR(C2018="Smelter not listed",C2018="Smelter not yet identified"),MATCH($B2018&amp;$D2018,'[3]Smelter Look-up'!$J:$J,0),MATCH($B2018&amp;$C2018,'[3]Smelter Look-up'!$J:$J,0)))</f>
        <v>#N/A</v>
      </c>
      <c r="X2018" s="67">
        <f t="shared" si="156"/>
        <v>0</v>
      </c>
      <c r="AB2018" s="68" t="str">
        <f t="shared" si="157"/>
        <v/>
      </c>
    </row>
    <row r="2019" spans="1:28" s="67" customFormat="1" ht="20.25">
      <c r="A2019" s="197"/>
      <c r="B2019" s="137" t="s">
        <v>235</v>
      </c>
      <c r="C2019" s="191" t="s">
        <v>235</v>
      </c>
      <c r="D2019" s="138"/>
      <c r="E2019" s="137" t="s">
        <v>235</v>
      </c>
      <c r="F2019" s="137" t="s">
        <v>235</v>
      </c>
      <c r="G2019" s="137" t="s">
        <v>235</v>
      </c>
      <c r="H2019" s="192" t="s">
        <v>235</v>
      </c>
      <c r="I2019" s="193" t="s">
        <v>235</v>
      </c>
      <c r="J2019" s="193" t="s">
        <v>235</v>
      </c>
      <c r="K2019" s="194"/>
      <c r="L2019" s="194"/>
      <c r="M2019" s="194"/>
      <c r="N2019" s="194"/>
      <c r="O2019" s="194"/>
      <c r="P2019" s="195"/>
      <c r="Q2019" s="196"/>
      <c r="R2019" s="137" t="s">
        <v>235</v>
      </c>
      <c r="S2019" s="197" t="str">
        <f t="shared" ca="1" si="158"/>
        <v/>
      </c>
      <c r="T2019" s="197" t="str">
        <f ca="1">IF(B2019="","",IF(ISERROR(MATCH($J2019,[3]SorP!$B$1:$B$6226,0)),"",INDIRECT("'SorP'!$A$"&amp;MATCH($S2019&amp;$J2019,[3]SorP!C:C,0))))</f>
        <v/>
      </c>
      <c r="U2019" s="139"/>
      <c r="V2019" s="140" t="e">
        <f>IF(C2019="",NA(),IF(OR(C2019="Smelter not listed",C2019="Smelter not yet identified"),MATCH($B2019&amp;$D2019,'[3]Smelter Look-up'!$J:$J,0),MATCH($B2019&amp;$C2019,'[3]Smelter Look-up'!$J:$J,0)))</f>
        <v>#N/A</v>
      </c>
      <c r="X2019" s="67">
        <f t="shared" si="156"/>
        <v>0</v>
      </c>
      <c r="AB2019" s="68" t="str">
        <f t="shared" si="157"/>
        <v/>
      </c>
    </row>
    <row r="2020" spans="1:28" s="67" customFormat="1" ht="20.25">
      <c r="A2020" s="197"/>
      <c r="B2020" s="137" t="s">
        <v>235</v>
      </c>
      <c r="C2020" s="191" t="s">
        <v>235</v>
      </c>
      <c r="D2020" s="138"/>
      <c r="E2020" s="137" t="s">
        <v>235</v>
      </c>
      <c r="F2020" s="137" t="s">
        <v>235</v>
      </c>
      <c r="G2020" s="137" t="s">
        <v>235</v>
      </c>
      <c r="H2020" s="192" t="s">
        <v>235</v>
      </c>
      <c r="I2020" s="193" t="s">
        <v>235</v>
      </c>
      <c r="J2020" s="193" t="s">
        <v>235</v>
      </c>
      <c r="K2020" s="194"/>
      <c r="L2020" s="194"/>
      <c r="M2020" s="194"/>
      <c r="N2020" s="194"/>
      <c r="O2020" s="194"/>
      <c r="P2020" s="195"/>
      <c r="Q2020" s="196"/>
      <c r="R2020" s="137" t="s">
        <v>235</v>
      </c>
      <c r="S2020" s="197" t="str">
        <f t="shared" ca="1" si="158"/>
        <v/>
      </c>
      <c r="T2020" s="197" t="str">
        <f ca="1">IF(B2020="","",IF(ISERROR(MATCH($J2020,[3]SorP!$B$1:$B$6226,0)),"",INDIRECT("'SorP'!$A$"&amp;MATCH($S2020&amp;$J2020,[3]SorP!C:C,0))))</f>
        <v/>
      </c>
      <c r="U2020" s="139"/>
      <c r="V2020" s="140" t="e">
        <f>IF(C2020="",NA(),IF(OR(C2020="Smelter not listed",C2020="Smelter not yet identified"),MATCH($B2020&amp;$D2020,'[3]Smelter Look-up'!$J:$J,0),MATCH($B2020&amp;$C2020,'[3]Smelter Look-up'!$J:$J,0)))</f>
        <v>#N/A</v>
      </c>
      <c r="X2020" s="67">
        <f t="shared" si="156"/>
        <v>0</v>
      </c>
      <c r="AB2020" s="68" t="str">
        <f t="shared" si="157"/>
        <v/>
      </c>
    </row>
    <row r="2021" spans="1:28" s="67" customFormat="1" ht="20.25">
      <c r="A2021" s="197"/>
      <c r="B2021" s="137" t="s">
        <v>235</v>
      </c>
      <c r="C2021" s="191" t="s">
        <v>235</v>
      </c>
      <c r="D2021" s="138"/>
      <c r="E2021" s="137" t="s">
        <v>235</v>
      </c>
      <c r="F2021" s="137" t="s">
        <v>235</v>
      </c>
      <c r="G2021" s="137" t="s">
        <v>235</v>
      </c>
      <c r="H2021" s="192" t="s">
        <v>235</v>
      </c>
      <c r="I2021" s="193" t="s">
        <v>235</v>
      </c>
      <c r="J2021" s="193" t="s">
        <v>235</v>
      </c>
      <c r="K2021" s="194"/>
      <c r="L2021" s="194"/>
      <c r="M2021" s="194"/>
      <c r="N2021" s="194"/>
      <c r="O2021" s="194"/>
      <c r="P2021" s="195"/>
      <c r="Q2021" s="196"/>
      <c r="R2021" s="137" t="s">
        <v>235</v>
      </c>
      <c r="S2021" s="197" t="str">
        <f t="shared" ca="1" si="158"/>
        <v/>
      </c>
      <c r="T2021" s="197" t="str">
        <f ca="1">IF(B2021="","",IF(ISERROR(MATCH($J2021,[3]SorP!$B$1:$B$6226,0)),"",INDIRECT("'SorP'!$A$"&amp;MATCH($S2021&amp;$J2021,[3]SorP!C:C,0))))</f>
        <v/>
      </c>
      <c r="U2021" s="139"/>
      <c r="V2021" s="140" t="e">
        <f>IF(C2021="",NA(),IF(OR(C2021="Smelter not listed",C2021="Smelter not yet identified"),MATCH($B2021&amp;$D2021,'[3]Smelter Look-up'!$J:$J,0),MATCH($B2021&amp;$C2021,'[3]Smelter Look-up'!$J:$J,0)))</f>
        <v>#N/A</v>
      </c>
      <c r="X2021" s="67">
        <f t="shared" si="156"/>
        <v>0</v>
      </c>
      <c r="AB2021" s="68" t="str">
        <f t="shared" si="157"/>
        <v/>
      </c>
    </row>
    <row r="2022" spans="1:28" s="67" customFormat="1" ht="20.25">
      <c r="A2022" s="197"/>
      <c r="B2022" s="137" t="s">
        <v>235</v>
      </c>
      <c r="C2022" s="191" t="s">
        <v>235</v>
      </c>
      <c r="D2022" s="138"/>
      <c r="E2022" s="137" t="s">
        <v>235</v>
      </c>
      <c r="F2022" s="137" t="s">
        <v>235</v>
      </c>
      <c r="G2022" s="137" t="s">
        <v>235</v>
      </c>
      <c r="H2022" s="192" t="s">
        <v>235</v>
      </c>
      <c r="I2022" s="193" t="s">
        <v>235</v>
      </c>
      <c r="J2022" s="193" t="s">
        <v>235</v>
      </c>
      <c r="K2022" s="194"/>
      <c r="L2022" s="194"/>
      <c r="M2022" s="194"/>
      <c r="N2022" s="194"/>
      <c r="O2022" s="194"/>
      <c r="P2022" s="195"/>
      <c r="Q2022" s="196"/>
      <c r="R2022" s="137" t="s">
        <v>235</v>
      </c>
      <c r="S2022" s="197" t="str">
        <f t="shared" ca="1" si="158"/>
        <v/>
      </c>
      <c r="T2022" s="197" t="str">
        <f ca="1">IF(B2022="","",IF(ISERROR(MATCH($J2022,[3]SorP!$B$1:$B$6226,0)),"",INDIRECT("'SorP'!$A$"&amp;MATCH($S2022&amp;$J2022,[3]SorP!C:C,0))))</f>
        <v/>
      </c>
      <c r="U2022" s="139"/>
      <c r="V2022" s="140" t="e">
        <f>IF(C2022="",NA(),IF(OR(C2022="Smelter not listed",C2022="Smelter not yet identified"),MATCH($B2022&amp;$D2022,'[3]Smelter Look-up'!$J:$J,0),MATCH($B2022&amp;$C2022,'[3]Smelter Look-up'!$J:$J,0)))</f>
        <v>#N/A</v>
      </c>
      <c r="X2022" s="67">
        <f t="shared" si="156"/>
        <v>0</v>
      </c>
      <c r="AB2022" s="68" t="str">
        <f t="shared" si="157"/>
        <v/>
      </c>
    </row>
    <row r="2023" spans="1:28" s="67" customFormat="1" ht="20.25">
      <c r="A2023" s="197"/>
      <c r="B2023" s="137" t="s">
        <v>235</v>
      </c>
      <c r="C2023" s="191" t="s">
        <v>235</v>
      </c>
      <c r="D2023" s="138"/>
      <c r="E2023" s="137" t="s">
        <v>235</v>
      </c>
      <c r="F2023" s="137" t="s">
        <v>235</v>
      </c>
      <c r="G2023" s="137" t="s">
        <v>235</v>
      </c>
      <c r="H2023" s="192" t="s">
        <v>235</v>
      </c>
      <c r="I2023" s="193" t="s">
        <v>235</v>
      </c>
      <c r="J2023" s="193" t="s">
        <v>235</v>
      </c>
      <c r="K2023" s="194"/>
      <c r="L2023" s="194"/>
      <c r="M2023" s="194"/>
      <c r="N2023" s="194"/>
      <c r="O2023" s="194"/>
      <c r="P2023" s="195"/>
      <c r="Q2023" s="196"/>
      <c r="R2023" s="137" t="s">
        <v>235</v>
      </c>
      <c r="S2023" s="197" t="str">
        <f t="shared" ca="1" si="158"/>
        <v/>
      </c>
      <c r="T2023" s="197" t="str">
        <f ca="1">IF(B2023="","",IF(ISERROR(MATCH($J2023,[3]SorP!$B$1:$B$6226,0)),"",INDIRECT("'SorP'!$A$"&amp;MATCH($S2023&amp;$J2023,[3]SorP!C:C,0))))</f>
        <v/>
      </c>
      <c r="U2023" s="139"/>
      <c r="V2023" s="140" t="e">
        <f>IF(C2023="",NA(),IF(OR(C2023="Smelter not listed",C2023="Smelter not yet identified"),MATCH($B2023&amp;$D2023,'[3]Smelter Look-up'!$J:$J,0),MATCH($B2023&amp;$C2023,'[3]Smelter Look-up'!$J:$J,0)))</f>
        <v>#N/A</v>
      </c>
      <c r="X2023" s="67">
        <f t="shared" si="156"/>
        <v>0</v>
      </c>
      <c r="AB2023" s="68" t="str">
        <f t="shared" si="157"/>
        <v/>
      </c>
    </row>
    <row r="2024" spans="1:28" s="67" customFormat="1" ht="20.25">
      <c r="A2024" s="197"/>
      <c r="B2024" s="137" t="s">
        <v>235</v>
      </c>
      <c r="C2024" s="191" t="s">
        <v>235</v>
      </c>
      <c r="D2024" s="138"/>
      <c r="E2024" s="137" t="s">
        <v>235</v>
      </c>
      <c r="F2024" s="137" t="s">
        <v>235</v>
      </c>
      <c r="G2024" s="137" t="s">
        <v>235</v>
      </c>
      <c r="H2024" s="192" t="s">
        <v>235</v>
      </c>
      <c r="I2024" s="193" t="s">
        <v>235</v>
      </c>
      <c r="J2024" s="193" t="s">
        <v>235</v>
      </c>
      <c r="K2024" s="194"/>
      <c r="L2024" s="194"/>
      <c r="M2024" s="194"/>
      <c r="N2024" s="194"/>
      <c r="O2024" s="194"/>
      <c r="P2024" s="195"/>
      <c r="Q2024" s="196"/>
      <c r="R2024" s="137" t="s">
        <v>235</v>
      </c>
      <c r="S2024" s="197" t="str">
        <f t="shared" ca="1" si="158"/>
        <v/>
      </c>
      <c r="T2024" s="197" t="str">
        <f ca="1">IF(B2024="","",IF(ISERROR(MATCH($J2024,[3]SorP!$B$1:$B$6226,0)),"",INDIRECT("'SorP'!$A$"&amp;MATCH($S2024&amp;$J2024,[3]SorP!C:C,0))))</f>
        <v/>
      </c>
      <c r="U2024" s="139"/>
      <c r="V2024" s="140" t="e">
        <f>IF(C2024="",NA(),IF(OR(C2024="Smelter not listed",C2024="Smelter not yet identified"),MATCH($B2024&amp;$D2024,'[3]Smelter Look-up'!$J:$J,0),MATCH($B2024&amp;$C2024,'[3]Smelter Look-up'!$J:$J,0)))</f>
        <v>#N/A</v>
      </c>
      <c r="X2024" s="67">
        <f t="shared" si="156"/>
        <v>0</v>
      </c>
      <c r="AB2024" s="68" t="str">
        <f t="shared" si="157"/>
        <v/>
      </c>
    </row>
    <row r="2025" spans="1:28" s="67" customFormat="1" ht="20.25">
      <c r="A2025" s="197"/>
      <c r="B2025" s="137" t="s">
        <v>235</v>
      </c>
      <c r="C2025" s="191" t="s">
        <v>235</v>
      </c>
      <c r="D2025" s="138"/>
      <c r="E2025" s="137" t="s">
        <v>235</v>
      </c>
      <c r="F2025" s="137" t="s">
        <v>235</v>
      </c>
      <c r="G2025" s="137" t="s">
        <v>235</v>
      </c>
      <c r="H2025" s="192" t="s">
        <v>235</v>
      </c>
      <c r="I2025" s="193" t="s">
        <v>235</v>
      </c>
      <c r="J2025" s="193" t="s">
        <v>235</v>
      </c>
      <c r="K2025" s="194"/>
      <c r="L2025" s="194"/>
      <c r="M2025" s="194"/>
      <c r="N2025" s="194"/>
      <c r="O2025" s="194"/>
      <c r="P2025" s="195"/>
      <c r="Q2025" s="196"/>
      <c r="R2025" s="137" t="s">
        <v>235</v>
      </c>
      <c r="S2025" s="197" t="str">
        <f t="shared" ca="1" si="158"/>
        <v/>
      </c>
      <c r="T2025" s="197" t="str">
        <f ca="1">IF(B2025="","",IF(ISERROR(MATCH($J2025,[3]SorP!$B$1:$B$6226,0)),"",INDIRECT("'SorP'!$A$"&amp;MATCH($S2025&amp;$J2025,[3]SorP!C:C,0))))</f>
        <v/>
      </c>
      <c r="U2025" s="139"/>
      <c r="V2025" s="140" t="e">
        <f>IF(C2025="",NA(),IF(OR(C2025="Smelter not listed",C2025="Smelter not yet identified"),MATCH($B2025&amp;$D2025,'[3]Smelter Look-up'!$J:$J,0),MATCH($B2025&amp;$C2025,'[3]Smelter Look-up'!$J:$J,0)))</f>
        <v>#N/A</v>
      </c>
      <c r="X2025" s="67">
        <f t="shared" si="156"/>
        <v>0</v>
      </c>
      <c r="AB2025" s="68" t="str">
        <f t="shared" si="157"/>
        <v/>
      </c>
    </row>
    <row r="2026" spans="1:28" s="67" customFormat="1" ht="20.25">
      <c r="A2026" s="197"/>
      <c r="B2026" s="137" t="s">
        <v>235</v>
      </c>
      <c r="C2026" s="191" t="s">
        <v>235</v>
      </c>
      <c r="D2026" s="138"/>
      <c r="E2026" s="137" t="s">
        <v>235</v>
      </c>
      <c r="F2026" s="137" t="s">
        <v>235</v>
      </c>
      <c r="G2026" s="137" t="s">
        <v>235</v>
      </c>
      <c r="H2026" s="192" t="s">
        <v>235</v>
      </c>
      <c r="I2026" s="193" t="s">
        <v>235</v>
      </c>
      <c r="J2026" s="193" t="s">
        <v>235</v>
      </c>
      <c r="K2026" s="194"/>
      <c r="L2026" s="194"/>
      <c r="M2026" s="194"/>
      <c r="N2026" s="194"/>
      <c r="O2026" s="194"/>
      <c r="P2026" s="195"/>
      <c r="Q2026" s="196"/>
      <c r="R2026" s="137" t="s">
        <v>235</v>
      </c>
      <c r="S2026" s="197" t="str">
        <f t="shared" ca="1" si="158"/>
        <v/>
      </c>
      <c r="T2026" s="197" t="str">
        <f ca="1">IF(B2026="","",IF(ISERROR(MATCH($J2026,[3]SorP!$B$1:$B$6226,0)),"",INDIRECT("'SorP'!$A$"&amp;MATCH($S2026&amp;$J2026,[3]SorP!C:C,0))))</f>
        <v/>
      </c>
      <c r="U2026" s="139"/>
      <c r="V2026" s="140" t="e">
        <f>IF(C2026="",NA(),IF(OR(C2026="Smelter not listed",C2026="Smelter not yet identified"),MATCH($B2026&amp;$D2026,'[3]Smelter Look-up'!$J:$J,0),MATCH($B2026&amp;$C2026,'[3]Smelter Look-up'!$J:$J,0)))</f>
        <v>#N/A</v>
      </c>
      <c r="X2026" s="67">
        <f t="shared" si="156"/>
        <v>0</v>
      </c>
      <c r="AB2026" s="68" t="str">
        <f t="shared" si="157"/>
        <v/>
      </c>
    </row>
    <row r="2027" spans="1:28" s="67" customFormat="1" ht="20.25">
      <c r="A2027" s="197"/>
      <c r="B2027" s="137" t="s">
        <v>235</v>
      </c>
      <c r="C2027" s="191" t="s">
        <v>235</v>
      </c>
      <c r="D2027" s="138"/>
      <c r="E2027" s="137" t="s">
        <v>235</v>
      </c>
      <c r="F2027" s="137" t="s">
        <v>235</v>
      </c>
      <c r="G2027" s="137" t="s">
        <v>235</v>
      </c>
      <c r="H2027" s="192" t="s">
        <v>235</v>
      </c>
      <c r="I2027" s="193" t="s">
        <v>235</v>
      </c>
      <c r="J2027" s="193" t="s">
        <v>235</v>
      </c>
      <c r="K2027" s="194"/>
      <c r="L2027" s="194"/>
      <c r="M2027" s="194"/>
      <c r="N2027" s="194"/>
      <c r="O2027" s="194"/>
      <c r="P2027" s="195"/>
      <c r="Q2027" s="196"/>
      <c r="R2027" s="137" t="s">
        <v>235</v>
      </c>
      <c r="S2027" s="197" t="str">
        <f t="shared" ca="1" si="158"/>
        <v/>
      </c>
      <c r="T2027" s="197" t="str">
        <f ca="1">IF(B2027="","",IF(ISERROR(MATCH($J2027,[3]SorP!$B$1:$B$6226,0)),"",INDIRECT("'SorP'!$A$"&amp;MATCH($S2027&amp;$J2027,[3]SorP!C:C,0))))</f>
        <v/>
      </c>
      <c r="U2027" s="139"/>
      <c r="V2027" s="140" t="e">
        <f>IF(C2027="",NA(),IF(OR(C2027="Smelter not listed",C2027="Smelter not yet identified"),MATCH($B2027&amp;$D2027,'[3]Smelter Look-up'!$J:$J,0),MATCH($B2027&amp;$C2027,'[3]Smelter Look-up'!$J:$J,0)))</f>
        <v>#N/A</v>
      </c>
      <c r="X2027" s="67">
        <f t="shared" si="156"/>
        <v>0</v>
      </c>
      <c r="AB2027" s="68" t="str">
        <f t="shared" si="157"/>
        <v/>
      </c>
    </row>
    <row r="2028" spans="1:28" s="67" customFormat="1" ht="20.25">
      <c r="A2028" s="197"/>
      <c r="B2028" s="137" t="s">
        <v>235</v>
      </c>
      <c r="C2028" s="191" t="s">
        <v>235</v>
      </c>
      <c r="D2028" s="138"/>
      <c r="E2028" s="137" t="s">
        <v>235</v>
      </c>
      <c r="F2028" s="137" t="s">
        <v>235</v>
      </c>
      <c r="G2028" s="137" t="s">
        <v>235</v>
      </c>
      <c r="H2028" s="192" t="s">
        <v>235</v>
      </c>
      <c r="I2028" s="193" t="s">
        <v>235</v>
      </c>
      <c r="J2028" s="193" t="s">
        <v>235</v>
      </c>
      <c r="K2028" s="194"/>
      <c r="L2028" s="194"/>
      <c r="M2028" s="194"/>
      <c r="N2028" s="194"/>
      <c r="O2028" s="194"/>
      <c r="P2028" s="195"/>
      <c r="Q2028" s="196"/>
      <c r="R2028" s="137" t="s">
        <v>235</v>
      </c>
      <c r="S2028" s="197" t="str">
        <f t="shared" ca="1" si="158"/>
        <v/>
      </c>
      <c r="T2028" s="197" t="str">
        <f ca="1">IF(B2028="","",IF(ISERROR(MATCH($J2028,[3]SorP!$B$1:$B$6226,0)),"",INDIRECT("'SorP'!$A$"&amp;MATCH($S2028&amp;$J2028,[3]SorP!C:C,0))))</f>
        <v/>
      </c>
      <c r="U2028" s="139"/>
      <c r="V2028" s="140" t="e">
        <f>IF(C2028="",NA(),IF(OR(C2028="Smelter not listed",C2028="Smelter not yet identified"),MATCH($B2028&amp;$D2028,'[3]Smelter Look-up'!$J:$J,0),MATCH($B2028&amp;$C2028,'[3]Smelter Look-up'!$J:$J,0)))</f>
        <v>#N/A</v>
      </c>
      <c r="X2028" s="67">
        <f t="shared" si="156"/>
        <v>0</v>
      </c>
      <c r="AB2028" s="68" t="str">
        <f t="shared" si="157"/>
        <v/>
      </c>
    </row>
    <row r="2029" spans="1:28" s="67" customFormat="1" ht="20.25">
      <c r="A2029" s="197"/>
      <c r="B2029" s="137" t="s">
        <v>235</v>
      </c>
      <c r="C2029" s="191" t="s">
        <v>235</v>
      </c>
      <c r="D2029" s="138"/>
      <c r="E2029" s="137" t="s">
        <v>235</v>
      </c>
      <c r="F2029" s="137" t="s">
        <v>235</v>
      </c>
      <c r="G2029" s="137" t="s">
        <v>235</v>
      </c>
      <c r="H2029" s="192" t="s">
        <v>235</v>
      </c>
      <c r="I2029" s="193" t="s">
        <v>235</v>
      </c>
      <c r="J2029" s="193" t="s">
        <v>235</v>
      </c>
      <c r="K2029" s="194"/>
      <c r="L2029" s="194"/>
      <c r="M2029" s="194"/>
      <c r="N2029" s="194"/>
      <c r="O2029" s="194"/>
      <c r="P2029" s="195"/>
      <c r="Q2029" s="196"/>
      <c r="R2029" s="137" t="s">
        <v>235</v>
      </c>
      <c r="S2029" s="197" t="str">
        <f t="shared" ca="1" si="158"/>
        <v/>
      </c>
      <c r="T2029" s="197" t="str">
        <f ca="1">IF(B2029="","",IF(ISERROR(MATCH($J2029,[3]SorP!$B$1:$B$6226,0)),"",INDIRECT("'SorP'!$A$"&amp;MATCH($S2029&amp;$J2029,[3]SorP!C:C,0))))</f>
        <v/>
      </c>
      <c r="U2029" s="139"/>
      <c r="V2029" s="140" t="e">
        <f>IF(C2029="",NA(),IF(OR(C2029="Smelter not listed",C2029="Smelter not yet identified"),MATCH($B2029&amp;$D2029,'[3]Smelter Look-up'!$J:$J,0),MATCH($B2029&amp;$C2029,'[3]Smelter Look-up'!$J:$J,0)))</f>
        <v>#N/A</v>
      </c>
      <c r="X2029" s="67">
        <f t="shared" si="156"/>
        <v>0</v>
      </c>
      <c r="AB2029" s="68" t="str">
        <f t="shared" si="157"/>
        <v/>
      </c>
    </row>
    <row r="2030" spans="1:28" s="67" customFormat="1" ht="20.25">
      <c r="A2030" s="197"/>
      <c r="B2030" s="137" t="s">
        <v>235</v>
      </c>
      <c r="C2030" s="191" t="s">
        <v>235</v>
      </c>
      <c r="D2030" s="138"/>
      <c r="E2030" s="137" t="s">
        <v>235</v>
      </c>
      <c r="F2030" s="137" t="s">
        <v>235</v>
      </c>
      <c r="G2030" s="137" t="s">
        <v>235</v>
      </c>
      <c r="H2030" s="192" t="s">
        <v>235</v>
      </c>
      <c r="I2030" s="193" t="s">
        <v>235</v>
      </c>
      <c r="J2030" s="193" t="s">
        <v>235</v>
      </c>
      <c r="K2030" s="194"/>
      <c r="L2030" s="194"/>
      <c r="M2030" s="194"/>
      <c r="N2030" s="194"/>
      <c r="O2030" s="194"/>
      <c r="P2030" s="195"/>
      <c r="Q2030" s="196"/>
      <c r="R2030" s="137" t="s">
        <v>235</v>
      </c>
      <c r="S2030" s="197" t="str">
        <f t="shared" ca="1" si="158"/>
        <v/>
      </c>
      <c r="T2030" s="197" t="str">
        <f ca="1">IF(B2030="","",IF(ISERROR(MATCH($J2030,[3]SorP!$B$1:$B$6226,0)),"",INDIRECT("'SorP'!$A$"&amp;MATCH($S2030&amp;$J2030,[3]SorP!C:C,0))))</f>
        <v/>
      </c>
      <c r="U2030" s="139"/>
      <c r="V2030" s="140" t="e">
        <f>IF(C2030="",NA(),IF(OR(C2030="Smelter not listed",C2030="Smelter not yet identified"),MATCH($B2030&amp;$D2030,'[3]Smelter Look-up'!$J:$J,0),MATCH($B2030&amp;$C2030,'[3]Smelter Look-up'!$J:$J,0)))</f>
        <v>#N/A</v>
      </c>
      <c r="X2030" s="67">
        <f t="shared" si="156"/>
        <v>0</v>
      </c>
      <c r="AB2030" s="68" t="str">
        <f t="shared" si="157"/>
        <v/>
      </c>
    </row>
    <row r="2031" spans="1:28" s="67" customFormat="1" ht="20.25">
      <c r="A2031" s="197"/>
      <c r="B2031" s="137" t="s">
        <v>235</v>
      </c>
      <c r="C2031" s="191" t="s">
        <v>235</v>
      </c>
      <c r="D2031" s="138"/>
      <c r="E2031" s="137" t="s">
        <v>235</v>
      </c>
      <c r="F2031" s="137" t="s">
        <v>235</v>
      </c>
      <c r="G2031" s="137" t="s">
        <v>235</v>
      </c>
      <c r="H2031" s="192" t="s">
        <v>235</v>
      </c>
      <c r="I2031" s="193" t="s">
        <v>235</v>
      </c>
      <c r="J2031" s="193" t="s">
        <v>235</v>
      </c>
      <c r="K2031" s="194"/>
      <c r="L2031" s="194"/>
      <c r="M2031" s="194"/>
      <c r="N2031" s="194"/>
      <c r="O2031" s="194"/>
      <c r="P2031" s="195"/>
      <c r="Q2031" s="196"/>
      <c r="R2031" s="137" t="s">
        <v>235</v>
      </c>
      <c r="S2031" s="197" t="str">
        <f t="shared" ca="1" si="158"/>
        <v/>
      </c>
      <c r="T2031" s="197" t="str">
        <f ca="1">IF(B2031="","",IF(ISERROR(MATCH($J2031,[3]SorP!$B$1:$B$6226,0)),"",INDIRECT("'SorP'!$A$"&amp;MATCH($S2031&amp;$J2031,[3]SorP!C:C,0))))</f>
        <v/>
      </c>
      <c r="U2031" s="139"/>
      <c r="V2031" s="140" t="e">
        <f>IF(C2031="",NA(),IF(OR(C2031="Smelter not listed",C2031="Smelter not yet identified"),MATCH($B2031&amp;$D2031,'[3]Smelter Look-up'!$J:$J,0),MATCH($B2031&amp;$C2031,'[3]Smelter Look-up'!$J:$J,0)))</f>
        <v>#N/A</v>
      </c>
      <c r="X2031" s="67">
        <f t="shared" si="156"/>
        <v>0</v>
      </c>
      <c r="AB2031" s="68" t="str">
        <f t="shared" si="157"/>
        <v/>
      </c>
    </row>
    <row r="2032" spans="1:28" s="67" customFormat="1" ht="20.25">
      <c r="A2032" s="197"/>
      <c r="B2032" s="137" t="s">
        <v>235</v>
      </c>
      <c r="C2032" s="191" t="s">
        <v>235</v>
      </c>
      <c r="D2032" s="138"/>
      <c r="E2032" s="137" t="s">
        <v>235</v>
      </c>
      <c r="F2032" s="137" t="s">
        <v>235</v>
      </c>
      <c r="G2032" s="137" t="s">
        <v>235</v>
      </c>
      <c r="H2032" s="192" t="s">
        <v>235</v>
      </c>
      <c r="I2032" s="193" t="s">
        <v>235</v>
      </c>
      <c r="J2032" s="193" t="s">
        <v>235</v>
      </c>
      <c r="K2032" s="194"/>
      <c r="L2032" s="194"/>
      <c r="M2032" s="194"/>
      <c r="N2032" s="194"/>
      <c r="O2032" s="194"/>
      <c r="P2032" s="195"/>
      <c r="Q2032" s="196"/>
      <c r="R2032" s="137" t="s">
        <v>235</v>
      </c>
      <c r="S2032" s="197" t="str">
        <f t="shared" ca="1" si="158"/>
        <v/>
      </c>
      <c r="T2032" s="197" t="str">
        <f ca="1">IF(B2032="","",IF(ISERROR(MATCH($J2032,[3]SorP!$B$1:$B$6226,0)),"",INDIRECT("'SorP'!$A$"&amp;MATCH($S2032&amp;$J2032,[3]SorP!C:C,0))))</f>
        <v/>
      </c>
      <c r="U2032" s="139"/>
      <c r="V2032" s="140" t="e">
        <f>IF(C2032="",NA(),IF(OR(C2032="Smelter not listed",C2032="Smelter not yet identified"),MATCH($B2032&amp;$D2032,'[3]Smelter Look-up'!$J:$J,0),MATCH($B2032&amp;$C2032,'[3]Smelter Look-up'!$J:$J,0)))</f>
        <v>#N/A</v>
      </c>
      <c r="X2032" s="67">
        <f t="shared" si="156"/>
        <v>0</v>
      </c>
      <c r="AB2032" s="68" t="str">
        <f t="shared" si="157"/>
        <v/>
      </c>
    </row>
    <row r="2033" spans="1:28" s="67" customFormat="1" ht="20.25">
      <c r="A2033" s="197"/>
      <c r="B2033" s="137" t="s">
        <v>235</v>
      </c>
      <c r="C2033" s="191" t="s">
        <v>235</v>
      </c>
      <c r="D2033" s="138"/>
      <c r="E2033" s="137" t="s">
        <v>235</v>
      </c>
      <c r="F2033" s="137" t="s">
        <v>235</v>
      </c>
      <c r="G2033" s="137" t="s">
        <v>235</v>
      </c>
      <c r="H2033" s="192" t="s">
        <v>235</v>
      </c>
      <c r="I2033" s="193" t="s">
        <v>235</v>
      </c>
      <c r="J2033" s="193" t="s">
        <v>235</v>
      </c>
      <c r="K2033" s="194"/>
      <c r="L2033" s="194"/>
      <c r="M2033" s="194"/>
      <c r="N2033" s="194"/>
      <c r="O2033" s="194"/>
      <c r="P2033" s="195"/>
      <c r="Q2033" s="196"/>
      <c r="R2033" s="137" t="s">
        <v>235</v>
      </c>
      <c r="S2033" s="197" t="str">
        <f t="shared" ca="1" si="158"/>
        <v/>
      </c>
      <c r="T2033" s="197" t="str">
        <f ca="1">IF(B2033="","",IF(ISERROR(MATCH($J2033,[3]SorP!$B$1:$B$6226,0)),"",INDIRECT("'SorP'!$A$"&amp;MATCH($S2033&amp;$J2033,[3]SorP!C:C,0))))</f>
        <v/>
      </c>
      <c r="U2033" s="139"/>
      <c r="V2033" s="140" t="e">
        <f>IF(C2033="",NA(),IF(OR(C2033="Smelter not listed",C2033="Smelter not yet identified"),MATCH($B2033&amp;$D2033,'[3]Smelter Look-up'!$J:$J,0),MATCH($B2033&amp;$C2033,'[3]Smelter Look-up'!$J:$J,0)))</f>
        <v>#N/A</v>
      </c>
      <c r="X2033" s="67">
        <f t="shared" si="156"/>
        <v>0</v>
      </c>
      <c r="AB2033" s="68" t="str">
        <f t="shared" si="157"/>
        <v/>
      </c>
    </row>
    <row r="2034" spans="1:28" s="67" customFormat="1" ht="20.25">
      <c r="A2034" s="197"/>
      <c r="B2034" s="137" t="s">
        <v>235</v>
      </c>
      <c r="C2034" s="191" t="s">
        <v>235</v>
      </c>
      <c r="D2034" s="138"/>
      <c r="E2034" s="137" t="s">
        <v>235</v>
      </c>
      <c r="F2034" s="137" t="s">
        <v>235</v>
      </c>
      <c r="G2034" s="137" t="s">
        <v>235</v>
      </c>
      <c r="H2034" s="192" t="s">
        <v>235</v>
      </c>
      <c r="I2034" s="193" t="s">
        <v>235</v>
      </c>
      <c r="J2034" s="193" t="s">
        <v>235</v>
      </c>
      <c r="K2034" s="194"/>
      <c r="L2034" s="194"/>
      <c r="M2034" s="194"/>
      <c r="N2034" s="194"/>
      <c r="O2034" s="194"/>
      <c r="P2034" s="195"/>
      <c r="Q2034" s="196"/>
      <c r="R2034" s="137" t="s">
        <v>235</v>
      </c>
      <c r="S2034" s="197" t="str">
        <f t="shared" ca="1" si="158"/>
        <v/>
      </c>
      <c r="T2034" s="197" t="str">
        <f ca="1">IF(B2034="","",IF(ISERROR(MATCH($J2034,[3]SorP!$B$1:$B$6226,0)),"",INDIRECT("'SorP'!$A$"&amp;MATCH($S2034&amp;$J2034,[3]SorP!C:C,0))))</f>
        <v/>
      </c>
      <c r="U2034" s="139"/>
      <c r="V2034" s="140" t="e">
        <f>IF(C2034="",NA(),IF(OR(C2034="Smelter not listed",C2034="Smelter not yet identified"),MATCH($B2034&amp;$D2034,'[3]Smelter Look-up'!$J:$J,0),MATCH($B2034&amp;$C2034,'[3]Smelter Look-up'!$J:$J,0)))</f>
        <v>#N/A</v>
      </c>
      <c r="X2034" s="67">
        <f t="shared" si="156"/>
        <v>0</v>
      </c>
      <c r="AB2034" s="68" t="str">
        <f t="shared" si="157"/>
        <v/>
      </c>
    </row>
    <row r="2035" spans="1:28" s="67" customFormat="1" ht="20.25">
      <c r="A2035" s="197"/>
      <c r="B2035" s="137" t="s">
        <v>235</v>
      </c>
      <c r="C2035" s="191" t="s">
        <v>235</v>
      </c>
      <c r="D2035" s="138"/>
      <c r="E2035" s="137" t="s">
        <v>235</v>
      </c>
      <c r="F2035" s="137" t="s">
        <v>235</v>
      </c>
      <c r="G2035" s="137" t="s">
        <v>235</v>
      </c>
      <c r="H2035" s="192" t="s">
        <v>235</v>
      </c>
      <c r="I2035" s="193" t="s">
        <v>235</v>
      </c>
      <c r="J2035" s="193" t="s">
        <v>235</v>
      </c>
      <c r="K2035" s="194"/>
      <c r="L2035" s="194"/>
      <c r="M2035" s="194"/>
      <c r="N2035" s="194"/>
      <c r="O2035" s="194"/>
      <c r="P2035" s="195"/>
      <c r="Q2035" s="196"/>
      <c r="R2035" s="137" t="s">
        <v>235</v>
      </c>
      <c r="S2035" s="197" t="str">
        <f t="shared" ca="1" si="158"/>
        <v/>
      </c>
      <c r="T2035" s="197" t="str">
        <f ca="1">IF(B2035="","",IF(ISERROR(MATCH($J2035,[3]SorP!$B$1:$B$6226,0)),"",INDIRECT("'SorP'!$A$"&amp;MATCH($S2035&amp;$J2035,[3]SorP!C:C,0))))</f>
        <v/>
      </c>
      <c r="U2035" s="139"/>
      <c r="V2035" s="140" t="e">
        <f>IF(C2035="",NA(),IF(OR(C2035="Smelter not listed",C2035="Smelter not yet identified"),MATCH($B2035&amp;$D2035,'[3]Smelter Look-up'!$J:$J,0),MATCH($B2035&amp;$C2035,'[3]Smelter Look-up'!$J:$J,0)))</f>
        <v>#N/A</v>
      </c>
      <c r="X2035" s="67">
        <f t="shared" si="156"/>
        <v>0</v>
      </c>
      <c r="AB2035" s="68" t="str">
        <f t="shared" si="157"/>
        <v/>
      </c>
    </row>
    <row r="2036" spans="1:28" s="67" customFormat="1" ht="20.25">
      <c r="A2036" s="197"/>
      <c r="B2036" s="137" t="s">
        <v>235</v>
      </c>
      <c r="C2036" s="191" t="s">
        <v>235</v>
      </c>
      <c r="D2036" s="138"/>
      <c r="E2036" s="137" t="s">
        <v>235</v>
      </c>
      <c r="F2036" s="137" t="s">
        <v>235</v>
      </c>
      <c r="G2036" s="137" t="s">
        <v>235</v>
      </c>
      <c r="H2036" s="192" t="s">
        <v>235</v>
      </c>
      <c r="I2036" s="193" t="s">
        <v>235</v>
      </c>
      <c r="J2036" s="193" t="s">
        <v>235</v>
      </c>
      <c r="K2036" s="194"/>
      <c r="L2036" s="194"/>
      <c r="M2036" s="194"/>
      <c r="N2036" s="194"/>
      <c r="O2036" s="194"/>
      <c r="P2036" s="195"/>
      <c r="Q2036" s="196"/>
      <c r="R2036" s="137" t="s">
        <v>235</v>
      </c>
      <c r="S2036" s="197" t="str">
        <f t="shared" ca="1" si="158"/>
        <v/>
      </c>
      <c r="T2036" s="197" t="str">
        <f ca="1">IF(B2036="","",IF(ISERROR(MATCH($J2036,[3]SorP!$B$1:$B$6226,0)),"",INDIRECT("'SorP'!$A$"&amp;MATCH($S2036&amp;$J2036,[3]SorP!C:C,0))))</f>
        <v/>
      </c>
      <c r="U2036" s="139"/>
      <c r="V2036" s="140" t="e">
        <f>IF(C2036="",NA(),IF(OR(C2036="Smelter not listed",C2036="Smelter not yet identified"),MATCH($B2036&amp;$D2036,'[3]Smelter Look-up'!$J:$J,0),MATCH($B2036&amp;$C2036,'[3]Smelter Look-up'!$J:$J,0)))</f>
        <v>#N/A</v>
      </c>
      <c r="X2036" s="67">
        <f t="shared" si="156"/>
        <v>0</v>
      </c>
      <c r="AB2036" s="68" t="str">
        <f t="shared" si="157"/>
        <v/>
      </c>
    </row>
    <row r="2037" spans="1:28" s="67" customFormat="1" ht="20.25">
      <c r="A2037" s="197"/>
      <c r="B2037" s="137" t="s">
        <v>235</v>
      </c>
      <c r="C2037" s="191" t="s">
        <v>235</v>
      </c>
      <c r="D2037" s="138"/>
      <c r="E2037" s="137" t="s">
        <v>235</v>
      </c>
      <c r="F2037" s="137" t="s">
        <v>235</v>
      </c>
      <c r="G2037" s="137" t="s">
        <v>235</v>
      </c>
      <c r="H2037" s="192" t="s">
        <v>235</v>
      </c>
      <c r="I2037" s="193" t="s">
        <v>235</v>
      </c>
      <c r="J2037" s="193" t="s">
        <v>235</v>
      </c>
      <c r="K2037" s="194"/>
      <c r="L2037" s="194"/>
      <c r="M2037" s="194"/>
      <c r="N2037" s="194"/>
      <c r="O2037" s="194"/>
      <c r="P2037" s="195"/>
      <c r="Q2037" s="196"/>
      <c r="R2037" s="137" t="s">
        <v>235</v>
      </c>
      <c r="S2037" s="197" t="str">
        <f t="shared" ca="1" si="158"/>
        <v/>
      </c>
      <c r="T2037" s="197" t="str">
        <f ca="1">IF(B2037="","",IF(ISERROR(MATCH($J2037,[3]SorP!$B$1:$B$6226,0)),"",INDIRECT("'SorP'!$A$"&amp;MATCH($S2037&amp;$J2037,[3]SorP!C:C,0))))</f>
        <v/>
      </c>
      <c r="U2037" s="139"/>
      <c r="V2037" s="140" t="e">
        <f>IF(C2037="",NA(),IF(OR(C2037="Smelter not listed",C2037="Smelter not yet identified"),MATCH($B2037&amp;$D2037,'[3]Smelter Look-up'!$J:$J,0),MATCH($B2037&amp;$C2037,'[3]Smelter Look-up'!$J:$J,0)))</f>
        <v>#N/A</v>
      </c>
      <c r="X2037" s="67">
        <f t="shared" si="156"/>
        <v>0</v>
      </c>
      <c r="AB2037" s="68" t="str">
        <f t="shared" si="157"/>
        <v/>
      </c>
    </row>
    <row r="2038" spans="1:28" s="67" customFormat="1" ht="20.25">
      <c r="A2038" s="197"/>
      <c r="B2038" s="137" t="s">
        <v>235</v>
      </c>
      <c r="C2038" s="191" t="s">
        <v>235</v>
      </c>
      <c r="D2038" s="138"/>
      <c r="E2038" s="137" t="s">
        <v>235</v>
      </c>
      <c r="F2038" s="137" t="s">
        <v>235</v>
      </c>
      <c r="G2038" s="137" t="s">
        <v>235</v>
      </c>
      <c r="H2038" s="192" t="s">
        <v>235</v>
      </c>
      <c r="I2038" s="193" t="s">
        <v>235</v>
      </c>
      <c r="J2038" s="193" t="s">
        <v>235</v>
      </c>
      <c r="K2038" s="194"/>
      <c r="L2038" s="194"/>
      <c r="M2038" s="194"/>
      <c r="N2038" s="194"/>
      <c r="O2038" s="194"/>
      <c r="P2038" s="195"/>
      <c r="Q2038" s="196"/>
      <c r="R2038" s="137" t="s">
        <v>235</v>
      </c>
      <c r="S2038" s="197" t="str">
        <f t="shared" ca="1" si="158"/>
        <v/>
      </c>
      <c r="T2038" s="197" t="str">
        <f ca="1">IF(B2038="","",IF(ISERROR(MATCH($J2038,[3]SorP!$B$1:$B$6226,0)),"",INDIRECT("'SorP'!$A$"&amp;MATCH($S2038&amp;$J2038,[3]SorP!C:C,0))))</f>
        <v/>
      </c>
      <c r="U2038" s="139"/>
      <c r="V2038" s="140" t="e">
        <f>IF(C2038="",NA(),IF(OR(C2038="Smelter not listed",C2038="Smelter not yet identified"),MATCH($B2038&amp;$D2038,'[3]Smelter Look-up'!$J:$J,0),MATCH($B2038&amp;$C2038,'[3]Smelter Look-up'!$J:$J,0)))</f>
        <v>#N/A</v>
      </c>
      <c r="X2038" s="67">
        <f t="shared" si="156"/>
        <v>0</v>
      </c>
      <c r="AB2038" s="68" t="str">
        <f t="shared" si="157"/>
        <v/>
      </c>
    </row>
    <row r="2039" spans="1:28" s="67" customFormat="1" ht="20.25">
      <c r="A2039" s="197"/>
      <c r="B2039" s="137" t="s">
        <v>235</v>
      </c>
      <c r="C2039" s="191" t="s">
        <v>235</v>
      </c>
      <c r="D2039" s="138"/>
      <c r="E2039" s="137" t="s">
        <v>235</v>
      </c>
      <c r="F2039" s="137" t="s">
        <v>235</v>
      </c>
      <c r="G2039" s="137" t="s">
        <v>235</v>
      </c>
      <c r="H2039" s="192" t="s">
        <v>235</v>
      </c>
      <c r="I2039" s="193" t="s">
        <v>235</v>
      </c>
      <c r="J2039" s="193" t="s">
        <v>235</v>
      </c>
      <c r="K2039" s="194"/>
      <c r="L2039" s="194"/>
      <c r="M2039" s="194"/>
      <c r="N2039" s="194"/>
      <c r="O2039" s="194"/>
      <c r="P2039" s="195"/>
      <c r="Q2039" s="196"/>
      <c r="R2039" s="137" t="s">
        <v>235</v>
      </c>
      <c r="S2039" s="197" t="str">
        <f t="shared" ca="1" si="158"/>
        <v/>
      </c>
      <c r="T2039" s="197" t="str">
        <f ca="1">IF(B2039="","",IF(ISERROR(MATCH($J2039,[3]SorP!$B$1:$B$6226,0)),"",INDIRECT("'SorP'!$A$"&amp;MATCH($S2039&amp;$J2039,[3]SorP!C:C,0))))</f>
        <v/>
      </c>
      <c r="U2039" s="139"/>
      <c r="V2039" s="140" t="e">
        <f>IF(C2039="",NA(),IF(OR(C2039="Smelter not listed",C2039="Smelter not yet identified"),MATCH($B2039&amp;$D2039,'[3]Smelter Look-up'!$J:$J,0),MATCH($B2039&amp;$C2039,'[3]Smelter Look-up'!$J:$J,0)))</f>
        <v>#N/A</v>
      </c>
      <c r="X2039" s="67">
        <f t="shared" si="156"/>
        <v>0</v>
      </c>
      <c r="AB2039" s="68" t="str">
        <f t="shared" si="157"/>
        <v/>
      </c>
    </row>
    <row r="2040" spans="1:28" s="67" customFormat="1" ht="20.25">
      <c r="A2040" s="197"/>
      <c r="B2040" s="137" t="s">
        <v>235</v>
      </c>
      <c r="C2040" s="191" t="s">
        <v>235</v>
      </c>
      <c r="D2040" s="138"/>
      <c r="E2040" s="137" t="s">
        <v>235</v>
      </c>
      <c r="F2040" s="137" t="s">
        <v>235</v>
      </c>
      <c r="G2040" s="137" t="s">
        <v>235</v>
      </c>
      <c r="H2040" s="192" t="s">
        <v>235</v>
      </c>
      <c r="I2040" s="193" t="s">
        <v>235</v>
      </c>
      <c r="J2040" s="193" t="s">
        <v>235</v>
      </c>
      <c r="K2040" s="194"/>
      <c r="L2040" s="194"/>
      <c r="M2040" s="194"/>
      <c r="N2040" s="194"/>
      <c r="O2040" s="194"/>
      <c r="P2040" s="195"/>
      <c r="Q2040" s="196"/>
      <c r="R2040" s="137" t="s">
        <v>235</v>
      </c>
      <c r="S2040" s="197" t="str">
        <f t="shared" ca="1" si="158"/>
        <v/>
      </c>
      <c r="T2040" s="197" t="str">
        <f ca="1">IF(B2040="","",IF(ISERROR(MATCH($J2040,[3]SorP!$B$1:$B$6226,0)),"",INDIRECT("'SorP'!$A$"&amp;MATCH($S2040&amp;$J2040,[3]SorP!C:C,0))))</f>
        <v/>
      </c>
      <c r="U2040" s="139"/>
      <c r="V2040" s="140" t="e">
        <f>IF(C2040="",NA(),IF(OR(C2040="Smelter not listed",C2040="Smelter not yet identified"),MATCH($B2040&amp;$D2040,'[3]Smelter Look-up'!$J:$J,0),MATCH($B2040&amp;$C2040,'[3]Smelter Look-up'!$J:$J,0)))</f>
        <v>#N/A</v>
      </c>
      <c r="X2040" s="67">
        <f t="shared" si="156"/>
        <v>0</v>
      </c>
      <c r="AB2040" s="68" t="str">
        <f t="shared" si="157"/>
        <v/>
      </c>
    </row>
    <row r="2041" spans="1:28" s="67" customFormat="1" ht="20.25">
      <c r="A2041" s="197"/>
      <c r="B2041" s="137" t="s">
        <v>235</v>
      </c>
      <c r="C2041" s="191" t="s">
        <v>235</v>
      </c>
      <c r="D2041" s="138"/>
      <c r="E2041" s="137" t="s">
        <v>235</v>
      </c>
      <c r="F2041" s="137" t="s">
        <v>235</v>
      </c>
      <c r="G2041" s="137" t="s">
        <v>235</v>
      </c>
      <c r="H2041" s="192" t="s">
        <v>235</v>
      </c>
      <c r="I2041" s="193" t="s">
        <v>235</v>
      </c>
      <c r="J2041" s="193" t="s">
        <v>235</v>
      </c>
      <c r="K2041" s="194"/>
      <c r="L2041" s="194"/>
      <c r="M2041" s="194"/>
      <c r="N2041" s="194"/>
      <c r="O2041" s="194"/>
      <c r="P2041" s="195"/>
      <c r="Q2041" s="196"/>
      <c r="R2041" s="137" t="s">
        <v>235</v>
      </c>
      <c r="S2041" s="197" t="str">
        <f t="shared" ca="1" si="158"/>
        <v/>
      </c>
      <c r="T2041" s="197" t="str">
        <f ca="1">IF(B2041="","",IF(ISERROR(MATCH($J2041,[3]SorP!$B$1:$B$6226,0)),"",INDIRECT("'SorP'!$A$"&amp;MATCH($S2041&amp;$J2041,[3]SorP!C:C,0))))</f>
        <v/>
      </c>
      <c r="U2041" s="139"/>
      <c r="V2041" s="140" t="e">
        <f>IF(C2041="",NA(),IF(OR(C2041="Smelter not listed",C2041="Smelter not yet identified"),MATCH($B2041&amp;$D2041,'[3]Smelter Look-up'!$J:$J,0),MATCH($B2041&amp;$C2041,'[3]Smelter Look-up'!$J:$J,0)))</f>
        <v>#N/A</v>
      </c>
      <c r="X2041" s="67">
        <f t="shared" si="156"/>
        <v>0</v>
      </c>
      <c r="AB2041" s="68" t="str">
        <f t="shared" si="157"/>
        <v/>
      </c>
    </row>
    <row r="2042" spans="1:28" s="67" customFormat="1" ht="20.25">
      <c r="A2042" s="197"/>
      <c r="B2042" s="137" t="s">
        <v>235</v>
      </c>
      <c r="C2042" s="191" t="s">
        <v>235</v>
      </c>
      <c r="D2042" s="138"/>
      <c r="E2042" s="137" t="s">
        <v>235</v>
      </c>
      <c r="F2042" s="137" t="s">
        <v>235</v>
      </c>
      <c r="G2042" s="137" t="s">
        <v>235</v>
      </c>
      <c r="H2042" s="192" t="s">
        <v>235</v>
      </c>
      <c r="I2042" s="193" t="s">
        <v>235</v>
      </c>
      <c r="J2042" s="193" t="s">
        <v>235</v>
      </c>
      <c r="K2042" s="194"/>
      <c r="L2042" s="194"/>
      <c r="M2042" s="194"/>
      <c r="N2042" s="194"/>
      <c r="O2042" s="194"/>
      <c r="P2042" s="195"/>
      <c r="Q2042" s="196"/>
      <c r="R2042" s="137" t="s">
        <v>235</v>
      </c>
      <c r="S2042" s="197" t="str">
        <f t="shared" ref="S2042" ca="1" si="159">IF(B2042="","",IF(ISERROR(MATCH($E2042,CL,0)),"Unknown",INDIRECT("'C'!$A$"&amp;MATCH($E2042,CL,0)+1)))</f>
        <v/>
      </c>
      <c r="T2042" s="197" t="str">
        <f ca="1">IF(B2042="","",IF(ISERROR(MATCH($J2042,[3]SorP!$B$1:$B$6226,0)),"",INDIRECT("'SorP'!$A$"&amp;MATCH($S2042&amp;$J2042,[3]SorP!C:C,0))))</f>
        <v/>
      </c>
      <c r="U2042" s="139"/>
      <c r="V2042" s="140" t="e">
        <f>IF(C2042="",NA(),IF(OR(C2042="Smelter not listed",C2042="Smelter not yet identified"),MATCH($B2042&amp;$D2042,'[3]Smelter Look-up'!$J:$J,0),MATCH($B2042&amp;$C2042,'[3]Smelter Look-up'!$J:$J,0)))</f>
        <v>#N/A</v>
      </c>
      <c r="X2042" s="67">
        <f t="shared" si="156"/>
        <v>0</v>
      </c>
      <c r="AB2042" s="68" t="str">
        <f t="shared" si="157"/>
        <v/>
      </c>
    </row>
    <row r="2043" spans="1:28" s="67" customFormat="1" ht="20.25">
      <c r="A2043" s="197"/>
      <c r="B2043" s="137" t="s">
        <v>235</v>
      </c>
      <c r="C2043" s="191" t="s">
        <v>235</v>
      </c>
      <c r="D2043" s="138"/>
      <c r="E2043" s="137" t="s">
        <v>235</v>
      </c>
      <c r="F2043" s="137" t="s">
        <v>235</v>
      </c>
      <c r="G2043" s="137" t="s">
        <v>235</v>
      </c>
      <c r="H2043" s="192" t="s">
        <v>235</v>
      </c>
      <c r="I2043" s="193" t="s">
        <v>235</v>
      </c>
      <c r="J2043" s="193" t="s">
        <v>235</v>
      </c>
      <c r="K2043" s="194"/>
      <c r="L2043" s="194"/>
      <c r="M2043" s="194"/>
      <c r="N2043" s="194"/>
      <c r="O2043" s="194"/>
      <c r="P2043" s="195"/>
      <c r="Q2043" s="196"/>
      <c r="R2043" s="137" t="s">
        <v>235</v>
      </c>
      <c r="S2043" s="197" t="str">
        <f t="shared" ref="S2043:S2074" ca="1" si="160">IF(B2043="","",IF(ISERROR(MATCH($E2043,CL,0)),"Unknown",INDIRECT("'C'!$A$"&amp;MATCH($E2043,CL,0)+1)))</f>
        <v/>
      </c>
      <c r="T2043" s="197" t="str">
        <f ca="1">IF(B2043="","",IF(ISERROR(MATCH($J2043,[3]SorP!$B$1:$B$6226,0)),"",INDIRECT("'SorP'!$A$"&amp;MATCH($S2043&amp;$J2043,[3]SorP!C:C,0))))</f>
        <v/>
      </c>
      <c r="U2043" s="139"/>
      <c r="V2043" s="140" t="e">
        <f>IF(C2043="",NA(),IF(OR(C2043="Smelter not listed",C2043="Smelter not yet identified"),MATCH($B2043&amp;$D2043,'[3]Smelter Look-up'!$J:$J,0),MATCH($B2043&amp;$C2043,'[3]Smelter Look-up'!$J:$J,0)))</f>
        <v>#N/A</v>
      </c>
      <c r="X2043" s="67">
        <f t="shared" si="156"/>
        <v>0</v>
      </c>
      <c r="AB2043" s="68" t="str">
        <f t="shared" si="157"/>
        <v/>
      </c>
    </row>
    <row r="2044" spans="1:28" s="67" customFormat="1" ht="20.25">
      <c r="A2044" s="197"/>
      <c r="B2044" s="137" t="s">
        <v>235</v>
      </c>
      <c r="C2044" s="191" t="s">
        <v>235</v>
      </c>
      <c r="D2044" s="138"/>
      <c r="E2044" s="137" t="s">
        <v>235</v>
      </c>
      <c r="F2044" s="137" t="s">
        <v>235</v>
      </c>
      <c r="G2044" s="137" t="s">
        <v>235</v>
      </c>
      <c r="H2044" s="192" t="s">
        <v>235</v>
      </c>
      <c r="I2044" s="193" t="s">
        <v>235</v>
      </c>
      <c r="J2044" s="193" t="s">
        <v>235</v>
      </c>
      <c r="K2044" s="194"/>
      <c r="L2044" s="194"/>
      <c r="M2044" s="194"/>
      <c r="N2044" s="194"/>
      <c r="O2044" s="194"/>
      <c r="P2044" s="195"/>
      <c r="Q2044" s="196"/>
      <c r="R2044" s="137" t="s">
        <v>235</v>
      </c>
      <c r="S2044" s="197" t="str">
        <f t="shared" ca="1" si="160"/>
        <v/>
      </c>
      <c r="T2044" s="197" t="str">
        <f ca="1">IF(B2044="","",IF(ISERROR(MATCH($J2044,[3]SorP!$B$1:$B$6226,0)),"",INDIRECT("'SorP'!$A$"&amp;MATCH($S2044&amp;$J2044,[3]SorP!C:C,0))))</f>
        <v/>
      </c>
      <c r="U2044" s="139"/>
      <c r="V2044" s="140" t="e">
        <f>IF(C2044="",NA(),IF(OR(C2044="Smelter not listed",C2044="Smelter not yet identified"),MATCH($B2044&amp;$D2044,'[3]Smelter Look-up'!$J:$J,0),MATCH($B2044&amp;$C2044,'[3]Smelter Look-up'!$J:$J,0)))</f>
        <v>#N/A</v>
      </c>
      <c r="X2044" s="67">
        <f t="shared" si="156"/>
        <v>0</v>
      </c>
      <c r="AB2044" s="68" t="str">
        <f t="shared" si="157"/>
        <v/>
      </c>
    </row>
    <row r="2045" spans="1:28" s="67" customFormat="1" ht="20.25">
      <c r="A2045" s="197"/>
      <c r="B2045" s="137" t="s">
        <v>235</v>
      </c>
      <c r="C2045" s="191" t="s">
        <v>235</v>
      </c>
      <c r="D2045" s="138"/>
      <c r="E2045" s="137" t="s">
        <v>235</v>
      </c>
      <c r="F2045" s="137" t="s">
        <v>235</v>
      </c>
      <c r="G2045" s="137" t="s">
        <v>235</v>
      </c>
      <c r="H2045" s="192" t="s">
        <v>235</v>
      </c>
      <c r="I2045" s="193" t="s">
        <v>235</v>
      </c>
      <c r="J2045" s="193" t="s">
        <v>235</v>
      </c>
      <c r="K2045" s="194"/>
      <c r="L2045" s="194"/>
      <c r="M2045" s="194"/>
      <c r="N2045" s="194"/>
      <c r="O2045" s="194"/>
      <c r="P2045" s="195"/>
      <c r="Q2045" s="196"/>
      <c r="R2045" s="137" t="s">
        <v>235</v>
      </c>
      <c r="S2045" s="197" t="str">
        <f t="shared" ca="1" si="160"/>
        <v/>
      </c>
      <c r="T2045" s="197" t="str">
        <f ca="1">IF(B2045="","",IF(ISERROR(MATCH($J2045,[3]SorP!$B$1:$B$6226,0)),"",INDIRECT("'SorP'!$A$"&amp;MATCH($S2045&amp;$J2045,[3]SorP!C:C,0))))</f>
        <v/>
      </c>
      <c r="U2045" s="139"/>
      <c r="V2045" s="140" t="e">
        <f>IF(C2045="",NA(),IF(OR(C2045="Smelter not listed",C2045="Smelter not yet identified"),MATCH($B2045&amp;$D2045,'[3]Smelter Look-up'!$J:$J,0),MATCH($B2045&amp;$C2045,'[3]Smelter Look-up'!$J:$J,0)))</f>
        <v>#N/A</v>
      </c>
      <c r="X2045" s="67">
        <f t="shared" si="156"/>
        <v>0</v>
      </c>
      <c r="AB2045" s="68" t="str">
        <f t="shared" si="157"/>
        <v/>
      </c>
    </row>
    <row r="2046" spans="1:28" s="67" customFormat="1" ht="20.25">
      <c r="A2046" s="197"/>
      <c r="B2046" s="137" t="s">
        <v>235</v>
      </c>
      <c r="C2046" s="191" t="s">
        <v>235</v>
      </c>
      <c r="D2046" s="138"/>
      <c r="E2046" s="137" t="s">
        <v>235</v>
      </c>
      <c r="F2046" s="137" t="s">
        <v>235</v>
      </c>
      <c r="G2046" s="137" t="s">
        <v>235</v>
      </c>
      <c r="H2046" s="192" t="s">
        <v>235</v>
      </c>
      <c r="I2046" s="193" t="s">
        <v>235</v>
      </c>
      <c r="J2046" s="193" t="s">
        <v>235</v>
      </c>
      <c r="K2046" s="194"/>
      <c r="L2046" s="194"/>
      <c r="M2046" s="194"/>
      <c r="N2046" s="194"/>
      <c r="O2046" s="194"/>
      <c r="P2046" s="195"/>
      <c r="Q2046" s="196"/>
      <c r="R2046" s="137" t="s">
        <v>235</v>
      </c>
      <c r="S2046" s="197" t="str">
        <f t="shared" ca="1" si="160"/>
        <v/>
      </c>
      <c r="T2046" s="197" t="str">
        <f ca="1">IF(B2046="","",IF(ISERROR(MATCH($J2046,[3]SorP!$B$1:$B$6226,0)),"",INDIRECT("'SorP'!$A$"&amp;MATCH($S2046&amp;$J2046,[3]SorP!C:C,0))))</f>
        <v/>
      </c>
      <c r="U2046" s="139"/>
      <c r="V2046" s="140" t="e">
        <f>IF(C2046="",NA(),IF(OR(C2046="Smelter not listed",C2046="Smelter not yet identified"),MATCH($B2046&amp;$D2046,'[3]Smelter Look-up'!$J:$J,0),MATCH($B2046&amp;$C2046,'[3]Smelter Look-up'!$J:$J,0)))</f>
        <v>#N/A</v>
      </c>
      <c r="X2046" s="67">
        <f t="shared" si="156"/>
        <v>0</v>
      </c>
      <c r="AB2046" s="68" t="str">
        <f t="shared" si="157"/>
        <v/>
      </c>
    </row>
    <row r="2047" spans="1:28" s="67" customFormat="1" ht="20.25">
      <c r="A2047" s="197"/>
      <c r="B2047" s="137" t="s">
        <v>235</v>
      </c>
      <c r="C2047" s="191" t="s">
        <v>235</v>
      </c>
      <c r="D2047" s="138"/>
      <c r="E2047" s="137" t="s">
        <v>235</v>
      </c>
      <c r="F2047" s="137" t="s">
        <v>235</v>
      </c>
      <c r="G2047" s="137" t="s">
        <v>235</v>
      </c>
      <c r="H2047" s="192" t="s">
        <v>235</v>
      </c>
      <c r="I2047" s="193" t="s">
        <v>235</v>
      </c>
      <c r="J2047" s="193" t="s">
        <v>235</v>
      </c>
      <c r="K2047" s="194"/>
      <c r="L2047" s="194"/>
      <c r="M2047" s="194"/>
      <c r="N2047" s="194"/>
      <c r="O2047" s="194"/>
      <c r="P2047" s="195"/>
      <c r="Q2047" s="196"/>
      <c r="R2047" s="137" t="s">
        <v>235</v>
      </c>
      <c r="S2047" s="197" t="str">
        <f t="shared" ca="1" si="160"/>
        <v/>
      </c>
      <c r="T2047" s="197" t="str">
        <f ca="1">IF(B2047="","",IF(ISERROR(MATCH($J2047,[3]SorP!$B$1:$B$6226,0)),"",INDIRECT("'SorP'!$A$"&amp;MATCH($S2047&amp;$J2047,[3]SorP!C:C,0))))</f>
        <v/>
      </c>
      <c r="U2047" s="139"/>
      <c r="V2047" s="140" t="e">
        <f>IF(C2047="",NA(),IF(OR(C2047="Smelter not listed",C2047="Smelter not yet identified"),MATCH($B2047&amp;$D2047,'[3]Smelter Look-up'!$J:$J,0),MATCH($B2047&amp;$C2047,'[3]Smelter Look-up'!$J:$J,0)))</f>
        <v>#N/A</v>
      </c>
      <c r="X2047" s="67">
        <f t="shared" si="156"/>
        <v>0</v>
      </c>
      <c r="AB2047" s="68" t="str">
        <f t="shared" si="157"/>
        <v/>
      </c>
    </row>
    <row r="2048" spans="1:28" s="67" customFormat="1" ht="20.25">
      <c r="A2048" s="197"/>
      <c r="B2048" s="137" t="s">
        <v>235</v>
      </c>
      <c r="C2048" s="191" t="s">
        <v>235</v>
      </c>
      <c r="D2048" s="138"/>
      <c r="E2048" s="137" t="s">
        <v>235</v>
      </c>
      <c r="F2048" s="137" t="s">
        <v>235</v>
      </c>
      <c r="G2048" s="137" t="s">
        <v>235</v>
      </c>
      <c r="H2048" s="192" t="s">
        <v>235</v>
      </c>
      <c r="I2048" s="193" t="s">
        <v>235</v>
      </c>
      <c r="J2048" s="193" t="s">
        <v>235</v>
      </c>
      <c r="K2048" s="194"/>
      <c r="L2048" s="194"/>
      <c r="M2048" s="194"/>
      <c r="N2048" s="194"/>
      <c r="O2048" s="194"/>
      <c r="P2048" s="195"/>
      <c r="Q2048" s="196"/>
      <c r="R2048" s="137" t="s">
        <v>235</v>
      </c>
      <c r="S2048" s="197" t="str">
        <f t="shared" ca="1" si="160"/>
        <v/>
      </c>
      <c r="T2048" s="197" t="str">
        <f ca="1">IF(B2048="","",IF(ISERROR(MATCH($J2048,[3]SorP!$B$1:$B$6226,0)),"",INDIRECT("'SorP'!$A$"&amp;MATCH($S2048&amp;$J2048,[3]SorP!C:C,0))))</f>
        <v/>
      </c>
      <c r="U2048" s="139"/>
      <c r="V2048" s="140" t="e">
        <f>IF(C2048="",NA(),IF(OR(C2048="Smelter not listed",C2048="Smelter not yet identified"),MATCH($B2048&amp;$D2048,'[3]Smelter Look-up'!$J:$J,0),MATCH($B2048&amp;$C2048,'[3]Smelter Look-up'!$J:$J,0)))</f>
        <v>#N/A</v>
      </c>
      <c r="X2048" s="67">
        <f t="shared" si="156"/>
        <v>0</v>
      </c>
      <c r="AB2048" s="68" t="str">
        <f t="shared" si="157"/>
        <v/>
      </c>
    </row>
    <row r="2049" spans="1:28" s="67" customFormat="1" ht="20.25">
      <c r="A2049" s="197"/>
      <c r="B2049" s="137" t="s">
        <v>235</v>
      </c>
      <c r="C2049" s="191" t="s">
        <v>235</v>
      </c>
      <c r="D2049" s="138"/>
      <c r="E2049" s="137" t="s">
        <v>235</v>
      </c>
      <c r="F2049" s="137" t="s">
        <v>235</v>
      </c>
      <c r="G2049" s="137" t="s">
        <v>235</v>
      </c>
      <c r="H2049" s="192" t="s">
        <v>235</v>
      </c>
      <c r="I2049" s="193" t="s">
        <v>235</v>
      </c>
      <c r="J2049" s="193" t="s">
        <v>235</v>
      </c>
      <c r="K2049" s="194"/>
      <c r="L2049" s="194"/>
      <c r="M2049" s="194"/>
      <c r="N2049" s="194"/>
      <c r="O2049" s="194"/>
      <c r="P2049" s="195"/>
      <c r="Q2049" s="196"/>
      <c r="R2049" s="137" t="s">
        <v>235</v>
      </c>
      <c r="S2049" s="197" t="str">
        <f t="shared" ca="1" si="160"/>
        <v/>
      </c>
      <c r="T2049" s="197" t="str">
        <f ca="1">IF(B2049="","",IF(ISERROR(MATCH($J2049,[3]SorP!$B$1:$B$6226,0)),"",INDIRECT("'SorP'!$A$"&amp;MATCH($S2049&amp;$J2049,[3]SorP!C:C,0))))</f>
        <v/>
      </c>
      <c r="U2049" s="139"/>
      <c r="V2049" s="140" t="e">
        <f>IF(C2049="",NA(),IF(OR(C2049="Smelter not listed",C2049="Smelter not yet identified"),MATCH($B2049&amp;$D2049,'[3]Smelter Look-up'!$J:$J,0),MATCH($B2049&amp;$C2049,'[3]Smelter Look-up'!$J:$J,0)))</f>
        <v>#N/A</v>
      </c>
      <c r="X2049" s="67">
        <f t="shared" si="156"/>
        <v>0</v>
      </c>
      <c r="AB2049" s="68" t="str">
        <f t="shared" si="157"/>
        <v/>
      </c>
    </row>
    <row r="2050" spans="1:28" s="67" customFormat="1" ht="20.25">
      <c r="A2050" s="197"/>
      <c r="B2050" s="137" t="s">
        <v>235</v>
      </c>
      <c r="C2050" s="191" t="s">
        <v>235</v>
      </c>
      <c r="D2050" s="138"/>
      <c r="E2050" s="137" t="s">
        <v>235</v>
      </c>
      <c r="F2050" s="137" t="s">
        <v>235</v>
      </c>
      <c r="G2050" s="137" t="s">
        <v>235</v>
      </c>
      <c r="H2050" s="192" t="s">
        <v>235</v>
      </c>
      <c r="I2050" s="193" t="s">
        <v>235</v>
      </c>
      <c r="J2050" s="193" t="s">
        <v>235</v>
      </c>
      <c r="K2050" s="194"/>
      <c r="L2050" s="194"/>
      <c r="M2050" s="194"/>
      <c r="N2050" s="194"/>
      <c r="O2050" s="194"/>
      <c r="P2050" s="195"/>
      <c r="Q2050" s="196"/>
      <c r="R2050" s="137" t="s">
        <v>235</v>
      </c>
      <c r="S2050" s="197" t="str">
        <f t="shared" ca="1" si="160"/>
        <v/>
      </c>
      <c r="T2050" s="197" t="str">
        <f ca="1">IF(B2050="","",IF(ISERROR(MATCH($J2050,[3]SorP!$B$1:$B$6226,0)),"",INDIRECT("'SorP'!$A$"&amp;MATCH($S2050&amp;$J2050,[3]SorP!C:C,0))))</f>
        <v/>
      </c>
      <c r="U2050" s="139"/>
      <c r="V2050" s="140" t="e">
        <f>IF(C2050="",NA(),IF(OR(C2050="Smelter not listed",C2050="Smelter not yet identified"),MATCH($B2050&amp;$D2050,'[3]Smelter Look-up'!$J:$J,0),MATCH($B2050&amp;$C2050,'[3]Smelter Look-up'!$J:$J,0)))</f>
        <v>#N/A</v>
      </c>
      <c r="X2050" s="67">
        <f t="shared" si="156"/>
        <v>0</v>
      </c>
      <c r="AB2050" s="68" t="str">
        <f t="shared" si="157"/>
        <v/>
      </c>
    </row>
    <row r="2051" spans="1:28" s="67" customFormat="1" ht="20.25">
      <c r="A2051" s="197"/>
      <c r="B2051" s="137" t="s">
        <v>235</v>
      </c>
      <c r="C2051" s="191" t="s">
        <v>235</v>
      </c>
      <c r="D2051" s="138"/>
      <c r="E2051" s="137" t="s">
        <v>235</v>
      </c>
      <c r="F2051" s="137" t="s">
        <v>235</v>
      </c>
      <c r="G2051" s="137" t="s">
        <v>235</v>
      </c>
      <c r="H2051" s="192" t="s">
        <v>235</v>
      </c>
      <c r="I2051" s="193" t="s">
        <v>235</v>
      </c>
      <c r="J2051" s="193" t="s">
        <v>235</v>
      </c>
      <c r="K2051" s="194"/>
      <c r="L2051" s="194"/>
      <c r="M2051" s="194"/>
      <c r="N2051" s="194"/>
      <c r="O2051" s="194"/>
      <c r="P2051" s="195"/>
      <c r="Q2051" s="196"/>
      <c r="R2051" s="137" t="s">
        <v>235</v>
      </c>
      <c r="S2051" s="197" t="str">
        <f t="shared" ca="1" si="160"/>
        <v/>
      </c>
      <c r="T2051" s="197" t="str">
        <f ca="1">IF(B2051="","",IF(ISERROR(MATCH($J2051,[3]SorP!$B$1:$B$6226,0)),"",INDIRECT("'SorP'!$A$"&amp;MATCH($S2051&amp;$J2051,[3]SorP!C:C,0))))</f>
        <v/>
      </c>
      <c r="U2051" s="139"/>
      <c r="V2051" s="140" t="e">
        <f>IF(C2051="",NA(),IF(OR(C2051="Smelter not listed",C2051="Smelter not yet identified"),MATCH($B2051&amp;$D2051,'[3]Smelter Look-up'!$J:$J,0),MATCH($B2051&amp;$C2051,'[3]Smelter Look-up'!$J:$J,0)))</f>
        <v>#N/A</v>
      </c>
      <c r="X2051" s="67">
        <f t="shared" si="156"/>
        <v>0</v>
      </c>
      <c r="AB2051" s="68" t="str">
        <f t="shared" si="157"/>
        <v/>
      </c>
    </row>
    <row r="2052" spans="1:28" s="67" customFormat="1" ht="20.25">
      <c r="A2052" s="197"/>
      <c r="B2052" s="137" t="s">
        <v>235</v>
      </c>
      <c r="C2052" s="191" t="s">
        <v>235</v>
      </c>
      <c r="D2052" s="138"/>
      <c r="E2052" s="137" t="s">
        <v>235</v>
      </c>
      <c r="F2052" s="137" t="s">
        <v>235</v>
      </c>
      <c r="G2052" s="137" t="s">
        <v>235</v>
      </c>
      <c r="H2052" s="192" t="s">
        <v>235</v>
      </c>
      <c r="I2052" s="193" t="s">
        <v>235</v>
      </c>
      <c r="J2052" s="193" t="s">
        <v>235</v>
      </c>
      <c r="K2052" s="194"/>
      <c r="L2052" s="194"/>
      <c r="M2052" s="194"/>
      <c r="N2052" s="194"/>
      <c r="O2052" s="194"/>
      <c r="P2052" s="195"/>
      <c r="Q2052" s="196"/>
      <c r="R2052" s="137" t="s">
        <v>235</v>
      </c>
      <c r="S2052" s="197" t="str">
        <f t="shared" ca="1" si="160"/>
        <v/>
      </c>
      <c r="T2052" s="197" t="str">
        <f ca="1">IF(B2052="","",IF(ISERROR(MATCH($J2052,[3]SorP!$B$1:$B$6226,0)),"",INDIRECT("'SorP'!$A$"&amp;MATCH($S2052&amp;$J2052,[3]SorP!C:C,0))))</f>
        <v/>
      </c>
      <c r="U2052" s="139"/>
      <c r="V2052" s="140" t="e">
        <f>IF(C2052="",NA(),IF(OR(C2052="Smelter not listed",C2052="Smelter not yet identified"),MATCH($B2052&amp;$D2052,'[3]Smelter Look-up'!$J:$J,0),MATCH($B2052&amp;$C2052,'[3]Smelter Look-up'!$J:$J,0)))</f>
        <v>#N/A</v>
      </c>
      <c r="X2052" s="67">
        <f t="shared" si="156"/>
        <v>0</v>
      </c>
      <c r="AB2052" s="68" t="str">
        <f t="shared" si="157"/>
        <v/>
      </c>
    </row>
    <row r="2053" spans="1:28" s="67" customFormat="1" ht="20.25">
      <c r="A2053" s="197"/>
      <c r="B2053" s="137" t="s">
        <v>235</v>
      </c>
      <c r="C2053" s="191" t="s">
        <v>235</v>
      </c>
      <c r="D2053" s="138"/>
      <c r="E2053" s="137" t="s">
        <v>235</v>
      </c>
      <c r="F2053" s="137" t="s">
        <v>235</v>
      </c>
      <c r="G2053" s="137" t="s">
        <v>235</v>
      </c>
      <c r="H2053" s="192" t="s">
        <v>235</v>
      </c>
      <c r="I2053" s="193" t="s">
        <v>235</v>
      </c>
      <c r="J2053" s="193" t="s">
        <v>235</v>
      </c>
      <c r="K2053" s="194"/>
      <c r="L2053" s="194"/>
      <c r="M2053" s="194"/>
      <c r="N2053" s="194"/>
      <c r="O2053" s="194"/>
      <c r="P2053" s="195"/>
      <c r="Q2053" s="196"/>
      <c r="R2053" s="137" t="s">
        <v>235</v>
      </c>
      <c r="S2053" s="197" t="str">
        <f t="shared" ca="1" si="160"/>
        <v/>
      </c>
      <c r="T2053" s="197" t="str">
        <f ca="1">IF(B2053="","",IF(ISERROR(MATCH($J2053,[3]SorP!$B$1:$B$6226,0)),"",INDIRECT("'SorP'!$A$"&amp;MATCH($S2053&amp;$J2053,[3]SorP!C:C,0))))</f>
        <v/>
      </c>
      <c r="U2053" s="139"/>
      <c r="V2053" s="140" t="e">
        <f>IF(C2053="",NA(),IF(OR(C2053="Smelter not listed",C2053="Smelter not yet identified"),MATCH($B2053&amp;$D2053,'[3]Smelter Look-up'!$J:$J,0),MATCH($B2053&amp;$C2053,'[3]Smelter Look-up'!$J:$J,0)))</f>
        <v>#N/A</v>
      </c>
      <c r="X2053" s="67">
        <f t="shared" si="156"/>
        <v>0</v>
      </c>
      <c r="AB2053" s="68" t="str">
        <f t="shared" si="157"/>
        <v/>
      </c>
    </row>
    <row r="2054" spans="1:28" s="67" customFormat="1" ht="20.25">
      <c r="A2054" s="197"/>
      <c r="B2054" s="137" t="s">
        <v>235</v>
      </c>
      <c r="C2054" s="191" t="s">
        <v>235</v>
      </c>
      <c r="D2054" s="138"/>
      <c r="E2054" s="137" t="s">
        <v>235</v>
      </c>
      <c r="F2054" s="137" t="s">
        <v>235</v>
      </c>
      <c r="G2054" s="137" t="s">
        <v>235</v>
      </c>
      <c r="H2054" s="192" t="s">
        <v>235</v>
      </c>
      <c r="I2054" s="193" t="s">
        <v>235</v>
      </c>
      <c r="J2054" s="193" t="s">
        <v>235</v>
      </c>
      <c r="K2054" s="194"/>
      <c r="L2054" s="194"/>
      <c r="M2054" s="194"/>
      <c r="N2054" s="194"/>
      <c r="O2054" s="194"/>
      <c r="P2054" s="195"/>
      <c r="Q2054" s="196"/>
      <c r="R2054" s="137" t="s">
        <v>235</v>
      </c>
      <c r="S2054" s="197" t="str">
        <f t="shared" ca="1" si="160"/>
        <v/>
      </c>
      <c r="T2054" s="197" t="str">
        <f ca="1">IF(B2054="","",IF(ISERROR(MATCH($J2054,[3]SorP!$B$1:$B$6226,0)),"",INDIRECT("'SorP'!$A$"&amp;MATCH($S2054&amp;$J2054,[3]SorP!C:C,0))))</f>
        <v/>
      </c>
      <c r="U2054" s="139"/>
      <c r="V2054" s="140" t="e">
        <f>IF(C2054="",NA(),IF(OR(C2054="Smelter not listed",C2054="Smelter not yet identified"),MATCH($B2054&amp;$D2054,'[3]Smelter Look-up'!$J:$J,0),MATCH($B2054&amp;$C2054,'[3]Smelter Look-up'!$J:$J,0)))</f>
        <v>#N/A</v>
      </c>
      <c r="X2054" s="67">
        <f t="shared" si="156"/>
        <v>0</v>
      </c>
      <c r="AB2054" s="68" t="str">
        <f t="shared" si="157"/>
        <v/>
      </c>
    </row>
    <row r="2055" spans="1:28" s="67" customFormat="1" ht="20.25">
      <c r="A2055" s="197"/>
      <c r="B2055" s="137" t="s">
        <v>235</v>
      </c>
      <c r="C2055" s="191" t="s">
        <v>235</v>
      </c>
      <c r="D2055" s="138"/>
      <c r="E2055" s="137" t="s">
        <v>235</v>
      </c>
      <c r="F2055" s="137" t="s">
        <v>235</v>
      </c>
      <c r="G2055" s="137" t="s">
        <v>235</v>
      </c>
      <c r="H2055" s="192" t="s">
        <v>235</v>
      </c>
      <c r="I2055" s="193" t="s">
        <v>235</v>
      </c>
      <c r="J2055" s="193" t="s">
        <v>235</v>
      </c>
      <c r="K2055" s="194"/>
      <c r="L2055" s="194"/>
      <c r="M2055" s="194"/>
      <c r="N2055" s="194"/>
      <c r="O2055" s="194"/>
      <c r="P2055" s="195"/>
      <c r="Q2055" s="196"/>
      <c r="R2055" s="137" t="s">
        <v>235</v>
      </c>
      <c r="S2055" s="197" t="str">
        <f t="shared" ca="1" si="160"/>
        <v/>
      </c>
      <c r="T2055" s="197" t="str">
        <f ca="1">IF(B2055="","",IF(ISERROR(MATCH($J2055,[3]SorP!$B$1:$B$6226,0)),"",INDIRECT("'SorP'!$A$"&amp;MATCH($S2055&amp;$J2055,[3]SorP!C:C,0))))</f>
        <v/>
      </c>
      <c r="U2055" s="139"/>
      <c r="V2055" s="140" t="e">
        <f>IF(C2055="",NA(),IF(OR(C2055="Smelter not listed",C2055="Smelter not yet identified"),MATCH($B2055&amp;$D2055,'[3]Smelter Look-up'!$J:$J,0),MATCH($B2055&amp;$C2055,'[3]Smelter Look-up'!$J:$J,0)))</f>
        <v>#N/A</v>
      </c>
      <c r="X2055" s="67">
        <f t="shared" si="156"/>
        <v>0</v>
      </c>
      <c r="AB2055" s="68" t="str">
        <f t="shared" si="157"/>
        <v/>
      </c>
    </row>
    <row r="2056" spans="1:28" s="67" customFormat="1" ht="20.25">
      <c r="A2056" s="197"/>
      <c r="B2056" s="137" t="s">
        <v>235</v>
      </c>
      <c r="C2056" s="191" t="s">
        <v>235</v>
      </c>
      <c r="D2056" s="138"/>
      <c r="E2056" s="137" t="s">
        <v>235</v>
      </c>
      <c r="F2056" s="137" t="s">
        <v>235</v>
      </c>
      <c r="G2056" s="137" t="s">
        <v>235</v>
      </c>
      <c r="H2056" s="192" t="s">
        <v>235</v>
      </c>
      <c r="I2056" s="193" t="s">
        <v>235</v>
      </c>
      <c r="J2056" s="193" t="s">
        <v>235</v>
      </c>
      <c r="K2056" s="194"/>
      <c r="L2056" s="194"/>
      <c r="M2056" s="194"/>
      <c r="N2056" s="194"/>
      <c r="O2056" s="194"/>
      <c r="P2056" s="195"/>
      <c r="Q2056" s="196"/>
      <c r="R2056" s="137" t="s">
        <v>235</v>
      </c>
      <c r="S2056" s="197" t="str">
        <f t="shared" ca="1" si="160"/>
        <v/>
      </c>
      <c r="T2056" s="197" t="str">
        <f ca="1">IF(B2056="","",IF(ISERROR(MATCH($J2056,[3]SorP!$B$1:$B$6226,0)),"",INDIRECT("'SorP'!$A$"&amp;MATCH($S2056&amp;$J2056,[3]SorP!C:C,0))))</f>
        <v/>
      </c>
      <c r="U2056" s="139"/>
      <c r="V2056" s="140" t="e">
        <f>IF(C2056="",NA(),IF(OR(C2056="Smelter not listed",C2056="Smelter not yet identified"),MATCH($B2056&amp;$D2056,'[3]Smelter Look-up'!$J:$J,0),MATCH($B2056&amp;$C2056,'[3]Smelter Look-up'!$J:$J,0)))</f>
        <v>#N/A</v>
      </c>
      <c r="X2056" s="67">
        <f t="shared" si="156"/>
        <v>0</v>
      </c>
      <c r="AB2056" s="68" t="str">
        <f t="shared" si="157"/>
        <v/>
      </c>
    </row>
    <row r="2057" spans="1:28" s="67" customFormat="1" ht="20.25">
      <c r="A2057" s="197"/>
      <c r="B2057" s="137" t="s">
        <v>235</v>
      </c>
      <c r="C2057" s="191" t="s">
        <v>235</v>
      </c>
      <c r="D2057" s="138"/>
      <c r="E2057" s="137" t="s">
        <v>235</v>
      </c>
      <c r="F2057" s="137" t="s">
        <v>235</v>
      </c>
      <c r="G2057" s="137" t="s">
        <v>235</v>
      </c>
      <c r="H2057" s="192" t="s">
        <v>235</v>
      </c>
      <c r="I2057" s="193" t="s">
        <v>235</v>
      </c>
      <c r="J2057" s="193" t="s">
        <v>235</v>
      </c>
      <c r="K2057" s="194"/>
      <c r="L2057" s="194"/>
      <c r="M2057" s="194"/>
      <c r="N2057" s="194"/>
      <c r="O2057" s="194"/>
      <c r="P2057" s="195"/>
      <c r="Q2057" s="196"/>
      <c r="R2057" s="137" t="s">
        <v>235</v>
      </c>
      <c r="S2057" s="197" t="str">
        <f t="shared" ca="1" si="160"/>
        <v/>
      </c>
      <c r="T2057" s="197" t="str">
        <f ca="1">IF(B2057="","",IF(ISERROR(MATCH($J2057,[3]SorP!$B$1:$B$6226,0)),"",INDIRECT("'SorP'!$A$"&amp;MATCH($S2057&amp;$J2057,[3]SorP!C:C,0))))</f>
        <v/>
      </c>
      <c r="U2057" s="139"/>
      <c r="V2057" s="140" t="e">
        <f>IF(C2057="",NA(),IF(OR(C2057="Smelter not listed",C2057="Smelter not yet identified"),MATCH($B2057&amp;$D2057,'[3]Smelter Look-up'!$J:$J,0),MATCH($B2057&amp;$C2057,'[3]Smelter Look-up'!$J:$J,0)))</f>
        <v>#N/A</v>
      </c>
      <c r="X2057" s="67">
        <f t="shared" ref="X2057:X2120" si="161">IF(AND(C2057="Smelter not listed",OR(LEN(D2057)=0,LEN(E2057)=0)),1,0)</f>
        <v>0</v>
      </c>
      <c r="AB2057" s="68" t="str">
        <f t="shared" ref="AB2057:AB2120" si="162">B2057&amp;C2057</f>
        <v/>
      </c>
    </row>
    <row r="2058" spans="1:28" s="67" customFormat="1" ht="20.25">
      <c r="A2058" s="197"/>
      <c r="B2058" s="137" t="s">
        <v>235</v>
      </c>
      <c r="C2058" s="191" t="s">
        <v>235</v>
      </c>
      <c r="D2058" s="138"/>
      <c r="E2058" s="137" t="s">
        <v>235</v>
      </c>
      <c r="F2058" s="137" t="s">
        <v>235</v>
      </c>
      <c r="G2058" s="137" t="s">
        <v>235</v>
      </c>
      <c r="H2058" s="192" t="s">
        <v>235</v>
      </c>
      <c r="I2058" s="193" t="s">
        <v>235</v>
      </c>
      <c r="J2058" s="193" t="s">
        <v>235</v>
      </c>
      <c r="K2058" s="194"/>
      <c r="L2058" s="194"/>
      <c r="M2058" s="194"/>
      <c r="N2058" s="194"/>
      <c r="O2058" s="194"/>
      <c r="P2058" s="195"/>
      <c r="Q2058" s="196"/>
      <c r="R2058" s="137" t="s">
        <v>235</v>
      </c>
      <c r="S2058" s="197" t="str">
        <f t="shared" ca="1" si="160"/>
        <v/>
      </c>
      <c r="T2058" s="197" t="str">
        <f ca="1">IF(B2058="","",IF(ISERROR(MATCH($J2058,[3]SorP!$B$1:$B$6226,0)),"",INDIRECT("'SorP'!$A$"&amp;MATCH($S2058&amp;$J2058,[3]SorP!C:C,0))))</f>
        <v/>
      </c>
      <c r="U2058" s="139"/>
      <c r="V2058" s="140" t="e">
        <f>IF(C2058="",NA(),IF(OR(C2058="Smelter not listed",C2058="Smelter not yet identified"),MATCH($B2058&amp;$D2058,'[3]Smelter Look-up'!$J:$J,0),MATCH($B2058&amp;$C2058,'[3]Smelter Look-up'!$J:$J,0)))</f>
        <v>#N/A</v>
      </c>
      <c r="X2058" s="67">
        <f t="shared" si="161"/>
        <v>0</v>
      </c>
      <c r="AB2058" s="68" t="str">
        <f t="shared" si="162"/>
        <v/>
      </c>
    </row>
    <row r="2059" spans="1:28" s="67" customFormat="1" ht="20.25">
      <c r="A2059" s="197"/>
      <c r="B2059" s="137" t="s">
        <v>235</v>
      </c>
      <c r="C2059" s="191" t="s">
        <v>235</v>
      </c>
      <c r="D2059" s="138"/>
      <c r="E2059" s="137" t="s">
        <v>235</v>
      </c>
      <c r="F2059" s="137" t="s">
        <v>235</v>
      </c>
      <c r="G2059" s="137" t="s">
        <v>235</v>
      </c>
      <c r="H2059" s="192" t="s">
        <v>235</v>
      </c>
      <c r="I2059" s="193" t="s">
        <v>235</v>
      </c>
      <c r="J2059" s="193" t="s">
        <v>235</v>
      </c>
      <c r="K2059" s="194"/>
      <c r="L2059" s="194"/>
      <c r="M2059" s="194"/>
      <c r="N2059" s="194"/>
      <c r="O2059" s="194"/>
      <c r="P2059" s="195"/>
      <c r="Q2059" s="196"/>
      <c r="R2059" s="137" t="s">
        <v>235</v>
      </c>
      <c r="S2059" s="197" t="str">
        <f t="shared" ca="1" si="160"/>
        <v/>
      </c>
      <c r="T2059" s="197" t="str">
        <f ca="1">IF(B2059="","",IF(ISERROR(MATCH($J2059,[3]SorP!$B$1:$B$6226,0)),"",INDIRECT("'SorP'!$A$"&amp;MATCH($S2059&amp;$J2059,[3]SorP!C:C,0))))</f>
        <v/>
      </c>
      <c r="U2059" s="139"/>
      <c r="V2059" s="140" t="e">
        <f>IF(C2059="",NA(),IF(OR(C2059="Smelter not listed",C2059="Smelter not yet identified"),MATCH($B2059&amp;$D2059,'[3]Smelter Look-up'!$J:$J,0),MATCH($B2059&amp;$C2059,'[3]Smelter Look-up'!$J:$J,0)))</f>
        <v>#N/A</v>
      </c>
      <c r="X2059" s="67">
        <f t="shared" si="161"/>
        <v>0</v>
      </c>
      <c r="AB2059" s="68" t="str">
        <f t="shared" si="162"/>
        <v/>
      </c>
    </row>
    <row r="2060" spans="1:28" s="67" customFormat="1" ht="20.25">
      <c r="A2060" s="197"/>
      <c r="B2060" s="137" t="s">
        <v>235</v>
      </c>
      <c r="C2060" s="191" t="s">
        <v>235</v>
      </c>
      <c r="D2060" s="138"/>
      <c r="E2060" s="137" t="s">
        <v>235</v>
      </c>
      <c r="F2060" s="137" t="s">
        <v>235</v>
      </c>
      <c r="G2060" s="137" t="s">
        <v>235</v>
      </c>
      <c r="H2060" s="192" t="s">
        <v>235</v>
      </c>
      <c r="I2060" s="193" t="s">
        <v>235</v>
      </c>
      <c r="J2060" s="193" t="s">
        <v>235</v>
      </c>
      <c r="K2060" s="194"/>
      <c r="L2060" s="194"/>
      <c r="M2060" s="194"/>
      <c r="N2060" s="194"/>
      <c r="O2060" s="194"/>
      <c r="P2060" s="195"/>
      <c r="Q2060" s="196"/>
      <c r="R2060" s="137" t="s">
        <v>235</v>
      </c>
      <c r="S2060" s="197" t="str">
        <f t="shared" ca="1" si="160"/>
        <v/>
      </c>
      <c r="T2060" s="197" t="str">
        <f ca="1">IF(B2060="","",IF(ISERROR(MATCH($J2060,[3]SorP!$B$1:$B$6226,0)),"",INDIRECT("'SorP'!$A$"&amp;MATCH($S2060&amp;$J2060,[3]SorP!C:C,0))))</f>
        <v/>
      </c>
      <c r="U2060" s="139"/>
      <c r="V2060" s="140" t="e">
        <f>IF(C2060="",NA(),IF(OR(C2060="Smelter not listed",C2060="Smelter not yet identified"),MATCH($B2060&amp;$D2060,'[3]Smelter Look-up'!$J:$J,0),MATCH($B2060&amp;$C2060,'[3]Smelter Look-up'!$J:$J,0)))</f>
        <v>#N/A</v>
      </c>
      <c r="X2060" s="67">
        <f t="shared" si="161"/>
        <v>0</v>
      </c>
      <c r="AB2060" s="68" t="str">
        <f t="shared" si="162"/>
        <v/>
      </c>
    </row>
    <row r="2061" spans="1:28" s="67" customFormat="1" ht="20.25">
      <c r="A2061" s="197"/>
      <c r="B2061" s="137" t="s">
        <v>235</v>
      </c>
      <c r="C2061" s="191" t="s">
        <v>235</v>
      </c>
      <c r="D2061" s="138"/>
      <c r="E2061" s="137" t="s">
        <v>235</v>
      </c>
      <c r="F2061" s="137" t="s">
        <v>235</v>
      </c>
      <c r="G2061" s="137" t="s">
        <v>235</v>
      </c>
      <c r="H2061" s="192" t="s">
        <v>235</v>
      </c>
      <c r="I2061" s="193" t="s">
        <v>235</v>
      </c>
      <c r="J2061" s="193" t="s">
        <v>235</v>
      </c>
      <c r="K2061" s="194"/>
      <c r="L2061" s="194"/>
      <c r="M2061" s="194"/>
      <c r="N2061" s="194"/>
      <c r="O2061" s="194"/>
      <c r="P2061" s="195"/>
      <c r="Q2061" s="196"/>
      <c r="R2061" s="137" t="s">
        <v>235</v>
      </c>
      <c r="S2061" s="197" t="str">
        <f t="shared" ca="1" si="160"/>
        <v/>
      </c>
      <c r="T2061" s="197" t="str">
        <f ca="1">IF(B2061="","",IF(ISERROR(MATCH($J2061,[3]SorP!$B$1:$B$6226,0)),"",INDIRECT("'SorP'!$A$"&amp;MATCH($S2061&amp;$J2061,[3]SorP!C:C,0))))</f>
        <v/>
      </c>
      <c r="U2061" s="139"/>
      <c r="V2061" s="140" t="e">
        <f>IF(C2061="",NA(),IF(OR(C2061="Smelter not listed",C2061="Smelter not yet identified"),MATCH($B2061&amp;$D2061,'[3]Smelter Look-up'!$J:$J,0),MATCH($B2061&amp;$C2061,'[3]Smelter Look-up'!$J:$J,0)))</f>
        <v>#N/A</v>
      </c>
      <c r="X2061" s="67">
        <f t="shared" si="161"/>
        <v>0</v>
      </c>
      <c r="AB2061" s="68" t="str">
        <f t="shared" si="162"/>
        <v/>
      </c>
    </row>
    <row r="2062" spans="1:28" s="67" customFormat="1" ht="20.25">
      <c r="A2062" s="197"/>
      <c r="B2062" s="137" t="s">
        <v>235</v>
      </c>
      <c r="C2062" s="191" t="s">
        <v>235</v>
      </c>
      <c r="D2062" s="138"/>
      <c r="E2062" s="137" t="s">
        <v>235</v>
      </c>
      <c r="F2062" s="137" t="s">
        <v>235</v>
      </c>
      <c r="G2062" s="137" t="s">
        <v>235</v>
      </c>
      <c r="H2062" s="192" t="s">
        <v>235</v>
      </c>
      <c r="I2062" s="193" t="s">
        <v>235</v>
      </c>
      <c r="J2062" s="193" t="s">
        <v>235</v>
      </c>
      <c r="K2062" s="194"/>
      <c r="L2062" s="194"/>
      <c r="M2062" s="194"/>
      <c r="N2062" s="194"/>
      <c r="O2062" s="194"/>
      <c r="P2062" s="195"/>
      <c r="Q2062" s="196"/>
      <c r="R2062" s="137" t="s">
        <v>235</v>
      </c>
      <c r="S2062" s="197" t="str">
        <f t="shared" ca="1" si="160"/>
        <v/>
      </c>
      <c r="T2062" s="197" t="str">
        <f ca="1">IF(B2062="","",IF(ISERROR(MATCH($J2062,[3]SorP!$B$1:$B$6226,0)),"",INDIRECT("'SorP'!$A$"&amp;MATCH($S2062&amp;$J2062,[3]SorP!C:C,0))))</f>
        <v/>
      </c>
      <c r="U2062" s="139"/>
      <c r="V2062" s="140" t="e">
        <f>IF(C2062="",NA(),IF(OR(C2062="Smelter not listed",C2062="Smelter not yet identified"),MATCH($B2062&amp;$D2062,'[3]Smelter Look-up'!$J:$J,0),MATCH($B2062&amp;$C2062,'[3]Smelter Look-up'!$J:$J,0)))</f>
        <v>#N/A</v>
      </c>
      <c r="X2062" s="67">
        <f t="shared" si="161"/>
        <v>0</v>
      </c>
      <c r="AB2062" s="68" t="str">
        <f t="shared" si="162"/>
        <v/>
      </c>
    </row>
    <row r="2063" spans="1:28" s="67" customFormat="1" ht="20.25">
      <c r="A2063" s="197"/>
      <c r="B2063" s="137" t="s">
        <v>235</v>
      </c>
      <c r="C2063" s="191" t="s">
        <v>235</v>
      </c>
      <c r="D2063" s="138"/>
      <c r="E2063" s="137" t="s">
        <v>235</v>
      </c>
      <c r="F2063" s="137" t="s">
        <v>235</v>
      </c>
      <c r="G2063" s="137" t="s">
        <v>235</v>
      </c>
      <c r="H2063" s="192" t="s">
        <v>235</v>
      </c>
      <c r="I2063" s="193" t="s">
        <v>235</v>
      </c>
      <c r="J2063" s="193" t="s">
        <v>235</v>
      </c>
      <c r="K2063" s="194"/>
      <c r="L2063" s="194"/>
      <c r="M2063" s="194"/>
      <c r="N2063" s="194"/>
      <c r="O2063" s="194"/>
      <c r="P2063" s="195"/>
      <c r="Q2063" s="196"/>
      <c r="R2063" s="137" t="s">
        <v>235</v>
      </c>
      <c r="S2063" s="197" t="str">
        <f t="shared" ca="1" si="160"/>
        <v/>
      </c>
      <c r="T2063" s="197" t="str">
        <f ca="1">IF(B2063="","",IF(ISERROR(MATCH($J2063,[3]SorP!$B$1:$B$6226,0)),"",INDIRECT("'SorP'!$A$"&amp;MATCH($S2063&amp;$J2063,[3]SorP!C:C,0))))</f>
        <v/>
      </c>
      <c r="U2063" s="139"/>
      <c r="V2063" s="140" t="e">
        <f>IF(C2063="",NA(),IF(OR(C2063="Smelter not listed",C2063="Smelter not yet identified"),MATCH($B2063&amp;$D2063,'[3]Smelter Look-up'!$J:$J,0),MATCH($B2063&amp;$C2063,'[3]Smelter Look-up'!$J:$J,0)))</f>
        <v>#N/A</v>
      </c>
      <c r="X2063" s="67">
        <f t="shared" si="161"/>
        <v>0</v>
      </c>
      <c r="AB2063" s="68" t="str">
        <f t="shared" si="162"/>
        <v/>
      </c>
    </row>
    <row r="2064" spans="1:28" s="67" customFormat="1" ht="20.25">
      <c r="A2064" s="197"/>
      <c r="B2064" s="137" t="s">
        <v>235</v>
      </c>
      <c r="C2064" s="191" t="s">
        <v>235</v>
      </c>
      <c r="D2064" s="138"/>
      <c r="E2064" s="137" t="s">
        <v>235</v>
      </c>
      <c r="F2064" s="137" t="s">
        <v>235</v>
      </c>
      <c r="G2064" s="137" t="s">
        <v>235</v>
      </c>
      <c r="H2064" s="192" t="s">
        <v>235</v>
      </c>
      <c r="I2064" s="193" t="s">
        <v>235</v>
      </c>
      <c r="J2064" s="193" t="s">
        <v>235</v>
      </c>
      <c r="K2064" s="194"/>
      <c r="L2064" s="194"/>
      <c r="M2064" s="194"/>
      <c r="N2064" s="194"/>
      <c r="O2064" s="194"/>
      <c r="P2064" s="195"/>
      <c r="Q2064" s="196"/>
      <c r="R2064" s="137" t="s">
        <v>235</v>
      </c>
      <c r="S2064" s="197" t="str">
        <f t="shared" ca="1" si="160"/>
        <v/>
      </c>
      <c r="T2064" s="197" t="str">
        <f ca="1">IF(B2064="","",IF(ISERROR(MATCH($J2064,[3]SorP!$B$1:$B$6226,0)),"",INDIRECT("'SorP'!$A$"&amp;MATCH($S2064&amp;$J2064,[3]SorP!C:C,0))))</f>
        <v/>
      </c>
      <c r="U2064" s="139"/>
      <c r="V2064" s="140" t="e">
        <f>IF(C2064="",NA(),IF(OR(C2064="Smelter not listed",C2064="Smelter not yet identified"),MATCH($B2064&amp;$D2064,'[3]Smelter Look-up'!$J:$J,0),MATCH($B2064&amp;$C2064,'[3]Smelter Look-up'!$J:$J,0)))</f>
        <v>#N/A</v>
      </c>
      <c r="X2064" s="67">
        <f t="shared" si="161"/>
        <v>0</v>
      </c>
      <c r="AB2064" s="68" t="str">
        <f t="shared" si="162"/>
        <v/>
      </c>
    </row>
    <row r="2065" spans="1:28" s="67" customFormat="1" ht="20.25">
      <c r="A2065" s="197"/>
      <c r="B2065" s="137" t="s">
        <v>235</v>
      </c>
      <c r="C2065" s="191" t="s">
        <v>235</v>
      </c>
      <c r="D2065" s="138"/>
      <c r="E2065" s="137" t="s">
        <v>235</v>
      </c>
      <c r="F2065" s="137" t="s">
        <v>235</v>
      </c>
      <c r="G2065" s="137" t="s">
        <v>235</v>
      </c>
      <c r="H2065" s="192" t="s">
        <v>235</v>
      </c>
      <c r="I2065" s="193" t="s">
        <v>235</v>
      </c>
      <c r="J2065" s="193" t="s">
        <v>235</v>
      </c>
      <c r="K2065" s="194"/>
      <c r="L2065" s="194"/>
      <c r="M2065" s="194"/>
      <c r="N2065" s="194"/>
      <c r="O2065" s="194"/>
      <c r="P2065" s="195"/>
      <c r="Q2065" s="196"/>
      <c r="R2065" s="137" t="s">
        <v>235</v>
      </c>
      <c r="S2065" s="197" t="str">
        <f t="shared" ca="1" si="160"/>
        <v/>
      </c>
      <c r="T2065" s="197" t="str">
        <f ca="1">IF(B2065="","",IF(ISERROR(MATCH($J2065,[3]SorP!$B$1:$B$6226,0)),"",INDIRECT("'SorP'!$A$"&amp;MATCH($S2065&amp;$J2065,[3]SorP!C:C,0))))</f>
        <v/>
      </c>
      <c r="U2065" s="139"/>
      <c r="V2065" s="140" t="e">
        <f>IF(C2065="",NA(),IF(OR(C2065="Smelter not listed",C2065="Smelter not yet identified"),MATCH($B2065&amp;$D2065,'[3]Smelter Look-up'!$J:$J,0),MATCH($B2065&amp;$C2065,'[3]Smelter Look-up'!$J:$J,0)))</f>
        <v>#N/A</v>
      </c>
      <c r="X2065" s="67">
        <f t="shared" si="161"/>
        <v>0</v>
      </c>
      <c r="AB2065" s="68" t="str">
        <f t="shared" si="162"/>
        <v/>
      </c>
    </row>
    <row r="2066" spans="1:28" s="67" customFormat="1" ht="20.25">
      <c r="A2066" s="197"/>
      <c r="B2066" s="137" t="s">
        <v>235</v>
      </c>
      <c r="C2066" s="191" t="s">
        <v>235</v>
      </c>
      <c r="D2066" s="138"/>
      <c r="E2066" s="137" t="s">
        <v>235</v>
      </c>
      <c r="F2066" s="137" t="s">
        <v>235</v>
      </c>
      <c r="G2066" s="137" t="s">
        <v>235</v>
      </c>
      <c r="H2066" s="192" t="s">
        <v>235</v>
      </c>
      <c r="I2066" s="193" t="s">
        <v>235</v>
      </c>
      <c r="J2066" s="193" t="s">
        <v>235</v>
      </c>
      <c r="K2066" s="194"/>
      <c r="L2066" s="194"/>
      <c r="M2066" s="194"/>
      <c r="N2066" s="194"/>
      <c r="O2066" s="194"/>
      <c r="P2066" s="195"/>
      <c r="Q2066" s="196"/>
      <c r="R2066" s="137" t="s">
        <v>235</v>
      </c>
      <c r="S2066" s="197" t="str">
        <f t="shared" ca="1" si="160"/>
        <v/>
      </c>
      <c r="T2066" s="197" t="str">
        <f ca="1">IF(B2066="","",IF(ISERROR(MATCH($J2066,[3]SorP!$B$1:$B$6226,0)),"",INDIRECT("'SorP'!$A$"&amp;MATCH($S2066&amp;$J2066,[3]SorP!C:C,0))))</f>
        <v/>
      </c>
      <c r="U2066" s="139"/>
      <c r="V2066" s="140" t="e">
        <f>IF(C2066="",NA(),IF(OR(C2066="Smelter not listed",C2066="Smelter not yet identified"),MATCH($B2066&amp;$D2066,'[3]Smelter Look-up'!$J:$J,0),MATCH($B2066&amp;$C2066,'[3]Smelter Look-up'!$J:$J,0)))</f>
        <v>#N/A</v>
      </c>
      <c r="X2066" s="67">
        <f t="shared" si="161"/>
        <v>0</v>
      </c>
      <c r="AB2066" s="68" t="str">
        <f t="shared" si="162"/>
        <v/>
      </c>
    </row>
    <row r="2067" spans="1:28" s="67" customFormat="1" ht="20.25">
      <c r="A2067" s="197"/>
      <c r="B2067" s="137" t="s">
        <v>235</v>
      </c>
      <c r="C2067" s="191" t="s">
        <v>235</v>
      </c>
      <c r="D2067" s="138"/>
      <c r="E2067" s="137" t="s">
        <v>235</v>
      </c>
      <c r="F2067" s="137" t="s">
        <v>235</v>
      </c>
      <c r="G2067" s="137" t="s">
        <v>235</v>
      </c>
      <c r="H2067" s="192" t="s">
        <v>235</v>
      </c>
      <c r="I2067" s="193" t="s">
        <v>235</v>
      </c>
      <c r="J2067" s="193" t="s">
        <v>235</v>
      </c>
      <c r="K2067" s="194"/>
      <c r="L2067" s="194"/>
      <c r="M2067" s="194"/>
      <c r="N2067" s="194"/>
      <c r="O2067" s="194"/>
      <c r="P2067" s="195"/>
      <c r="Q2067" s="196"/>
      <c r="R2067" s="137" t="s">
        <v>235</v>
      </c>
      <c r="S2067" s="197" t="str">
        <f t="shared" ca="1" si="160"/>
        <v/>
      </c>
      <c r="T2067" s="197" t="str">
        <f ca="1">IF(B2067="","",IF(ISERROR(MATCH($J2067,[3]SorP!$B$1:$B$6226,0)),"",INDIRECT("'SorP'!$A$"&amp;MATCH($S2067&amp;$J2067,[3]SorP!C:C,0))))</f>
        <v/>
      </c>
      <c r="U2067" s="139"/>
      <c r="V2067" s="140" t="e">
        <f>IF(C2067="",NA(),IF(OR(C2067="Smelter not listed",C2067="Smelter not yet identified"),MATCH($B2067&amp;$D2067,'[3]Smelter Look-up'!$J:$J,0),MATCH($B2067&amp;$C2067,'[3]Smelter Look-up'!$J:$J,0)))</f>
        <v>#N/A</v>
      </c>
      <c r="X2067" s="67">
        <f t="shared" si="161"/>
        <v>0</v>
      </c>
      <c r="AB2067" s="68" t="str">
        <f t="shared" si="162"/>
        <v/>
      </c>
    </row>
    <row r="2068" spans="1:28" s="67" customFormat="1" ht="20.25">
      <c r="A2068" s="197"/>
      <c r="B2068" s="137" t="s">
        <v>235</v>
      </c>
      <c r="C2068" s="191" t="s">
        <v>235</v>
      </c>
      <c r="D2068" s="138"/>
      <c r="E2068" s="137" t="s">
        <v>235</v>
      </c>
      <c r="F2068" s="137" t="s">
        <v>235</v>
      </c>
      <c r="G2068" s="137" t="s">
        <v>235</v>
      </c>
      <c r="H2068" s="192" t="s">
        <v>235</v>
      </c>
      <c r="I2068" s="193" t="s">
        <v>235</v>
      </c>
      <c r="J2068" s="193" t="s">
        <v>235</v>
      </c>
      <c r="K2068" s="194"/>
      <c r="L2068" s="194"/>
      <c r="M2068" s="194"/>
      <c r="N2068" s="194"/>
      <c r="O2068" s="194"/>
      <c r="P2068" s="195"/>
      <c r="Q2068" s="196"/>
      <c r="R2068" s="137" t="s">
        <v>235</v>
      </c>
      <c r="S2068" s="197" t="str">
        <f t="shared" ca="1" si="160"/>
        <v/>
      </c>
      <c r="T2068" s="197" t="str">
        <f ca="1">IF(B2068="","",IF(ISERROR(MATCH($J2068,[3]SorP!$B$1:$B$6226,0)),"",INDIRECT("'SorP'!$A$"&amp;MATCH($S2068&amp;$J2068,[3]SorP!C:C,0))))</f>
        <v/>
      </c>
      <c r="U2068" s="139"/>
      <c r="V2068" s="140" t="e">
        <f>IF(C2068="",NA(),IF(OR(C2068="Smelter not listed",C2068="Smelter not yet identified"),MATCH($B2068&amp;$D2068,'[3]Smelter Look-up'!$J:$J,0),MATCH($B2068&amp;$C2068,'[3]Smelter Look-up'!$J:$J,0)))</f>
        <v>#N/A</v>
      </c>
      <c r="X2068" s="67">
        <f t="shared" si="161"/>
        <v>0</v>
      </c>
      <c r="AB2068" s="68" t="str">
        <f t="shared" si="162"/>
        <v/>
      </c>
    </row>
    <row r="2069" spans="1:28" s="67" customFormat="1" ht="20.25">
      <c r="A2069" s="197"/>
      <c r="B2069" s="137" t="s">
        <v>235</v>
      </c>
      <c r="C2069" s="191" t="s">
        <v>235</v>
      </c>
      <c r="D2069" s="138"/>
      <c r="E2069" s="137" t="s">
        <v>235</v>
      </c>
      <c r="F2069" s="137" t="s">
        <v>235</v>
      </c>
      <c r="G2069" s="137" t="s">
        <v>235</v>
      </c>
      <c r="H2069" s="192" t="s">
        <v>235</v>
      </c>
      <c r="I2069" s="193" t="s">
        <v>235</v>
      </c>
      <c r="J2069" s="193" t="s">
        <v>235</v>
      </c>
      <c r="K2069" s="194"/>
      <c r="L2069" s="194"/>
      <c r="M2069" s="194"/>
      <c r="N2069" s="194"/>
      <c r="O2069" s="194"/>
      <c r="P2069" s="195"/>
      <c r="Q2069" s="196"/>
      <c r="R2069" s="137" t="s">
        <v>235</v>
      </c>
      <c r="S2069" s="197" t="str">
        <f t="shared" ca="1" si="160"/>
        <v/>
      </c>
      <c r="T2069" s="197" t="str">
        <f ca="1">IF(B2069="","",IF(ISERROR(MATCH($J2069,[3]SorP!$B$1:$B$6226,0)),"",INDIRECT("'SorP'!$A$"&amp;MATCH($S2069&amp;$J2069,[3]SorP!C:C,0))))</f>
        <v/>
      </c>
      <c r="U2069" s="139"/>
      <c r="V2069" s="140" t="e">
        <f>IF(C2069="",NA(),IF(OR(C2069="Smelter not listed",C2069="Smelter not yet identified"),MATCH($B2069&amp;$D2069,'[3]Smelter Look-up'!$J:$J,0),MATCH($B2069&amp;$C2069,'[3]Smelter Look-up'!$J:$J,0)))</f>
        <v>#N/A</v>
      </c>
      <c r="X2069" s="67">
        <f t="shared" si="161"/>
        <v>0</v>
      </c>
      <c r="AB2069" s="68" t="str">
        <f t="shared" si="162"/>
        <v/>
      </c>
    </row>
    <row r="2070" spans="1:28" s="67" customFormat="1" ht="20.25">
      <c r="A2070" s="197"/>
      <c r="B2070" s="137" t="s">
        <v>235</v>
      </c>
      <c r="C2070" s="191" t="s">
        <v>235</v>
      </c>
      <c r="D2070" s="138"/>
      <c r="E2070" s="137" t="s">
        <v>235</v>
      </c>
      <c r="F2070" s="137" t="s">
        <v>235</v>
      </c>
      <c r="G2070" s="137" t="s">
        <v>235</v>
      </c>
      <c r="H2070" s="192" t="s">
        <v>235</v>
      </c>
      <c r="I2070" s="193" t="s">
        <v>235</v>
      </c>
      <c r="J2070" s="193" t="s">
        <v>235</v>
      </c>
      <c r="K2070" s="194"/>
      <c r="L2070" s="194"/>
      <c r="M2070" s="194"/>
      <c r="N2070" s="194"/>
      <c r="O2070" s="194"/>
      <c r="P2070" s="195"/>
      <c r="Q2070" s="196"/>
      <c r="R2070" s="137" t="s">
        <v>235</v>
      </c>
      <c r="S2070" s="197" t="str">
        <f t="shared" ca="1" si="160"/>
        <v/>
      </c>
      <c r="T2070" s="197" t="str">
        <f ca="1">IF(B2070="","",IF(ISERROR(MATCH($J2070,[3]SorP!$B$1:$B$6226,0)),"",INDIRECT("'SorP'!$A$"&amp;MATCH($S2070&amp;$J2070,[3]SorP!C:C,0))))</f>
        <v/>
      </c>
      <c r="U2070" s="139"/>
      <c r="V2070" s="140" t="e">
        <f>IF(C2070="",NA(),IF(OR(C2070="Smelter not listed",C2070="Smelter not yet identified"),MATCH($B2070&amp;$D2070,'[3]Smelter Look-up'!$J:$J,0),MATCH($B2070&amp;$C2070,'[3]Smelter Look-up'!$J:$J,0)))</f>
        <v>#N/A</v>
      </c>
      <c r="X2070" s="67">
        <f t="shared" si="161"/>
        <v>0</v>
      </c>
      <c r="AB2070" s="68" t="str">
        <f t="shared" si="162"/>
        <v/>
      </c>
    </row>
    <row r="2071" spans="1:28" s="67" customFormat="1" ht="20.25">
      <c r="A2071" s="197"/>
      <c r="B2071" s="137" t="s">
        <v>235</v>
      </c>
      <c r="C2071" s="191" t="s">
        <v>235</v>
      </c>
      <c r="D2071" s="138"/>
      <c r="E2071" s="137" t="s">
        <v>235</v>
      </c>
      <c r="F2071" s="137" t="s">
        <v>235</v>
      </c>
      <c r="G2071" s="137" t="s">
        <v>235</v>
      </c>
      <c r="H2071" s="192" t="s">
        <v>235</v>
      </c>
      <c r="I2071" s="193" t="s">
        <v>235</v>
      </c>
      <c r="J2071" s="193" t="s">
        <v>235</v>
      </c>
      <c r="K2071" s="194"/>
      <c r="L2071" s="194"/>
      <c r="M2071" s="194"/>
      <c r="N2071" s="194"/>
      <c r="O2071" s="194"/>
      <c r="P2071" s="195"/>
      <c r="Q2071" s="196"/>
      <c r="R2071" s="137" t="s">
        <v>235</v>
      </c>
      <c r="S2071" s="197" t="str">
        <f t="shared" ca="1" si="160"/>
        <v/>
      </c>
      <c r="T2071" s="197" t="str">
        <f ca="1">IF(B2071="","",IF(ISERROR(MATCH($J2071,[3]SorP!$B$1:$B$6226,0)),"",INDIRECT("'SorP'!$A$"&amp;MATCH($S2071&amp;$J2071,[3]SorP!C:C,0))))</f>
        <v/>
      </c>
      <c r="U2071" s="139"/>
      <c r="V2071" s="140" t="e">
        <f>IF(C2071="",NA(),IF(OR(C2071="Smelter not listed",C2071="Smelter not yet identified"),MATCH($B2071&amp;$D2071,'[3]Smelter Look-up'!$J:$J,0),MATCH($B2071&amp;$C2071,'[3]Smelter Look-up'!$J:$J,0)))</f>
        <v>#N/A</v>
      </c>
      <c r="X2071" s="67">
        <f t="shared" si="161"/>
        <v>0</v>
      </c>
      <c r="AB2071" s="68" t="str">
        <f t="shared" si="162"/>
        <v/>
      </c>
    </row>
    <row r="2072" spans="1:28" s="67" customFormat="1" ht="20.25">
      <c r="A2072" s="197"/>
      <c r="B2072" s="137" t="s">
        <v>235</v>
      </c>
      <c r="C2072" s="191" t="s">
        <v>235</v>
      </c>
      <c r="D2072" s="138"/>
      <c r="E2072" s="137" t="s">
        <v>235</v>
      </c>
      <c r="F2072" s="137" t="s">
        <v>235</v>
      </c>
      <c r="G2072" s="137" t="s">
        <v>235</v>
      </c>
      <c r="H2072" s="192" t="s">
        <v>235</v>
      </c>
      <c r="I2072" s="193" t="s">
        <v>235</v>
      </c>
      <c r="J2072" s="193" t="s">
        <v>235</v>
      </c>
      <c r="K2072" s="194"/>
      <c r="L2072" s="194"/>
      <c r="M2072" s="194"/>
      <c r="N2072" s="194"/>
      <c r="O2072" s="194"/>
      <c r="P2072" s="195"/>
      <c r="Q2072" s="196"/>
      <c r="R2072" s="137" t="s">
        <v>235</v>
      </c>
      <c r="S2072" s="197" t="str">
        <f t="shared" ca="1" si="160"/>
        <v/>
      </c>
      <c r="T2072" s="197" t="str">
        <f ca="1">IF(B2072="","",IF(ISERROR(MATCH($J2072,[3]SorP!$B$1:$B$6226,0)),"",INDIRECT("'SorP'!$A$"&amp;MATCH($S2072&amp;$J2072,[3]SorP!C:C,0))))</f>
        <v/>
      </c>
      <c r="U2072" s="139"/>
      <c r="V2072" s="140" t="e">
        <f>IF(C2072="",NA(),IF(OR(C2072="Smelter not listed",C2072="Smelter not yet identified"),MATCH($B2072&amp;$D2072,'[3]Smelter Look-up'!$J:$J,0),MATCH($B2072&amp;$C2072,'[3]Smelter Look-up'!$J:$J,0)))</f>
        <v>#N/A</v>
      </c>
      <c r="X2072" s="67">
        <f t="shared" si="161"/>
        <v>0</v>
      </c>
      <c r="AB2072" s="68" t="str">
        <f t="shared" si="162"/>
        <v/>
      </c>
    </row>
    <row r="2073" spans="1:28" s="67" customFormat="1" ht="20.25">
      <c r="A2073" s="197"/>
      <c r="B2073" s="137" t="s">
        <v>235</v>
      </c>
      <c r="C2073" s="191" t="s">
        <v>235</v>
      </c>
      <c r="D2073" s="138"/>
      <c r="E2073" s="137" t="s">
        <v>235</v>
      </c>
      <c r="F2073" s="137" t="s">
        <v>235</v>
      </c>
      <c r="G2073" s="137" t="s">
        <v>235</v>
      </c>
      <c r="H2073" s="192" t="s">
        <v>235</v>
      </c>
      <c r="I2073" s="193" t="s">
        <v>235</v>
      </c>
      <c r="J2073" s="193" t="s">
        <v>235</v>
      </c>
      <c r="K2073" s="194"/>
      <c r="L2073" s="194"/>
      <c r="M2073" s="194"/>
      <c r="N2073" s="194"/>
      <c r="O2073" s="194"/>
      <c r="P2073" s="195"/>
      <c r="Q2073" s="196"/>
      <c r="R2073" s="137" t="s">
        <v>235</v>
      </c>
      <c r="S2073" s="197" t="str">
        <f t="shared" ca="1" si="160"/>
        <v/>
      </c>
      <c r="T2073" s="197" t="str">
        <f ca="1">IF(B2073="","",IF(ISERROR(MATCH($J2073,[3]SorP!$B$1:$B$6226,0)),"",INDIRECT("'SorP'!$A$"&amp;MATCH($S2073&amp;$J2073,[3]SorP!C:C,0))))</f>
        <v/>
      </c>
      <c r="U2073" s="139"/>
      <c r="V2073" s="140" t="e">
        <f>IF(C2073="",NA(),IF(OR(C2073="Smelter not listed",C2073="Smelter not yet identified"),MATCH($B2073&amp;$D2073,'[3]Smelter Look-up'!$J:$J,0),MATCH($B2073&amp;$C2073,'[3]Smelter Look-up'!$J:$J,0)))</f>
        <v>#N/A</v>
      </c>
      <c r="X2073" s="67">
        <f t="shared" si="161"/>
        <v>0</v>
      </c>
      <c r="AB2073" s="68" t="str">
        <f t="shared" si="162"/>
        <v/>
      </c>
    </row>
    <row r="2074" spans="1:28" s="67" customFormat="1" ht="20.25">
      <c r="A2074" s="197"/>
      <c r="B2074" s="137" t="s">
        <v>235</v>
      </c>
      <c r="C2074" s="191" t="s">
        <v>235</v>
      </c>
      <c r="D2074" s="138"/>
      <c r="E2074" s="137" t="s">
        <v>235</v>
      </c>
      <c r="F2074" s="137" t="s">
        <v>235</v>
      </c>
      <c r="G2074" s="137" t="s">
        <v>235</v>
      </c>
      <c r="H2074" s="192" t="s">
        <v>235</v>
      </c>
      <c r="I2074" s="193" t="s">
        <v>235</v>
      </c>
      <c r="J2074" s="193" t="s">
        <v>235</v>
      </c>
      <c r="K2074" s="194"/>
      <c r="L2074" s="194"/>
      <c r="M2074" s="194"/>
      <c r="N2074" s="194"/>
      <c r="O2074" s="194"/>
      <c r="P2074" s="195"/>
      <c r="Q2074" s="196"/>
      <c r="R2074" s="137" t="s">
        <v>235</v>
      </c>
      <c r="S2074" s="197" t="str">
        <f t="shared" ca="1" si="160"/>
        <v/>
      </c>
      <c r="T2074" s="197" t="str">
        <f ca="1">IF(B2074="","",IF(ISERROR(MATCH($J2074,[3]SorP!$B$1:$B$6226,0)),"",INDIRECT("'SorP'!$A$"&amp;MATCH($S2074&amp;$J2074,[3]SorP!C:C,0))))</f>
        <v/>
      </c>
      <c r="U2074" s="139"/>
      <c r="V2074" s="140" t="e">
        <f>IF(C2074="",NA(),IF(OR(C2074="Smelter not listed",C2074="Smelter not yet identified"),MATCH($B2074&amp;$D2074,'[3]Smelter Look-up'!$J:$J,0),MATCH($B2074&amp;$C2074,'[3]Smelter Look-up'!$J:$J,0)))</f>
        <v>#N/A</v>
      </c>
      <c r="X2074" s="67">
        <f t="shared" si="161"/>
        <v>0</v>
      </c>
      <c r="AB2074" s="68" t="str">
        <f t="shared" si="162"/>
        <v/>
      </c>
    </row>
    <row r="2075" spans="1:28" s="67" customFormat="1" ht="20.25">
      <c r="A2075" s="197"/>
      <c r="B2075" s="137" t="s">
        <v>235</v>
      </c>
      <c r="C2075" s="191" t="s">
        <v>235</v>
      </c>
      <c r="D2075" s="138"/>
      <c r="E2075" s="137" t="s">
        <v>235</v>
      </c>
      <c r="F2075" s="137" t="s">
        <v>235</v>
      </c>
      <c r="G2075" s="137" t="s">
        <v>235</v>
      </c>
      <c r="H2075" s="192" t="s">
        <v>235</v>
      </c>
      <c r="I2075" s="193" t="s">
        <v>235</v>
      </c>
      <c r="J2075" s="193" t="s">
        <v>235</v>
      </c>
      <c r="K2075" s="194"/>
      <c r="L2075" s="194"/>
      <c r="M2075" s="194"/>
      <c r="N2075" s="194"/>
      <c r="O2075" s="194"/>
      <c r="P2075" s="195"/>
      <c r="Q2075" s="196"/>
      <c r="R2075" s="137" t="s">
        <v>235</v>
      </c>
      <c r="S2075" s="197" t="str">
        <f t="shared" ref="S2075:S2105" ca="1" si="163">IF(B2075="","",IF(ISERROR(MATCH($E2075,CL,0)),"Unknown",INDIRECT("'C'!$A$"&amp;MATCH($E2075,CL,0)+1)))</f>
        <v/>
      </c>
      <c r="T2075" s="197" t="str">
        <f ca="1">IF(B2075="","",IF(ISERROR(MATCH($J2075,[3]SorP!$B$1:$B$6226,0)),"",INDIRECT("'SorP'!$A$"&amp;MATCH($S2075&amp;$J2075,[3]SorP!C:C,0))))</f>
        <v/>
      </c>
      <c r="U2075" s="139"/>
      <c r="V2075" s="140" t="e">
        <f>IF(C2075="",NA(),IF(OR(C2075="Smelter not listed",C2075="Smelter not yet identified"),MATCH($B2075&amp;$D2075,'[3]Smelter Look-up'!$J:$J,0),MATCH($B2075&amp;$C2075,'[3]Smelter Look-up'!$J:$J,0)))</f>
        <v>#N/A</v>
      </c>
      <c r="X2075" s="67">
        <f t="shared" si="161"/>
        <v>0</v>
      </c>
      <c r="AB2075" s="68" t="str">
        <f t="shared" si="162"/>
        <v/>
      </c>
    </row>
    <row r="2076" spans="1:28" s="67" customFormat="1" ht="20.25">
      <c r="A2076" s="197"/>
      <c r="B2076" s="137" t="s">
        <v>235</v>
      </c>
      <c r="C2076" s="191" t="s">
        <v>235</v>
      </c>
      <c r="D2076" s="138"/>
      <c r="E2076" s="137" t="s">
        <v>235</v>
      </c>
      <c r="F2076" s="137" t="s">
        <v>235</v>
      </c>
      <c r="G2076" s="137" t="s">
        <v>235</v>
      </c>
      <c r="H2076" s="192" t="s">
        <v>235</v>
      </c>
      <c r="I2076" s="193" t="s">
        <v>235</v>
      </c>
      <c r="J2076" s="193" t="s">
        <v>235</v>
      </c>
      <c r="K2076" s="194"/>
      <c r="L2076" s="194"/>
      <c r="M2076" s="194"/>
      <c r="N2076" s="194"/>
      <c r="O2076" s="194"/>
      <c r="P2076" s="195"/>
      <c r="Q2076" s="196"/>
      <c r="R2076" s="137" t="s">
        <v>235</v>
      </c>
      <c r="S2076" s="197" t="str">
        <f t="shared" ca="1" si="163"/>
        <v/>
      </c>
      <c r="T2076" s="197" t="str">
        <f ca="1">IF(B2076="","",IF(ISERROR(MATCH($J2076,[3]SorP!$B$1:$B$6226,0)),"",INDIRECT("'SorP'!$A$"&amp;MATCH($S2076&amp;$J2076,[3]SorP!C:C,0))))</f>
        <v/>
      </c>
      <c r="U2076" s="139"/>
      <c r="V2076" s="140" t="e">
        <f>IF(C2076="",NA(),IF(OR(C2076="Smelter not listed",C2076="Smelter not yet identified"),MATCH($B2076&amp;$D2076,'[3]Smelter Look-up'!$J:$J,0),MATCH($B2076&amp;$C2076,'[3]Smelter Look-up'!$J:$J,0)))</f>
        <v>#N/A</v>
      </c>
      <c r="X2076" s="67">
        <f t="shared" si="161"/>
        <v>0</v>
      </c>
      <c r="AB2076" s="68" t="str">
        <f t="shared" si="162"/>
        <v/>
      </c>
    </row>
    <row r="2077" spans="1:28" s="67" customFormat="1" ht="20.25">
      <c r="A2077" s="197"/>
      <c r="B2077" s="137" t="s">
        <v>235</v>
      </c>
      <c r="C2077" s="191" t="s">
        <v>235</v>
      </c>
      <c r="D2077" s="138"/>
      <c r="E2077" s="137" t="s">
        <v>235</v>
      </c>
      <c r="F2077" s="137" t="s">
        <v>235</v>
      </c>
      <c r="G2077" s="137" t="s">
        <v>235</v>
      </c>
      <c r="H2077" s="192" t="s">
        <v>235</v>
      </c>
      <c r="I2077" s="193" t="s">
        <v>235</v>
      </c>
      <c r="J2077" s="193" t="s">
        <v>235</v>
      </c>
      <c r="K2077" s="194"/>
      <c r="L2077" s="194"/>
      <c r="M2077" s="194"/>
      <c r="N2077" s="194"/>
      <c r="O2077" s="194"/>
      <c r="P2077" s="195"/>
      <c r="Q2077" s="196"/>
      <c r="R2077" s="137" t="s">
        <v>235</v>
      </c>
      <c r="S2077" s="197" t="str">
        <f t="shared" ca="1" si="163"/>
        <v/>
      </c>
      <c r="T2077" s="197" t="str">
        <f ca="1">IF(B2077="","",IF(ISERROR(MATCH($J2077,[3]SorP!$B$1:$B$6226,0)),"",INDIRECT("'SorP'!$A$"&amp;MATCH($S2077&amp;$J2077,[3]SorP!C:C,0))))</f>
        <v/>
      </c>
      <c r="U2077" s="139"/>
      <c r="V2077" s="140" t="e">
        <f>IF(C2077="",NA(),IF(OR(C2077="Smelter not listed",C2077="Smelter not yet identified"),MATCH($B2077&amp;$D2077,'[3]Smelter Look-up'!$J:$J,0),MATCH($B2077&amp;$C2077,'[3]Smelter Look-up'!$J:$J,0)))</f>
        <v>#N/A</v>
      </c>
      <c r="X2077" s="67">
        <f t="shared" si="161"/>
        <v>0</v>
      </c>
      <c r="AB2077" s="68" t="str">
        <f t="shared" si="162"/>
        <v/>
      </c>
    </row>
    <row r="2078" spans="1:28" s="67" customFormat="1" ht="20.25">
      <c r="A2078" s="197"/>
      <c r="B2078" s="137" t="s">
        <v>235</v>
      </c>
      <c r="C2078" s="191" t="s">
        <v>235</v>
      </c>
      <c r="D2078" s="138"/>
      <c r="E2078" s="137" t="s">
        <v>235</v>
      </c>
      <c r="F2078" s="137" t="s">
        <v>235</v>
      </c>
      <c r="G2078" s="137" t="s">
        <v>235</v>
      </c>
      <c r="H2078" s="192" t="s">
        <v>235</v>
      </c>
      <c r="I2078" s="193" t="s">
        <v>235</v>
      </c>
      <c r="J2078" s="193" t="s">
        <v>235</v>
      </c>
      <c r="K2078" s="194"/>
      <c r="L2078" s="194"/>
      <c r="M2078" s="194"/>
      <c r="N2078" s="194"/>
      <c r="O2078" s="194"/>
      <c r="P2078" s="195"/>
      <c r="Q2078" s="196"/>
      <c r="R2078" s="137" t="s">
        <v>235</v>
      </c>
      <c r="S2078" s="197" t="str">
        <f t="shared" ca="1" si="163"/>
        <v/>
      </c>
      <c r="T2078" s="197" t="str">
        <f ca="1">IF(B2078="","",IF(ISERROR(MATCH($J2078,[3]SorP!$B$1:$B$6226,0)),"",INDIRECT("'SorP'!$A$"&amp;MATCH($S2078&amp;$J2078,[3]SorP!C:C,0))))</f>
        <v/>
      </c>
      <c r="U2078" s="139"/>
      <c r="V2078" s="140" t="e">
        <f>IF(C2078="",NA(),IF(OR(C2078="Smelter not listed",C2078="Smelter not yet identified"),MATCH($B2078&amp;$D2078,'[3]Smelter Look-up'!$J:$J,0),MATCH($B2078&amp;$C2078,'[3]Smelter Look-up'!$J:$J,0)))</f>
        <v>#N/A</v>
      </c>
      <c r="X2078" s="67">
        <f t="shared" si="161"/>
        <v>0</v>
      </c>
      <c r="AB2078" s="68" t="str">
        <f t="shared" si="162"/>
        <v/>
      </c>
    </row>
    <row r="2079" spans="1:28" s="67" customFormat="1" ht="20.25">
      <c r="A2079" s="197"/>
      <c r="B2079" s="137" t="s">
        <v>235</v>
      </c>
      <c r="C2079" s="191" t="s">
        <v>235</v>
      </c>
      <c r="D2079" s="138"/>
      <c r="E2079" s="137" t="s">
        <v>235</v>
      </c>
      <c r="F2079" s="137" t="s">
        <v>235</v>
      </c>
      <c r="G2079" s="137" t="s">
        <v>235</v>
      </c>
      <c r="H2079" s="192" t="s">
        <v>235</v>
      </c>
      <c r="I2079" s="193" t="s">
        <v>235</v>
      </c>
      <c r="J2079" s="193" t="s">
        <v>235</v>
      </c>
      <c r="K2079" s="194"/>
      <c r="L2079" s="194"/>
      <c r="M2079" s="194"/>
      <c r="N2079" s="194"/>
      <c r="O2079" s="194"/>
      <c r="P2079" s="195"/>
      <c r="Q2079" s="196"/>
      <c r="R2079" s="137" t="s">
        <v>235</v>
      </c>
      <c r="S2079" s="197" t="str">
        <f t="shared" ca="1" si="163"/>
        <v/>
      </c>
      <c r="T2079" s="197" t="str">
        <f ca="1">IF(B2079="","",IF(ISERROR(MATCH($J2079,[3]SorP!$B$1:$B$6226,0)),"",INDIRECT("'SorP'!$A$"&amp;MATCH($S2079&amp;$J2079,[3]SorP!C:C,0))))</f>
        <v/>
      </c>
      <c r="U2079" s="139"/>
      <c r="V2079" s="140" t="e">
        <f>IF(C2079="",NA(),IF(OR(C2079="Smelter not listed",C2079="Smelter not yet identified"),MATCH($B2079&amp;$D2079,'[3]Smelter Look-up'!$J:$J,0),MATCH($B2079&amp;$C2079,'[3]Smelter Look-up'!$J:$J,0)))</f>
        <v>#N/A</v>
      </c>
      <c r="X2079" s="67">
        <f t="shared" si="161"/>
        <v>0</v>
      </c>
      <c r="AB2079" s="68" t="str">
        <f t="shared" si="162"/>
        <v/>
      </c>
    </row>
    <row r="2080" spans="1:28" s="67" customFormat="1" ht="20.25">
      <c r="A2080" s="197"/>
      <c r="B2080" s="137" t="s">
        <v>235</v>
      </c>
      <c r="C2080" s="191" t="s">
        <v>235</v>
      </c>
      <c r="D2080" s="138"/>
      <c r="E2080" s="137" t="s">
        <v>235</v>
      </c>
      <c r="F2080" s="137" t="s">
        <v>235</v>
      </c>
      <c r="G2080" s="137" t="s">
        <v>235</v>
      </c>
      <c r="H2080" s="192" t="s">
        <v>235</v>
      </c>
      <c r="I2080" s="193" t="s">
        <v>235</v>
      </c>
      <c r="J2080" s="193" t="s">
        <v>235</v>
      </c>
      <c r="K2080" s="194"/>
      <c r="L2080" s="194"/>
      <c r="M2080" s="194"/>
      <c r="N2080" s="194"/>
      <c r="O2080" s="194"/>
      <c r="P2080" s="195"/>
      <c r="Q2080" s="196"/>
      <c r="R2080" s="137" t="s">
        <v>235</v>
      </c>
      <c r="S2080" s="197" t="str">
        <f t="shared" ca="1" si="163"/>
        <v/>
      </c>
      <c r="T2080" s="197" t="str">
        <f ca="1">IF(B2080="","",IF(ISERROR(MATCH($J2080,[3]SorP!$B$1:$B$6226,0)),"",INDIRECT("'SorP'!$A$"&amp;MATCH($S2080&amp;$J2080,[3]SorP!C:C,0))))</f>
        <v/>
      </c>
      <c r="U2080" s="139"/>
      <c r="V2080" s="140" t="e">
        <f>IF(C2080="",NA(),IF(OR(C2080="Smelter not listed",C2080="Smelter not yet identified"),MATCH($B2080&amp;$D2080,'[3]Smelter Look-up'!$J:$J,0),MATCH($B2080&amp;$C2080,'[3]Smelter Look-up'!$J:$J,0)))</f>
        <v>#N/A</v>
      </c>
      <c r="X2080" s="67">
        <f t="shared" si="161"/>
        <v>0</v>
      </c>
      <c r="AB2080" s="68" t="str">
        <f t="shared" si="162"/>
        <v/>
      </c>
    </row>
    <row r="2081" spans="1:28" s="67" customFormat="1" ht="20.25">
      <c r="A2081" s="197"/>
      <c r="B2081" s="137" t="s">
        <v>235</v>
      </c>
      <c r="C2081" s="191" t="s">
        <v>235</v>
      </c>
      <c r="D2081" s="138"/>
      <c r="E2081" s="137" t="s">
        <v>235</v>
      </c>
      <c r="F2081" s="137" t="s">
        <v>235</v>
      </c>
      <c r="G2081" s="137" t="s">
        <v>235</v>
      </c>
      <c r="H2081" s="192" t="s">
        <v>235</v>
      </c>
      <c r="I2081" s="193" t="s">
        <v>235</v>
      </c>
      <c r="J2081" s="193" t="s">
        <v>235</v>
      </c>
      <c r="K2081" s="194"/>
      <c r="L2081" s="194"/>
      <c r="M2081" s="194"/>
      <c r="N2081" s="194"/>
      <c r="O2081" s="194"/>
      <c r="P2081" s="195"/>
      <c r="Q2081" s="196"/>
      <c r="R2081" s="137" t="s">
        <v>235</v>
      </c>
      <c r="S2081" s="197" t="str">
        <f t="shared" ca="1" si="163"/>
        <v/>
      </c>
      <c r="T2081" s="197" t="str">
        <f ca="1">IF(B2081="","",IF(ISERROR(MATCH($J2081,[3]SorP!$B$1:$B$6226,0)),"",INDIRECT("'SorP'!$A$"&amp;MATCH($S2081&amp;$J2081,[3]SorP!C:C,0))))</f>
        <v/>
      </c>
      <c r="U2081" s="139"/>
      <c r="V2081" s="140" t="e">
        <f>IF(C2081="",NA(),IF(OR(C2081="Smelter not listed",C2081="Smelter not yet identified"),MATCH($B2081&amp;$D2081,'[3]Smelter Look-up'!$J:$J,0),MATCH($B2081&amp;$C2081,'[3]Smelter Look-up'!$J:$J,0)))</f>
        <v>#N/A</v>
      </c>
      <c r="X2081" s="67">
        <f t="shared" si="161"/>
        <v>0</v>
      </c>
      <c r="AB2081" s="68" t="str">
        <f t="shared" si="162"/>
        <v/>
      </c>
    </row>
    <row r="2082" spans="1:28" s="67" customFormat="1" ht="20.25">
      <c r="A2082" s="197"/>
      <c r="B2082" s="137" t="s">
        <v>235</v>
      </c>
      <c r="C2082" s="191" t="s">
        <v>235</v>
      </c>
      <c r="D2082" s="138"/>
      <c r="E2082" s="137" t="s">
        <v>235</v>
      </c>
      <c r="F2082" s="137" t="s">
        <v>235</v>
      </c>
      <c r="G2082" s="137" t="s">
        <v>235</v>
      </c>
      <c r="H2082" s="192" t="s">
        <v>235</v>
      </c>
      <c r="I2082" s="193" t="s">
        <v>235</v>
      </c>
      <c r="J2082" s="193" t="s">
        <v>235</v>
      </c>
      <c r="K2082" s="194"/>
      <c r="L2082" s="194"/>
      <c r="M2082" s="194"/>
      <c r="N2082" s="194"/>
      <c r="O2082" s="194"/>
      <c r="P2082" s="195"/>
      <c r="Q2082" s="196"/>
      <c r="R2082" s="137" t="s">
        <v>235</v>
      </c>
      <c r="S2082" s="197" t="str">
        <f t="shared" ca="1" si="163"/>
        <v/>
      </c>
      <c r="T2082" s="197" t="str">
        <f ca="1">IF(B2082="","",IF(ISERROR(MATCH($J2082,[3]SorP!$B$1:$B$6226,0)),"",INDIRECT("'SorP'!$A$"&amp;MATCH($S2082&amp;$J2082,[3]SorP!C:C,0))))</f>
        <v/>
      </c>
      <c r="U2082" s="139"/>
      <c r="V2082" s="140" t="e">
        <f>IF(C2082="",NA(),IF(OR(C2082="Smelter not listed",C2082="Smelter not yet identified"),MATCH($B2082&amp;$D2082,'[3]Smelter Look-up'!$J:$J,0),MATCH($B2082&amp;$C2082,'[3]Smelter Look-up'!$J:$J,0)))</f>
        <v>#N/A</v>
      </c>
      <c r="X2082" s="67">
        <f t="shared" si="161"/>
        <v>0</v>
      </c>
      <c r="AB2082" s="68" t="str">
        <f t="shared" si="162"/>
        <v/>
      </c>
    </row>
    <row r="2083" spans="1:28" s="67" customFormat="1" ht="20.25">
      <c r="A2083" s="197"/>
      <c r="B2083" s="137" t="s">
        <v>235</v>
      </c>
      <c r="C2083" s="191" t="s">
        <v>235</v>
      </c>
      <c r="D2083" s="138"/>
      <c r="E2083" s="137" t="s">
        <v>235</v>
      </c>
      <c r="F2083" s="137" t="s">
        <v>235</v>
      </c>
      <c r="G2083" s="137" t="s">
        <v>235</v>
      </c>
      <c r="H2083" s="192" t="s">
        <v>235</v>
      </c>
      <c r="I2083" s="193" t="s">
        <v>235</v>
      </c>
      <c r="J2083" s="193" t="s">
        <v>235</v>
      </c>
      <c r="K2083" s="194"/>
      <c r="L2083" s="194"/>
      <c r="M2083" s="194"/>
      <c r="N2083" s="194"/>
      <c r="O2083" s="194"/>
      <c r="P2083" s="195"/>
      <c r="Q2083" s="196"/>
      <c r="R2083" s="137" t="s">
        <v>235</v>
      </c>
      <c r="S2083" s="197" t="str">
        <f t="shared" ca="1" si="163"/>
        <v/>
      </c>
      <c r="T2083" s="197" t="str">
        <f ca="1">IF(B2083="","",IF(ISERROR(MATCH($J2083,[3]SorP!$B$1:$B$6226,0)),"",INDIRECT("'SorP'!$A$"&amp;MATCH($S2083&amp;$J2083,[3]SorP!C:C,0))))</f>
        <v/>
      </c>
      <c r="U2083" s="139"/>
      <c r="V2083" s="140" t="e">
        <f>IF(C2083="",NA(),IF(OR(C2083="Smelter not listed",C2083="Smelter not yet identified"),MATCH($B2083&amp;$D2083,'[3]Smelter Look-up'!$J:$J,0),MATCH($B2083&amp;$C2083,'[3]Smelter Look-up'!$J:$J,0)))</f>
        <v>#N/A</v>
      </c>
      <c r="X2083" s="67">
        <f t="shared" si="161"/>
        <v>0</v>
      </c>
      <c r="AB2083" s="68" t="str">
        <f t="shared" si="162"/>
        <v/>
      </c>
    </row>
    <row r="2084" spans="1:28" s="67" customFormat="1" ht="20.25">
      <c r="A2084" s="197"/>
      <c r="B2084" s="137" t="s">
        <v>235</v>
      </c>
      <c r="C2084" s="191" t="s">
        <v>235</v>
      </c>
      <c r="D2084" s="138"/>
      <c r="E2084" s="137" t="s">
        <v>235</v>
      </c>
      <c r="F2084" s="137" t="s">
        <v>235</v>
      </c>
      <c r="G2084" s="137" t="s">
        <v>235</v>
      </c>
      <c r="H2084" s="192" t="s">
        <v>235</v>
      </c>
      <c r="I2084" s="193" t="s">
        <v>235</v>
      </c>
      <c r="J2084" s="193" t="s">
        <v>235</v>
      </c>
      <c r="K2084" s="194"/>
      <c r="L2084" s="194"/>
      <c r="M2084" s="194"/>
      <c r="N2084" s="194"/>
      <c r="O2084" s="194"/>
      <c r="P2084" s="195"/>
      <c r="Q2084" s="196"/>
      <c r="R2084" s="137" t="s">
        <v>235</v>
      </c>
      <c r="S2084" s="197" t="str">
        <f t="shared" ca="1" si="163"/>
        <v/>
      </c>
      <c r="T2084" s="197" t="str">
        <f ca="1">IF(B2084="","",IF(ISERROR(MATCH($J2084,[3]SorP!$B$1:$B$6226,0)),"",INDIRECT("'SorP'!$A$"&amp;MATCH($S2084&amp;$J2084,[3]SorP!C:C,0))))</f>
        <v/>
      </c>
      <c r="U2084" s="139"/>
      <c r="V2084" s="140" t="e">
        <f>IF(C2084="",NA(),IF(OR(C2084="Smelter not listed",C2084="Smelter not yet identified"),MATCH($B2084&amp;$D2084,'[3]Smelter Look-up'!$J:$J,0),MATCH($B2084&amp;$C2084,'[3]Smelter Look-up'!$J:$J,0)))</f>
        <v>#N/A</v>
      </c>
      <c r="X2084" s="67">
        <f t="shared" si="161"/>
        <v>0</v>
      </c>
      <c r="AB2084" s="68" t="str">
        <f t="shared" si="162"/>
        <v/>
      </c>
    </row>
    <row r="2085" spans="1:28" s="67" customFormat="1" ht="20.25">
      <c r="A2085" s="197"/>
      <c r="B2085" s="137" t="s">
        <v>235</v>
      </c>
      <c r="C2085" s="191" t="s">
        <v>235</v>
      </c>
      <c r="D2085" s="138"/>
      <c r="E2085" s="137" t="s">
        <v>235</v>
      </c>
      <c r="F2085" s="137" t="s">
        <v>235</v>
      </c>
      <c r="G2085" s="137" t="s">
        <v>235</v>
      </c>
      <c r="H2085" s="192" t="s">
        <v>235</v>
      </c>
      <c r="I2085" s="193" t="s">
        <v>235</v>
      </c>
      <c r="J2085" s="193" t="s">
        <v>235</v>
      </c>
      <c r="K2085" s="194"/>
      <c r="L2085" s="194"/>
      <c r="M2085" s="194"/>
      <c r="N2085" s="194"/>
      <c r="O2085" s="194"/>
      <c r="P2085" s="195"/>
      <c r="Q2085" s="196"/>
      <c r="R2085" s="137" t="s">
        <v>235</v>
      </c>
      <c r="S2085" s="197" t="str">
        <f t="shared" ca="1" si="163"/>
        <v/>
      </c>
      <c r="T2085" s="197" t="str">
        <f ca="1">IF(B2085="","",IF(ISERROR(MATCH($J2085,[3]SorP!$B$1:$B$6226,0)),"",INDIRECT("'SorP'!$A$"&amp;MATCH($S2085&amp;$J2085,[3]SorP!C:C,0))))</f>
        <v/>
      </c>
      <c r="U2085" s="139"/>
      <c r="V2085" s="140" t="e">
        <f>IF(C2085="",NA(),IF(OR(C2085="Smelter not listed",C2085="Smelter not yet identified"),MATCH($B2085&amp;$D2085,'[3]Smelter Look-up'!$J:$J,0),MATCH($B2085&amp;$C2085,'[3]Smelter Look-up'!$J:$J,0)))</f>
        <v>#N/A</v>
      </c>
      <c r="X2085" s="67">
        <f t="shared" si="161"/>
        <v>0</v>
      </c>
      <c r="AB2085" s="68" t="str">
        <f t="shared" si="162"/>
        <v/>
      </c>
    </row>
    <row r="2086" spans="1:28" s="67" customFormat="1" ht="20.25">
      <c r="A2086" s="197"/>
      <c r="B2086" s="137" t="s">
        <v>235</v>
      </c>
      <c r="C2086" s="191" t="s">
        <v>235</v>
      </c>
      <c r="D2086" s="138"/>
      <c r="E2086" s="137" t="s">
        <v>235</v>
      </c>
      <c r="F2086" s="137" t="s">
        <v>235</v>
      </c>
      <c r="G2086" s="137" t="s">
        <v>235</v>
      </c>
      <c r="H2086" s="192" t="s">
        <v>235</v>
      </c>
      <c r="I2086" s="193" t="s">
        <v>235</v>
      </c>
      <c r="J2086" s="193" t="s">
        <v>235</v>
      </c>
      <c r="K2086" s="194"/>
      <c r="L2086" s="194"/>
      <c r="M2086" s="194"/>
      <c r="N2086" s="194"/>
      <c r="O2086" s="194"/>
      <c r="P2086" s="195"/>
      <c r="Q2086" s="196"/>
      <c r="R2086" s="137" t="s">
        <v>235</v>
      </c>
      <c r="S2086" s="197" t="str">
        <f t="shared" ca="1" si="163"/>
        <v/>
      </c>
      <c r="T2086" s="197" t="str">
        <f ca="1">IF(B2086="","",IF(ISERROR(MATCH($J2086,[3]SorP!$B$1:$B$6226,0)),"",INDIRECT("'SorP'!$A$"&amp;MATCH($S2086&amp;$J2086,[3]SorP!C:C,0))))</f>
        <v/>
      </c>
      <c r="U2086" s="139"/>
      <c r="V2086" s="140" t="e">
        <f>IF(C2086="",NA(),IF(OR(C2086="Smelter not listed",C2086="Smelter not yet identified"),MATCH($B2086&amp;$D2086,'[3]Smelter Look-up'!$J:$J,0),MATCH($B2086&amp;$C2086,'[3]Smelter Look-up'!$J:$J,0)))</f>
        <v>#N/A</v>
      </c>
      <c r="X2086" s="67">
        <f t="shared" si="161"/>
        <v>0</v>
      </c>
      <c r="AB2086" s="68" t="str">
        <f t="shared" si="162"/>
        <v/>
      </c>
    </row>
    <row r="2087" spans="1:28" s="67" customFormat="1" ht="20.25">
      <c r="A2087" s="197"/>
      <c r="B2087" s="137" t="s">
        <v>235</v>
      </c>
      <c r="C2087" s="191" t="s">
        <v>235</v>
      </c>
      <c r="D2087" s="138"/>
      <c r="E2087" s="137" t="s">
        <v>235</v>
      </c>
      <c r="F2087" s="137" t="s">
        <v>235</v>
      </c>
      <c r="G2087" s="137" t="s">
        <v>235</v>
      </c>
      <c r="H2087" s="192" t="s">
        <v>235</v>
      </c>
      <c r="I2087" s="193" t="s">
        <v>235</v>
      </c>
      <c r="J2087" s="193" t="s">
        <v>235</v>
      </c>
      <c r="K2087" s="194"/>
      <c r="L2087" s="194"/>
      <c r="M2087" s="194"/>
      <c r="N2087" s="194"/>
      <c r="O2087" s="194"/>
      <c r="P2087" s="195"/>
      <c r="Q2087" s="196"/>
      <c r="R2087" s="137" t="s">
        <v>235</v>
      </c>
      <c r="S2087" s="197" t="str">
        <f t="shared" ca="1" si="163"/>
        <v/>
      </c>
      <c r="T2087" s="197" t="str">
        <f ca="1">IF(B2087="","",IF(ISERROR(MATCH($J2087,[3]SorP!$B$1:$B$6226,0)),"",INDIRECT("'SorP'!$A$"&amp;MATCH($S2087&amp;$J2087,[3]SorP!C:C,0))))</f>
        <v/>
      </c>
      <c r="U2087" s="139"/>
      <c r="V2087" s="140" t="e">
        <f>IF(C2087="",NA(),IF(OR(C2087="Smelter not listed",C2087="Smelter not yet identified"),MATCH($B2087&amp;$D2087,'[3]Smelter Look-up'!$J:$J,0),MATCH($B2087&amp;$C2087,'[3]Smelter Look-up'!$J:$J,0)))</f>
        <v>#N/A</v>
      </c>
      <c r="X2087" s="67">
        <f t="shared" si="161"/>
        <v>0</v>
      </c>
      <c r="AB2087" s="68" t="str">
        <f t="shared" si="162"/>
        <v/>
      </c>
    </row>
    <row r="2088" spans="1:28" s="67" customFormat="1" ht="20.25">
      <c r="A2088" s="197"/>
      <c r="B2088" s="137" t="s">
        <v>235</v>
      </c>
      <c r="C2088" s="191" t="s">
        <v>235</v>
      </c>
      <c r="D2088" s="138"/>
      <c r="E2088" s="137" t="s">
        <v>235</v>
      </c>
      <c r="F2088" s="137" t="s">
        <v>235</v>
      </c>
      <c r="G2088" s="137" t="s">
        <v>235</v>
      </c>
      <c r="H2088" s="192" t="s">
        <v>235</v>
      </c>
      <c r="I2088" s="193" t="s">
        <v>235</v>
      </c>
      <c r="J2088" s="193" t="s">
        <v>235</v>
      </c>
      <c r="K2088" s="194"/>
      <c r="L2088" s="194"/>
      <c r="M2088" s="194"/>
      <c r="N2088" s="194"/>
      <c r="O2088" s="194"/>
      <c r="P2088" s="195"/>
      <c r="Q2088" s="196"/>
      <c r="R2088" s="137" t="s">
        <v>235</v>
      </c>
      <c r="S2088" s="197" t="str">
        <f t="shared" ca="1" si="163"/>
        <v/>
      </c>
      <c r="T2088" s="197" t="str">
        <f ca="1">IF(B2088="","",IF(ISERROR(MATCH($J2088,[3]SorP!$B$1:$B$6226,0)),"",INDIRECT("'SorP'!$A$"&amp;MATCH($S2088&amp;$J2088,[3]SorP!C:C,0))))</f>
        <v/>
      </c>
      <c r="U2088" s="139"/>
      <c r="V2088" s="140" t="e">
        <f>IF(C2088="",NA(),IF(OR(C2088="Smelter not listed",C2088="Smelter not yet identified"),MATCH($B2088&amp;$D2088,'[3]Smelter Look-up'!$J:$J,0),MATCH($B2088&amp;$C2088,'[3]Smelter Look-up'!$J:$J,0)))</f>
        <v>#N/A</v>
      </c>
      <c r="X2088" s="67">
        <f t="shared" si="161"/>
        <v>0</v>
      </c>
      <c r="AB2088" s="68" t="str">
        <f t="shared" si="162"/>
        <v/>
      </c>
    </row>
    <row r="2089" spans="1:28" s="67" customFormat="1" ht="20.25">
      <c r="A2089" s="197"/>
      <c r="B2089" s="137" t="s">
        <v>235</v>
      </c>
      <c r="C2089" s="191" t="s">
        <v>235</v>
      </c>
      <c r="D2089" s="138"/>
      <c r="E2089" s="137" t="s">
        <v>235</v>
      </c>
      <c r="F2089" s="137" t="s">
        <v>235</v>
      </c>
      <c r="G2089" s="137" t="s">
        <v>235</v>
      </c>
      <c r="H2089" s="192" t="s">
        <v>235</v>
      </c>
      <c r="I2089" s="193" t="s">
        <v>235</v>
      </c>
      <c r="J2089" s="193" t="s">
        <v>235</v>
      </c>
      <c r="K2089" s="194"/>
      <c r="L2089" s="194"/>
      <c r="M2089" s="194"/>
      <c r="N2089" s="194"/>
      <c r="O2089" s="194"/>
      <c r="P2089" s="195"/>
      <c r="Q2089" s="196"/>
      <c r="R2089" s="137" t="s">
        <v>235</v>
      </c>
      <c r="S2089" s="197" t="str">
        <f t="shared" ca="1" si="163"/>
        <v/>
      </c>
      <c r="T2089" s="197" t="str">
        <f ca="1">IF(B2089="","",IF(ISERROR(MATCH($J2089,[3]SorP!$B$1:$B$6226,0)),"",INDIRECT("'SorP'!$A$"&amp;MATCH($S2089&amp;$J2089,[3]SorP!C:C,0))))</f>
        <v/>
      </c>
      <c r="U2089" s="139"/>
      <c r="V2089" s="140" t="e">
        <f>IF(C2089="",NA(),IF(OR(C2089="Smelter not listed",C2089="Smelter not yet identified"),MATCH($B2089&amp;$D2089,'[3]Smelter Look-up'!$J:$J,0),MATCH($B2089&amp;$C2089,'[3]Smelter Look-up'!$J:$J,0)))</f>
        <v>#N/A</v>
      </c>
      <c r="X2089" s="67">
        <f t="shared" si="161"/>
        <v>0</v>
      </c>
      <c r="AB2089" s="68" t="str">
        <f t="shared" si="162"/>
        <v/>
      </c>
    </row>
    <row r="2090" spans="1:28" s="67" customFormat="1" ht="20.25">
      <c r="A2090" s="197"/>
      <c r="B2090" s="137" t="s">
        <v>235</v>
      </c>
      <c r="C2090" s="191" t="s">
        <v>235</v>
      </c>
      <c r="D2090" s="138"/>
      <c r="E2090" s="137" t="s">
        <v>235</v>
      </c>
      <c r="F2090" s="137" t="s">
        <v>235</v>
      </c>
      <c r="G2090" s="137" t="s">
        <v>235</v>
      </c>
      <c r="H2090" s="192" t="s">
        <v>235</v>
      </c>
      <c r="I2090" s="193" t="s">
        <v>235</v>
      </c>
      <c r="J2090" s="193" t="s">
        <v>235</v>
      </c>
      <c r="K2090" s="194"/>
      <c r="L2090" s="194"/>
      <c r="M2090" s="194"/>
      <c r="N2090" s="194"/>
      <c r="O2090" s="194"/>
      <c r="P2090" s="195"/>
      <c r="Q2090" s="196"/>
      <c r="R2090" s="137" t="s">
        <v>235</v>
      </c>
      <c r="S2090" s="197" t="str">
        <f t="shared" ca="1" si="163"/>
        <v/>
      </c>
      <c r="T2090" s="197" t="str">
        <f ca="1">IF(B2090="","",IF(ISERROR(MATCH($J2090,[3]SorP!$B$1:$B$6226,0)),"",INDIRECT("'SorP'!$A$"&amp;MATCH($S2090&amp;$J2090,[3]SorP!C:C,0))))</f>
        <v/>
      </c>
      <c r="U2090" s="139"/>
      <c r="V2090" s="140" t="e">
        <f>IF(C2090="",NA(),IF(OR(C2090="Smelter not listed",C2090="Smelter not yet identified"),MATCH($B2090&amp;$D2090,'[3]Smelter Look-up'!$J:$J,0),MATCH($B2090&amp;$C2090,'[3]Smelter Look-up'!$J:$J,0)))</f>
        <v>#N/A</v>
      </c>
      <c r="X2090" s="67">
        <f t="shared" si="161"/>
        <v>0</v>
      </c>
      <c r="AB2090" s="68" t="str">
        <f t="shared" si="162"/>
        <v/>
      </c>
    </row>
    <row r="2091" spans="1:28" s="67" customFormat="1" ht="20.25">
      <c r="A2091" s="197"/>
      <c r="B2091" s="137" t="s">
        <v>235</v>
      </c>
      <c r="C2091" s="191" t="s">
        <v>235</v>
      </c>
      <c r="D2091" s="138"/>
      <c r="E2091" s="137" t="s">
        <v>235</v>
      </c>
      <c r="F2091" s="137" t="s">
        <v>235</v>
      </c>
      <c r="G2091" s="137" t="s">
        <v>235</v>
      </c>
      <c r="H2091" s="192" t="s">
        <v>235</v>
      </c>
      <c r="I2091" s="193" t="s">
        <v>235</v>
      </c>
      <c r="J2091" s="193" t="s">
        <v>235</v>
      </c>
      <c r="K2091" s="194"/>
      <c r="L2091" s="194"/>
      <c r="M2091" s="194"/>
      <c r="N2091" s="194"/>
      <c r="O2091" s="194"/>
      <c r="P2091" s="195"/>
      <c r="Q2091" s="196"/>
      <c r="R2091" s="137" t="s">
        <v>235</v>
      </c>
      <c r="S2091" s="197" t="str">
        <f t="shared" ca="1" si="163"/>
        <v/>
      </c>
      <c r="T2091" s="197" t="str">
        <f ca="1">IF(B2091="","",IF(ISERROR(MATCH($J2091,[3]SorP!$B$1:$B$6226,0)),"",INDIRECT("'SorP'!$A$"&amp;MATCH($S2091&amp;$J2091,[3]SorP!C:C,0))))</f>
        <v/>
      </c>
      <c r="U2091" s="139"/>
      <c r="V2091" s="140" t="e">
        <f>IF(C2091="",NA(),IF(OR(C2091="Smelter not listed",C2091="Smelter not yet identified"),MATCH($B2091&amp;$D2091,'[3]Smelter Look-up'!$J:$J,0),MATCH($B2091&amp;$C2091,'[3]Smelter Look-up'!$J:$J,0)))</f>
        <v>#N/A</v>
      </c>
      <c r="X2091" s="67">
        <f t="shared" si="161"/>
        <v>0</v>
      </c>
      <c r="AB2091" s="68" t="str">
        <f t="shared" si="162"/>
        <v/>
      </c>
    </row>
    <row r="2092" spans="1:28" s="67" customFormat="1" ht="20.25">
      <c r="A2092" s="197"/>
      <c r="B2092" s="137" t="s">
        <v>235</v>
      </c>
      <c r="C2092" s="191" t="s">
        <v>235</v>
      </c>
      <c r="D2092" s="138"/>
      <c r="E2092" s="137" t="s">
        <v>235</v>
      </c>
      <c r="F2092" s="137" t="s">
        <v>235</v>
      </c>
      <c r="G2092" s="137" t="s">
        <v>235</v>
      </c>
      <c r="H2092" s="192" t="s">
        <v>235</v>
      </c>
      <c r="I2092" s="193" t="s">
        <v>235</v>
      </c>
      <c r="J2092" s="193" t="s">
        <v>235</v>
      </c>
      <c r="K2092" s="194"/>
      <c r="L2092" s="194"/>
      <c r="M2092" s="194"/>
      <c r="N2092" s="194"/>
      <c r="O2092" s="194"/>
      <c r="P2092" s="195"/>
      <c r="Q2092" s="196"/>
      <c r="R2092" s="137" t="s">
        <v>235</v>
      </c>
      <c r="S2092" s="197" t="str">
        <f t="shared" ca="1" si="163"/>
        <v/>
      </c>
      <c r="T2092" s="197" t="str">
        <f ca="1">IF(B2092="","",IF(ISERROR(MATCH($J2092,[3]SorP!$B$1:$B$6226,0)),"",INDIRECT("'SorP'!$A$"&amp;MATCH($S2092&amp;$J2092,[3]SorP!C:C,0))))</f>
        <v/>
      </c>
      <c r="U2092" s="139"/>
      <c r="V2092" s="140" t="e">
        <f>IF(C2092="",NA(),IF(OR(C2092="Smelter not listed",C2092="Smelter not yet identified"),MATCH($B2092&amp;$D2092,'[3]Smelter Look-up'!$J:$J,0),MATCH($B2092&amp;$C2092,'[3]Smelter Look-up'!$J:$J,0)))</f>
        <v>#N/A</v>
      </c>
      <c r="X2092" s="67">
        <f t="shared" si="161"/>
        <v>0</v>
      </c>
      <c r="AB2092" s="68" t="str">
        <f t="shared" si="162"/>
        <v/>
      </c>
    </row>
    <row r="2093" spans="1:28" s="67" customFormat="1" ht="20.25">
      <c r="A2093" s="197"/>
      <c r="B2093" s="137" t="s">
        <v>235</v>
      </c>
      <c r="C2093" s="191" t="s">
        <v>235</v>
      </c>
      <c r="D2093" s="138"/>
      <c r="E2093" s="137" t="s">
        <v>235</v>
      </c>
      <c r="F2093" s="137" t="s">
        <v>235</v>
      </c>
      <c r="G2093" s="137" t="s">
        <v>235</v>
      </c>
      <c r="H2093" s="192" t="s">
        <v>235</v>
      </c>
      <c r="I2093" s="193" t="s">
        <v>235</v>
      </c>
      <c r="J2093" s="193" t="s">
        <v>235</v>
      </c>
      <c r="K2093" s="194"/>
      <c r="L2093" s="194"/>
      <c r="M2093" s="194"/>
      <c r="N2093" s="194"/>
      <c r="O2093" s="194"/>
      <c r="P2093" s="195"/>
      <c r="Q2093" s="196"/>
      <c r="R2093" s="137" t="s">
        <v>235</v>
      </c>
      <c r="S2093" s="197" t="str">
        <f t="shared" ca="1" si="163"/>
        <v/>
      </c>
      <c r="T2093" s="197" t="str">
        <f ca="1">IF(B2093="","",IF(ISERROR(MATCH($J2093,[3]SorP!$B$1:$B$6226,0)),"",INDIRECT("'SorP'!$A$"&amp;MATCH($S2093&amp;$J2093,[3]SorP!C:C,0))))</f>
        <v/>
      </c>
      <c r="U2093" s="139"/>
      <c r="V2093" s="140" t="e">
        <f>IF(C2093="",NA(),IF(OR(C2093="Smelter not listed",C2093="Smelter not yet identified"),MATCH($B2093&amp;$D2093,'[3]Smelter Look-up'!$J:$J,0),MATCH($B2093&amp;$C2093,'[3]Smelter Look-up'!$J:$J,0)))</f>
        <v>#N/A</v>
      </c>
      <c r="X2093" s="67">
        <f t="shared" si="161"/>
        <v>0</v>
      </c>
      <c r="AB2093" s="68" t="str">
        <f t="shared" si="162"/>
        <v/>
      </c>
    </row>
    <row r="2094" spans="1:28" s="67" customFormat="1" ht="20.25">
      <c r="A2094" s="197"/>
      <c r="B2094" s="137" t="s">
        <v>235</v>
      </c>
      <c r="C2094" s="191" t="s">
        <v>235</v>
      </c>
      <c r="D2094" s="138"/>
      <c r="E2094" s="137" t="s">
        <v>235</v>
      </c>
      <c r="F2094" s="137" t="s">
        <v>235</v>
      </c>
      <c r="G2094" s="137" t="s">
        <v>235</v>
      </c>
      <c r="H2094" s="192" t="s">
        <v>235</v>
      </c>
      <c r="I2094" s="193" t="s">
        <v>235</v>
      </c>
      <c r="J2094" s="193" t="s">
        <v>235</v>
      </c>
      <c r="K2094" s="194"/>
      <c r="L2094" s="194"/>
      <c r="M2094" s="194"/>
      <c r="N2094" s="194"/>
      <c r="O2094" s="194"/>
      <c r="P2094" s="195"/>
      <c r="Q2094" s="196"/>
      <c r="R2094" s="137" t="s">
        <v>235</v>
      </c>
      <c r="S2094" s="197" t="str">
        <f t="shared" ca="1" si="163"/>
        <v/>
      </c>
      <c r="T2094" s="197" t="str">
        <f ca="1">IF(B2094="","",IF(ISERROR(MATCH($J2094,[3]SorP!$B$1:$B$6226,0)),"",INDIRECT("'SorP'!$A$"&amp;MATCH($S2094&amp;$J2094,[3]SorP!C:C,0))))</f>
        <v/>
      </c>
      <c r="U2094" s="139"/>
      <c r="V2094" s="140" t="e">
        <f>IF(C2094="",NA(),IF(OR(C2094="Smelter not listed",C2094="Smelter not yet identified"),MATCH($B2094&amp;$D2094,'[3]Smelter Look-up'!$J:$J,0),MATCH($B2094&amp;$C2094,'[3]Smelter Look-up'!$J:$J,0)))</f>
        <v>#N/A</v>
      </c>
      <c r="X2094" s="67">
        <f t="shared" si="161"/>
        <v>0</v>
      </c>
      <c r="AB2094" s="68" t="str">
        <f t="shared" si="162"/>
        <v/>
      </c>
    </row>
    <row r="2095" spans="1:28" s="67" customFormat="1" ht="20.25">
      <c r="A2095" s="197"/>
      <c r="B2095" s="137" t="s">
        <v>235</v>
      </c>
      <c r="C2095" s="191" t="s">
        <v>235</v>
      </c>
      <c r="D2095" s="138"/>
      <c r="E2095" s="137" t="s">
        <v>235</v>
      </c>
      <c r="F2095" s="137" t="s">
        <v>235</v>
      </c>
      <c r="G2095" s="137" t="s">
        <v>235</v>
      </c>
      <c r="H2095" s="192" t="s">
        <v>235</v>
      </c>
      <c r="I2095" s="193" t="s">
        <v>235</v>
      </c>
      <c r="J2095" s="193" t="s">
        <v>235</v>
      </c>
      <c r="K2095" s="194"/>
      <c r="L2095" s="194"/>
      <c r="M2095" s="194"/>
      <c r="N2095" s="194"/>
      <c r="O2095" s="194"/>
      <c r="P2095" s="195"/>
      <c r="Q2095" s="196"/>
      <c r="R2095" s="137" t="s">
        <v>235</v>
      </c>
      <c r="S2095" s="197" t="str">
        <f t="shared" ca="1" si="163"/>
        <v/>
      </c>
      <c r="T2095" s="197" t="str">
        <f ca="1">IF(B2095="","",IF(ISERROR(MATCH($J2095,[3]SorP!$B$1:$B$6226,0)),"",INDIRECT("'SorP'!$A$"&amp;MATCH($S2095&amp;$J2095,[3]SorP!C:C,0))))</f>
        <v/>
      </c>
      <c r="U2095" s="139"/>
      <c r="V2095" s="140" t="e">
        <f>IF(C2095="",NA(),IF(OR(C2095="Smelter not listed",C2095="Smelter not yet identified"),MATCH($B2095&amp;$D2095,'[3]Smelter Look-up'!$J:$J,0),MATCH($B2095&amp;$C2095,'[3]Smelter Look-up'!$J:$J,0)))</f>
        <v>#N/A</v>
      </c>
      <c r="X2095" s="67">
        <f t="shared" si="161"/>
        <v>0</v>
      </c>
      <c r="AB2095" s="68" t="str">
        <f t="shared" si="162"/>
        <v/>
      </c>
    </row>
    <row r="2096" spans="1:28" s="67" customFormat="1" ht="20.25">
      <c r="A2096" s="197"/>
      <c r="B2096" s="137" t="s">
        <v>235</v>
      </c>
      <c r="C2096" s="191" t="s">
        <v>235</v>
      </c>
      <c r="D2096" s="138"/>
      <c r="E2096" s="137" t="s">
        <v>235</v>
      </c>
      <c r="F2096" s="137" t="s">
        <v>235</v>
      </c>
      <c r="G2096" s="137" t="s">
        <v>235</v>
      </c>
      <c r="H2096" s="192" t="s">
        <v>235</v>
      </c>
      <c r="I2096" s="193" t="s">
        <v>235</v>
      </c>
      <c r="J2096" s="193" t="s">
        <v>235</v>
      </c>
      <c r="K2096" s="194"/>
      <c r="L2096" s="194"/>
      <c r="M2096" s="194"/>
      <c r="N2096" s="194"/>
      <c r="O2096" s="194"/>
      <c r="P2096" s="195"/>
      <c r="Q2096" s="196"/>
      <c r="R2096" s="137" t="s">
        <v>235</v>
      </c>
      <c r="S2096" s="197" t="str">
        <f t="shared" ca="1" si="163"/>
        <v/>
      </c>
      <c r="T2096" s="197" t="str">
        <f ca="1">IF(B2096="","",IF(ISERROR(MATCH($J2096,[3]SorP!$B$1:$B$6226,0)),"",INDIRECT("'SorP'!$A$"&amp;MATCH($S2096&amp;$J2096,[3]SorP!C:C,0))))</f>
        <v/>
      </c>
      <c r="U2096" s="139"/>
      <c r="V2096" s="140" t="e">
        <f>IF(C2096="",NA(),IF(OR(C2096="Smelter not listed",C2096="Smelter not yet identified"),MATCH($B2096&amp;$D2096,'[3]Smelter Look-up'!$J:$J,0),MATCH($B2096&amp;$C2096,'[3]Smelter Look-up'!$J:$J,0)))</f>
        <v>#N/A</v>
      </c>
      <c r="X2096" s="67">
        <f t="shared" si="161"/>
        <v>0</v>
      </c>
      <c r="AB2096" s="68" t="str">
        <f t="shared" si="162"/>
        <v/>
      </c>
    </row>
    <row r="2097" spans="1:28" s="67" customFormat="1" ht="20.25">
      <c r="A2097" s="197"/>
      <c r="B2097" s="137" t="s">
        <v>235</v>
      </c>
      <c r="C2097" s="191" t="s">
        <v>235</v>
      </c>
      <c r="D2097" s="138"/>
      <c r="E2097" s="137" t="s">
        <v>235</v>
      </c>
      <c r="F2097" s="137" t="s">
        <v>235</v>
      </c>
      <c r="G2097" s="137" t="s">
        <v>235</v>
      </c>
      <c r="H2097" s="192" t="s">
        <v>235</v>
      </c>
      <c r="I2097" s="193" t="s">
        <v>235</v>
      </c>
      <c r="J2097" s="193" t="s">
        <v>235</v>
      </c>
      <c r="K2097" s="194"/>
      <c r="L2097" s="194"/>
      <c r="M2097" s="194"/>
      <c r="N2097" s="194"/>
      <c r="O2097" s="194"/>
      <c r="P2097" s="195"/>
      <c r="Q2097" s="196"/>
      <c r="R2097" s="137" t="s">
        <v>235</v>
      </c>
      <c r="S2097" s="197" t="str">
        <f t="shared" ca="1" si="163"/>
        <v/>
      </c>
      <c r="T2097" s="197" t="str">
        <f ca="1">IF(B2097="","",IF(ISERROR(MATCH($J2097,[3]SorP!$B$1:$B$6226,0)),"",INDIRECT("'SorP'!$A$"&amp;MATCH($S2097&amp;$J2097,[3]SorP!C:C,0))))</f>
        <v/>
      </c>
      <c r="U2097" s="139"/>
      <c r="V2097" s="140" t="e">
        <f>IF(C2097="",NA(),IF(OR(C2097="Smelter not listed",C2097="Smelter not yet identified"),MATCH($B2097&amp;$D2097,'[3]Smelter Look-up'!$J:$J,0),MATCH($B2097&amp;$C2097,'[3]Smelter Look-up'!$J:$J,0)))</f>
        <v>#N/A</v>
      </c>
      <c r="X2097" s="67">
        <f t="shared" si="161"/>
        <v>0</v>
      </c>
      <c r="AB2097" s="68" t="str">
        <f t="shared" si="162"/>
        <v/>
      </c>
    </row>
    <row r="2098" spans="1:28" s="67" customFormat="1" ht="20.25">
      <c r="A2098" s="197"/>
      <c r="B2098" s="137" t="s">
        <v>235</v>
      </c>
      <c r="C2098" s="191" t="s">
        <v>235</v>
      </c>
      <c r="D2098" s="138"/>
      <c r="E2098" s="137" t="s">
        <v>235</v>
      </c>
      <c r="F2098" s="137" t="s">
        <v>235</v>
      </c>
      <c r="G2098" s="137" t="s">
        <v>235</v>
      </c>
      <c r="H2098" s="192" t="s">
        <v>235</v>
      </c>
      <c r="I2098" s="193" t="s">
        <v>235</v>
      </c>
      <c r="J2098" s="193" t="s">
        <v>235</v>
      </c>
      <c r="K2098" s="194"/>
      <c r="L2098" s="194"/>
      <c r="M2098" s="194"/>
      <c r="N2098" s="194"/>
      <c r="O2098" s="194"/>
      <c r="P2098" s="195"/>
      <c r="Q2098" s="196"/>
      <c r="R2098" s="137" t="s">
        <v>235</v>
      </c>
      <c r="S2098" s="197" t="str">
        <f t="shared" ca="1" si="163"/>
        <v/>
      </c>
      <c r="T2098" s="197" t="str">
        <f ca="1">IF(B2098="","",IF(ISERROR(MATCH($J2098,[3]SorP!$B$1:$B$6226,0)),"",INDIRECT("'SorP'!$A$"&amp;MATCH($S2098&amp;$J2098,[3]SorP!C:C,0))))</f>
        <v/>
      </c>
      <c r="U2098" s="139"/>
      <c r="V2098" s="140" t="e">
        <f>IF(C2098="",NA(),IF(OR(C2098="Smelter not listed",C2098="Smelter not yet identified"),MATCH($B2098&amp;$D2098,'[3]Smelter Look-up'!$J:$J,0),MATCH($B2098&amp;$C2098,'[3]Smelter Look-up'!$J:$J,0)))</f>
        <v>#N/A</v>
      </c>
      <c r="X2098" s="67">
        <f t="shared" si="161"/>
        <v>0</v>
      </c>
      <c r="AB2098" s="68" t="str">
        <f t="shared" si="162"/>
        <v/>
      </c>
    </row>
    <row r="2099" spans="1:28" s="67" customFormat="1" ht="20.25">
      <c r="A2099" s="197"/>
      <c r="B2099" s="137" t="s">
        <v>235</v>
      </c>
      <c r="C2099" s="191" t="s">
        <v>235</v>
      </c>
      <c r="D2099" s="138"/>
      <c r="E2099" s="137" t="s">
        <v>235</v>
      </c>
      <c r="F2099" s="137" t="s">
        <v>235</v>
      </c>
      <c r="G2099" s="137" t="s">
        <v>235</v>
      </c>
      <c r="H2099" s="192" t="s">
        <v>235</v>
      </c>
      <c r="I2099" s="193" t="s">
        <v>235</v>
      </c>
      <c r="J2099" s="193" t="s">
        <v>235</v>
      </c>
      <c r="K2099" s="194"/>
      <c r="L2099" s="194"/>
      <c r="M2099" s="194"/>
      <c r="N2099" s="194"/>
      <c r="O2099" s="194"/>
      <c r="P2099" s="195"/>
      <c r="Q2099" s="196"/>
      <c r="R2099" s="137" t="s">
        <v>235</v>
      </c>
      <c r="S2099" s="197" t="str">
        <f t="shared" ca="1" si="163"/>
        <v/>
      </c>
      <c r="T2099" s="197" t="str">
        <f ca="1">IF(B2099="","",IF(ISERROR(MATCH($J2099,[3]SorP!$B$1:$B$6226,0)),"",INDIRECT("'SorP'!$A$"&amp;MATCH($S2099&amp;$J2099,[3]SorP!C:C,0))))</f>
        <v/>
      </c>
      <c r="U2099" s="139"/>
      <c r="V2099" s="140" t="e">
        <f>IF(C2099="",NA(),IF(OR(C2099="Smelter not listed",C2099="Smelter not yet identified"),MATCH($B2099&amp;$D2099,'[3]Smelter Look-up'!$J:$J,0),MATCH($B2099&amp;$C2099,'[3]Smelter Look-up'!$J:$J,0)))</f>
        <v>#N/A</v>
      </c>
      <c r="X2099" s="67">
        <f t="shared" si="161"/>
        <v>0</v>
      </c>
      <c r="AB2099" s="68" t="str">
        <f t="shared" si="162"/>
        <v/>
      </c>
    </row>
    <row r="2100" spans="1:28" s="67" customFormat="1" ht="20.25">
      <c r="A2100" s="197"/>
      <c r="B2100" s="137" t="s">
        <v>235</v>
      </c>
      <c r="C2100" s="191" t="s">
        <v>235</v>
      </c>
      <c r="D2100" s="138"/>
      <c r="E2100" s="137" t="s">
        <v>235</v>
      </c>
      <c r="F2100" s="137" t="s">
        <v>235</v>
      </c>
      <c r="G2100" s="137" t="s">
        <v>235</v>
      </c>
      <c r="H2100" s="192" t="s">
        <v>235</v>
      </c>
      <c r="I2100" s="193" t="s">
        <v>235</v>
      </c>
      <c r="J2100" s="193" t="s">
        <v>235</v>
      </c>
      <c r="K2100" s="194"/>
      <c r="L2100" s="194"/>
      <c r="M2100" s="194"/>
      <c r="N2100" s="194"/>
      <c r="O2100" s="194"/>
      <c r="P2100" s="195"/>
      <c r="Q2100" s="196"/>
      <c r="R2100" s="137" t="s">
        <v>235</v>
      </c>
      <c r="S2100" s="197" t="str">
        <f t="shared" ca="1" si="163"/>
        <v/>
      </c>
      <c r="T2100" s="197" t="str">
        <f ca="1">IF(B2100="","",IF(ISERROR(MATCH($J2100,[3]SorP!$B$1:$B$6226,0)),"",INDIRECT("'SorP'!$A$"&amp;MATCH($S2100&amp;$J2100,[3]SorP!C:C,0))))</f>
        <v/>
      </c>
      <c r="U2100" s="139"/>
      <c r="V2100" s="140" t="e">
        <f>IF(C2100="",NA(),IF(OR(C2100="Smelter not listed",C2100="Smelter not yet identified"),MATCH($B2100&amp;$D2100,'[3]Smelter Look-up'!$J:$J,0),MATCH($B2100&amp;$C2100,'[3]Smelter Look-up'!$J:$J,0)))</f>
        <v>#N/A</v>
      </c>
      <c r="X2100" s="67">
        <f t="shared" si="161"/>
        <v>0</v>
      </c>
      <c r="AB2100" s="68" t="str">
        <f t="shared" si="162"/>
        <v/>
      </c>
    </row>
    <row r="2101" spans="1:28" s="67" customFormat="1" ht="20.25">
      <c r="A2101" s="197"/>
      <c r="B2101" s="137" t="s">
        <v>235</v>
      </c>
      <c r="C2101" s="191" t="s">
        <v>235</v>
      </c>
      <c r="D2101" s="138"/>
      <c r="E2101" s="137" t="s">
        <v>235</v>
      </c>
      <c r="F2101" s="137" t="s">
        <v>235</v>
      </c>
      <c r="G2101" s="137" t="s">
        <v>235</v>
      </c>
      <c r="H2101" s="192" t="s">
        <v>235</v>
      </c>
      <c r="I2101" s="193" t="s">
        <v>235</v>
      </c>
      <c r="J2101" s="193" t="s">
        <v>235</v>
      </c>
      <c r="K2101" s="194"/>
      <c r="L2101" s="194"/>
      <c r="M2101" s="194"/>
      <c r="N2101" s="194"/>
      <c r="O2101" s="194"/>
      <c r="P2101" s="195"/>
      <c r="Q2101" s="196"/>
      <c r="R2101" s="137" t="s">
        <v>235</v>
      </c>
      <c r="S2101" s="197" t="str">
        <f t="shared" ca="1" si="163"/>
        <v/>
      </c>
      <c r="T2101" s="197" t="str">
        <f ca="1">IF(B2101="","",IF(ISERROR(MATCH($J2101,[3]SorP!$B$1:$B$6226,0)),"",INDIRECT("'SorP'!$A$"&amp;MATCH($S2101&amp;$J2101,[3]SorP!C:C,0))))</f>
        <v/>
      </c>
      <c r="U2101" s="139"/>
      <c r="V2101" s="140" t="e">
        <f>IF(C2101="",NA(),IF(OR(C2101="Smelter not listed",C2101="Smelter not yet identified"),MATCH($B2101&amp;$D2101,'[3]Smelter Look-up'!$J:$J,0),MATCH($B2101&amp;$C2101,'[3]Smelter Look-up'!$J:$J,0)))</f>
        <v>#N/A</v>
      </c>
      <c r="X2101" s="67">
        <f t="shared" si="161"/>
        <v>0</v>
      </c>
      <c r="AB2101" s="68" t="str">
        <f t="shared" si="162"/>
        <v/>
      </c>
    </row>
    <row r="2102" spans="1:28" s="67" customFormat="1" ht="20.25">
      <c r="A2102" s="197"/>
      <c r="B2102" s="137" t="s">
        <v>235</v>
      </c>
      <c r="C2102" s="191" t="s">
        <v>235</v>
      </c>
      <c r="D2102" s="138"/>
      <c r="E2102" s="137" t="s">
        <v>235</v>
      </c>
      <c r="F2102" s="137" t="s">
        <v>235</v>
      </c>
      <c r="G2102" s="137" t="s">
        <v>235</v>
      </c>
      <c r="H2102" s="192" t="s">
        <v>235</v>
      </c>
      <c r="I2102" s="193" t="s">
        <v>235</v>
      </c>
      <c r="J2102" s="193" t="s">
        <v>235</v>
      </c>
      <c r="K2102" s="194"/>
      <c r="L2102" s="194"/>
      <c r="M2102" s="194"/>
      <c r="N2102" s="194"/>
      <c r="O2102" s="194"/>
      <c r="P2102" s="195"/>
      <c r="Q2102" s="196"/>
      <c r="R2102" s="137" t="s">
        <v>235</v>
      </c>
      <c r="S2102" s="197" t="str">
        <f t="shared" ca="1" si="163"/>
        <v/>
      </c>
      <c r="T2102" s="197" t="str">
        <f ca="1">IF(B2102="","",IF(ISERROR(MATCH($J2102,[3]SorP!$B$1:$B$6226,0)),"",INDIRECT("'SorP'!$A$"&amp;MATCH($S2102&amp;$J2102,[3]SorP!C:C,0))))</f>
        <v/>
      </c>
      <c r="U2102" s="139"/>
      <c r="V2102" s="140" t="e">
        <f>IF(C2102="",NA(),IF(OR(C2102="Smelter not listed",C2102="Smelter not yet identified"),MATCH($B2102&amp;$D2102,'[3]Smelter Look-up'!$J:$J,0),MATCH($B2102&amp;$C2102,'[3]Smelter Look-up'!$J:$J,0)))</f>
        <v>#N/A</v>
      </c>
      <c r="X2102" s="67">
        <f t="shared" si="161"/>
        <v>0</v>
      </c>
      <c r="AB2102" s="68" t="str">
        <f t="shared" si="162"/>
        <v/>
      </c>
    </row>
    <row r="2103" spans="1:28" s="67" customFormat="1" ht="20.25">
      <c r="A2103" s="197"/>
      <c r="B2103" s="137" t="s">
        <v>235</v>
      </c>
      <c r="C2103" s="191" t="s">
        <v>235</v>
      </c>
      <c r="D2103" s="138"/>
      <c r="E2103" s="137" t="s">
        <v>235</v>
      </c>
      <c r="F2103" s="137" t="s">
        <v>235</v>
      </c>
      <c r="G2103" s="137" t="s">
        <v>235</v>
      </c>
      <c r="H2103" s="192" t="s">
        <v>235</v>
      </c>
      <c r="I2103" s="193" t="s">
        <v>235</v>
      </c>
      <c r="J2103" s="193" t="s">
        <v>235</v>
      </c>
      <c r="K2103" s="194"/>
      <c r="L2103" s="194"/>
      <c r="M2103" s="194"/>
      <c r="N2103" s="194"/>
      <c r="O2103" s="194"/>
      <c r="P2103" s="195"/>
      <c r="Q2103" s="196"/>
      <c r="R2103" s="137" t="s">
        <v>235</v>
      </c>
      <c r="S2103" s="197" t="str">
        <f t="shared" ca="1" si="163"/>
        <v/>
      </c>
      <c r="T2103" s="197" t="str">
        <f ca="1">IF(B2103="","",IF(ISERROR(MATCH($J2103,[3]SorP!$B$1:$B$6226,0)),"",INDIRECT("'SorP'!$A$"&amp;MATCH($S2103&amp;$J2103,[3]SorP!C:C,0))))</f>
        <v/>
      </c>
      <c r="U2103" s="139"/>
      <c r="V2103" s="140" t="e">
        <f>IF(C2103="",NA(),IF(OR(C2103="Smelter not listed",C2103="Smelter not yet identified"),MATCH($B2103&amp;$D2103,'[3]Smelter Look-up'!$J:$J,0),MATCH($B2103&amp;$C2103,'[3]Smelter Look-up'!$J:$J,0)))</f>
        <v>#N/A</v>
      </c>
      <c r="X2103" s="67">
        <f t="shared" si="161"/>
        <v>0</v>
      </c>
      <c r="AB2103" s="68" t="str">
        <f t="shared" si="162"/>
        <v/>
      </c>
    </row>
    <row r="2104" spans="1:28" s="67" customFormat="1" ht="20.25">
      <c r="A2104" s="197"/>
      <c r="B2104" s="137" t="s">
        <v>235</v>
      </c>
      <c r="C2104" s="191" t="s">
        <v>235</v>
      </c>
      <c r="D2104" s="138"/>
      <c r="E2104" s="137" t="s">
        <v>235</v>
      </c>
      <c r="F2104" s="137" t="s">
        <v>235</v>
      </c>
      <c r="G2104" s="137" t="s">
        <v>235</v>
      </c>
      <c r="H2104" s="192" t="s">
        <v>235</v>
      </c>
      <c r="I2104" s="193" t="s">
        <v>235</v>
      </c>
      <c r="J2104" s="193" t="s">
        <v>235</v>
      </c>
      <c r="K2104" s="194"/>
      <c r="L2104" s="194"/>
      <c r="M2104" s="194"/>
      <c r="N2104" s="194"/>
      <c r="O2104" s="194"/>
      <c r="P2104" s="195"/>
      <c r="Q2104" s="196"/>
      <c r="R2104" s="137" t="s">
        <v>235</v>
      </c>
      <c r="S2104" s="197" t="str">
        <f t="shared" ca="1" si="163"/>
        <v/>
      </c>
      <c r="T2104" s="197" t="str">
        <f ca="1">IF(B2104="","",IF(ISERROR(MATCH($J2104,[3]SorP!$B$1:$B$6226,0)),"",INDIRECT("'SorP'!$A$"&amp;MATCH($S2104&amp;$J2104,[3]SorP!C:C,0))))</f>
        <v/>
      </c>
      <c r="U2104" s="139"/>
      <c r="V2104" s="140" t="e">
        <f>IF(C2104="",NA(),IF(OR(C2104="Smelter not listed",C2104="Smelter not yet identified"),MATCH($B2104&amp;$D2104,'[3]Smelter Look-up'!$J:$J,0),MATCH($B2104&amp;$C2104,'[3]Smelter Look-up'!$J:$J,0)))</f>
        <v>#N/A</v>
      </c>
      <c r="X2104" s="67">
        <f t="shared" si="161"/>
        <v>0</v>
      </c>
      <c r="AB2104" s="68" t="str">
        <f t="shared" si="162"/>
        <v/>
      </c>
    </row>
    <row r="2105" spans="1:28" s="67" customFormat="1" ht="20.25">
      <c r="A2105" s="197"/>
      <c r="B2105" s="137" t="s">
        <v>235</v>
      </c>
      <c r="C2105" s="191" t="s">
        <v>235</v>
      </c>
      <c r="D2105" s="138"/>
      <c r="E2105" s="137" t="s">
        <v>235</v>
      </c>
      <c r="F2105" s="137" t="s">
        <v>235</v>
      </c>
      <c r="G2105" s="137" t="s">
        <v>235</v>
      </c>
      <c r="H2105" s="192" t="s">
        <v>235</v>
      </c>
      <c r="I2105" s="193" t="s">
        <v>235</v>
      </c>
      <c r="J2105" s="193" t="s">
        <v>235</v>
      </c>
      <c r="K2105" s="194"/>
      <c r="L2105" s="194"/>
      <c r="M2105" s="194"/>
      <c r="N2105" s="194"/>
      <c r="O2105" s="194"/>
      <c r="P2105" s="195"/>
      <c r="Q2105" s="196"/>
      <c r="R2105" s="137" t="s">
        <v>235</v>
      </c>
      <c r="S2105" s="197" t="str">
        <f t="shared" ca="1" si="163"/>
        <v/>
      </c>
      <c r="T2105" s="197" t="str">
        <f ca="1">IF(B2105="","",IF(ISERROR(MATCH($J2105,[3]SorP!$B$1:$B$6226,0)),"",INDIRECT("'SorP'!$A$"&amp;MATCH($S2105&amp;$J2105,[3]SorP!C:C,0))))</f>
        <v/>
      </c>
      <c r="U2105" s="139"/>
      <c r="V2105" s="140" t="e">
        <f>IF(C2105="",NA(),IF(OR(C2105="Smelter not listed",C2105="Smelter not yet identified"),MATCH($B2105&amp;$D2105,'[3]Smelter Look-up'!$J:$J,0),MATCH($B2105&amp;$C2105,'[3]Smelter Look-up'!$J:$J,0)))</f>
        <v>#N/A</v>
      </c>
      <c r="X2105" s="67">
        <f t="shared" si="161"/>
        <v>0</v>
      </c>
      <c r="AB2105" s="68" t="str">
        <f t="shared" si="162"/>
        <v/>
      </c>
    </row>
    <row r="2106" spans="1:28" s="67" customFormat="1" ht="20.25">
      <c r="A2106" s="197"/>
      <c r="B2106" s="137" t="s">
        <v>235</v>
      </c>
      <c r="C2106" s="191" t="s">
        <v>235</v>
      </c>
      <c r="D2106" s="138"/>
      <c r="E2106" s="137" t="s">
        <v>235</v>
      </c>
      <c r="F2106" s="137" t="s">
        <v>235</v>
      </c>
      <c r="G2106" s="137" t="s">
        <v>235</v>
      </c>
      <c r="H2106" s="192" t="s">
        <v>235</v>
      </c>
      <c r="I2106" s="193" t="s">
        <v>235</v>
      </c>
      <c r="J2106" s="193" t="s">
        <v>235</v>
      </c>
      <c r="K2106" s="194"/>
      <c r="L2106" s="194"/>
      <c r="M2106" s="194"/>
      <c r="N2106" s="194"/>
      <c r="O2106" s="194"/>
      <c r="P2106" s="195"/>
      <c r="Q2106" s="196"/>
      <c r="R2106" s="137" t="s">
        <v>235</v>
      </c>
      <c r="S2106" s="197" t="str">
        <f t="shared" ref="S2106" ca="1" si="164">IF(B2106="","",IF(ISERROR(MATCH($E2106,CL,0)),"Unknown",INDIRECT("'C'!$A$"&amp;MATCH($E2106,CL,0)+1)))</f>
        <v/>
      </c>
      <c r="T2106" s="197" t="str">
        <f ca="1">IF(B2106="","",IF(ISERROR(MATCH($J2106,[3]SorP!$B$1:$B$6226,0)),"",INDIRECT("'SorP'!$A$"&amp;MATCH($S2106&amp;$J2106,[3]SorP!C:C,0))))</f>
        <v/>
      </c>
      <c r="U2106" s="139"/>
      <c r="V2106" s="140" t="e">
        <f>IF(C2106="",NA(),IF(OR(C2106="Smelter not listed",C2106="Smelter not yet identified"),MATCH($B2106&amp;$D2106,'[3]Smelter Look-up'!$J:$J,0),MATCH($B2106&amp;$C2106,'[3]Smelter Look-up'!$J:$J,0)))</f>
        <v>#N/A</v>
      </c>
      <c r="X2106" s="67">
        <f t="shared" si="161"/>
        <v>0</v>
      </c>
      <c r="AB2106" s="68" t="str">
        <f t="shared" si="162"/>
        <v/>
      </c>
    </row>
    <row r="2107" spans="1:28" s="67" customFormat="1" ht="20.25">
      <c r="A2107" s="197"/>
      <c r="B2107" s="137" t="s">
        <v>235</v>
      </c>
      <c r="C2107" s="191" t="s">
        <v>235</v>
      </c>
      <c r="D2107" s="138"/>
      <c r="E2107" s="137" t="s">
        <v>235</v>
      </c>
      <c r="F2107" s="137" t="s">
        <v>235</v>
      </c>
      <c r="G2107" s="137" t="s">
        <v>235</v>
      </c>
      <c r="H2107" s="192" t="s">
        <v>235</v>
      </c>
      <c r="I2107" s="193" t="s">
        <v>235</v>
      </c>
      <c r="J2107" s="193" t="s">
        <v>235</v>
      </c>
      <c r="K2107" s="194"/>
      <c r="L2107" s="194"/>
      <c r="M2107" s="194"/>
      <c r="N2107" s="194"/>
      <c r="O2107" s="194"/>
      <c r="P2107" s="195"/>
      <c r="Q2107" s="196"/>
      <c r="R2107" s="137" t="s">
        <v>235</v>
      </c>
      <c r="S2107" s="197" t="str">
        <f t="shared" ref="S2107:S2138" ca="1" si="165">IF(B2107="","",IF(ISERROR(MATCH($E2107,CL,0)),"Unknown",INDIRECT("'C'!$A$"&amp;MATCH($E2107,CL,0)+1)))</f>
        <v/>
      </c>
      <c r="T2107" s="197" t="str">
        <f ca="1">IF(B2107="","",IF(ISERROR(MATCH($J2107,[3]SorP!$B$1:$B$6226,0)),"",INDIRECT("'SorP'!$A$"&amp;MATCH($S2107&amp;$J2107,[3]SorP!C:C,0))))</f>
        <v/>
      </c>
      <c r="U2107" s="139"/>
      <c r="V2107" s="140" t="e">
        <f>IF(C2107="",NA(),IF(OR(C2107="Smelter not listed",C2107="Smelter not yet identified"),MATCH($B2107&amp;$D2107,'[3]Smelter Look-up'!$J:$J,0),MATCH($B2107&amp;$C2107,'[3]Smelter Look-up'!$J:$J,0)))</f>
        <v>#N/A</v>
      </c>
      <c r="X2107" s="67">
        <f t="shared" si="161"/>
        <v>0</v>
      </c>
      <c r="AB2107" s="68" t="str">
        <f t="shared" si="162"/>
        <v/>
      </c>
    </row>
    <row r="2108" spans="1:28" s="67" customFormat="1" ht="20.25">
      <c r="A2108" s="197"/>
      <c r="B2108" s="137" t="s">
        <v>235</v>
      </c>
      <c r="C2108" s="191" t="s">
        <v>235</v>
      </c>
      <c r="D2108" s="138"/>
      <c r="E2108" s="137" t="s">
        <v>235</v>
      </c>
      <c r="F2108" s="137" t="s">
        <v>235</v>
      </c>
      <c r="G2108" s="137" t="s">
        <v>235</v>
      </c>
      <c r="H2108" s="192" t="s">
        <v>235</v>
      </c>
      <c r="I2108" s="193" t="s">
        <v>235</v>
      </c>
      <c r="J2108" s="193" t="s">
        <v>235</v>
      </c>
      <c r="K2108" s="194"/>
      <c r="L2108" s="194"/>
      <c r="M2108" s="194"/>
      <c r="N2108" s="194"/>
      <c r="O2108" s="194"/>
      <c r="P2108" s="195"/>
      <c r="Q2108" s="196"/>
      <c r="R2108" s="137" t="s">
        <v>235</v>
      </c>
      <c r="S2108" s="197" t="str">
        <f t="shared" ca="1" si="165"/>
        <v/>
      </c>
      <c r="T2108" s="197" t="str">
        <f ca="1">IF(B2108="","",IF(ISERROR(MATCH($J2108,[3]SorP!$B$1:$B$6226,0)),"",INDIRECT("'SorP'!$A$"&amp;MATCH($S2108&amp;$J2108,[3]SorP!C:C,0))))</f>
        <v/>
      </c>
      <c r="U2108" s="139"/>
      <c r="V2108" s="140" t="e">
        <f>IF(C2108="",NA(),IF(OR(C2108="Smelter not listed",C2108="Smelter not yet identified"),MATCH($B2108&amp;$D2108,'[3]Smelter Look-up'!$J:$J,0),MATCH($B2108&amp;$C2108,'[3]Smelter Look-up'!$J:$J,0)))</f>
        <v>#N/A</v>
      </c>
      <c r="X2108" s="67">
        <f t="shared" si="161"/>
        <v>0</v>
      </c>
      <c r="AB2108" s="68" t="str">
        <f t="shared" si="162"/>
        <v/>
      </c>
    </row>
    <row r="2109" spans="1:28" s="67" customFormat="1" ht="20.25">
      <c r="A2109" s="197"/>
      <c r="B2109" s="137" t="s">
        <v>235</v>
      </c>
      <c r="C2109" s="191" t="s">
        <v>235</v>
      </c>
      <c r="D2109" s="138"/>
      <c r="E2109" s="137" t="s">
        <v>235</v>
      </c>
      <c r="F2109" s="137" t="s">
        <v>235</v>
      </c>
      <c r="G2109" s="137" t="s">
        <v>235</v>
      </c>
      <c r="H2109" s="192" t="s">
        <v>235</v>
      </c>
      <c r="I2109" s="193" t="s">
        <v>235</v>
      </c>
      <c r="J2109" s="193" t="s">
        <v>235</v>
      </c>
      <c r="K2109" s="194"/>
      <c r="L2109" s="194"/>
      <c r="M2109" s="194"/>
      <c r="N2109" s="194"/>
      <c r="O2109" s="194"/>
      <c r="P2109" s="195"/>
      <c r="Q2109" s="196"/>
      <c r="R2109" s="137" t="s">
        <v>235</v>
      </c>
      <c r="S2109" s="197" t="str">
        <f t="shared" ca="1" si="165"/>
        <v/>
      </c>
      <c r="T2109" s="197" t="str">
        <f ca="1">IF(B2109="","",IF(ISERROR(MATCH($J2109,[3]SorP!$B$1:$B$6226,0)),"",INDIRECT("'SorP'!$A$"&amp;MATCH($S2109&amp;$J2109,[3]SorP!C:C,0))))</f>
        <v/>
      </c>
      <c r="U2109" s="139"/>
      <c r="V2109" s="140" t="e">
        <f>IF(C2109="",NA(),IF(OR(C2109="Smelter not listed",C2109="Smelter not yet identified"),MATCH($B2109&amp;$D2109,'[3]Smelter Look-up'!$J:$J,0),MATCH($B2109&amp;$C2109,'[3]Smelter Look-up'!$J:$J,0)))</f>
        <v>#N/A</v>
      </c>
      <c r="X2109" s="67">
        <f t="shared" si="161"/>
        <v>0</v>
      </c>
      <c r="AB2109" s="68" t="str">
        <f t="shared" si="162"/>
        <v/>
      </c>
    </row>
    <row r="2110" spans="1:28" s="67" customFormat="1" ht="20.25">
      <c r="A2110" s="197"/>
      <c r="B2110" s="137" t="s">
        <v>235</v>
      </c>
      <c r="C2110" s="191" t="s">
        <v>235</v>
      </c>
      <c r="D2110" s="138"/>
      <c r="E2110" s="137" t="s">
        <v>235</v>
      </c>
      <c r="F2110" s="137" t="s">
        <v>235</v>
      </c>
      <c r="G2110" s="137" t="s">
        <v>235</v>
      </c>
      <c r="H2110" s="192" t="s">
        <v>235</v>
      </c>
      <c r="I2110" s="193" t="s">
        <v>235</v>
      </c>
      <c r="J2110" s="193" t="s">
        <v>235</v>
      </c>
      <c r="K2110" s="194"/>
      <c r="L2110" s="194"/>
      <c r="M2110" s="194"/>
      <c r="N2110" s="194"/>
      <c r="O2110" s="194"/>
      <c r="P2110" s="195"/>
      <c r="Q2110" s="196"/>
      <c r="R2110" s="137" t="s">
        <v>235</v>
      </c>
      <c r="S2110" s="197" t="str">
        <f t="shared" ca="1" si="165"/>
        <v/>
      </c>
      <c r="T2110" s="197" t="str">
        <f ca="1">IF(B2110="","",IF(ISERROR(MATCH($J2110,[3]SorP!$B$1:$B$6226,0)),"",INDIRECT("'SorP'!$A$"&amp;MATCH($S2110&amp;$J2110,[3]SorP!C:C,0))))</f>
        <v/>
      </c>
      <c r="U2110" s="139"/>
      <c r="V2110" s="140" t="e">
        <f>IF(C2110="",NA(),IF(OR(C2110="Smelter not listed",C2110="Smelter not yet identified"),MATCH($B2110&amp;$D2110,'[3]Smelter Look-up'!$J:$J,0),MATCH($B2110&amp;$C2110,'[3]Smelter Look-up'!$J:$J,0)))</f>
        <v>#N/A</v>
      </c>
      <c r="X2110" s="67">
        <f t="shared" si="161"/>
        <v>0</v>
      </c>
      <c r="AB2110" s="68" t="str">
        <f t="shared" si="162"/>
        <v/>
      </c>
    </row>
    <row r="2111" spans="1:28" s="67" customFormat="1" ht="20.25">
      <c r="A2111" s="197"/>
      <c r="B2111" s="137" t="s">
        <v>235</v>
      </c>
      <c r="C2111" s="191" t="s">
        <v>235</v>
      </c>
      <c r="D2111" s="138"/>
      <c r="E2111" s="137" t="s">
        <v>235</v>
      </c>
      <c r="F2111" s="137" t="s">
        <v>235</v>
      </c>
      <c r="G2111" s="137" t="s">
        <v>235</v>
      </c>
      <c r="H2111" s="192" t="s">
        <v>235</v>
      </c>
      <c r="I2111" s="193" t="s">
        <v>235</v>
      </c>
      <c r="J2111" s="193" t="s">
        <v>235</v>
      </c>
      <c r="K2111" s="194"/>
      <c r="L2111" s="194"/>
      <c r="M2111" s="194"/>
      <c r="N2111" s="194"/>
      <c r="O2111" s="194"/>
      <c r="P2111" s="195"/>
      <c r="Q2111" s="196"/>
      <c r="R2111" s="137" t="s">
        <v>235</v>
      </c>
      <c r="S2111" s="197" t="str">
        <f t="shared" ca="1" si="165"/>
        <v/>
      </c>
      <c r="T2111" s="197" t="str">
        <f ca="1">IF(B2111="","",IF(ISERROR(MATCH($J2111,[3]SorP!$B$1:$B$6226,0)),"",INDIRECT("'SorP'!$A$"&amp;MATCH($S2111&amp;$J2111,[3]SorP!C:C,0))))</f>
        <v/>
      </c>
      <c r="U2111" s="139"/>
      <c r="V2111" s="140" t="e">
        <f>IF(C2111="",NA(),IF(OR(C2111="Smelter not listed",C2111="Smelter not yet identified"),MATCH($B2111&amp;$D2111,'[3]Smelter Look-up'!$J:$J,0),MATCH($B2111&amp;$C2111,'[3]Smelter Look-up'!$J:$J,0)))</f>
        <v>#N/A</v>
      </c>
      <c r="X2111" s="67">
        <f t="shared" si="161"/>
        <v>0</v>
      </c>
      <c r="AB2111" s="68" t="str">
        <f t="shared" si="162"/>
        <v/>
      </c>
    </row>
    <row r="2112" spans="1:28" s="67" customFormat="1" ht="20.25">
      <c r="A2112" s="197"/>
      <c r="B2112" s="137" t="s">
        <v>235</v>
      </c>
      <c r="C2112" s="191" t="s">
        <v>235</v>
      </c>
      <c r="D2112" s="138"/>
      <c r="E2112" s="137" t="s">
        <v>235</v>
      </c>
      <c r="F2112" s="137" t="s">
        <v>235</v>
      </c>
      <c r="G2112" s="137" t="s">
        <v>235</v>
      </c>
      <c r="H2112" s="192" t="s">
        <v>235</v>
      </c>
      <c r="I2112" s="193" t="s">
        <v>235</v>
      </c>
      <c r="J2112" s="193" t="s">
        <v>235</v>
      </c>
      <c r="K2112" s="194"/>
      <c r="L2112" s="194"/>
      <c r="M2112" s="194"/>
      <c r="N2112" s="194"/>
      <c r="O2112" s="194"/>
      <c r="P2112" s="195"/>
      <c r="Q2112" s="196"/>
      <c r="R2112" s="137" t="s">
        <v>235</v>
      </c>
      <c r="S2112" s="197" t="str">
        <f t="shared" ca="1" si="165"/>
        <v/>
      </c>
      <c r="T2112" s="197" t="str">
        <f ca="1">IF(B2112="","",IF(ISERROR(MATCH($J2112,[3]SorP!$B$1:$B$6226,0)),"",INDIRECT("'SorP'!$A$"&amp;MATCH($S2112&amp;$J2112,[3]SorP!C:C,0))))</f>
        <v/>
      </c>
      <c r="U2112" s="139"/>
      <c r="V2112" s="140" t="e">
        <f>IF(C2112="",NA(),IF(OR(C2112="Smelter not listed",C2112="Smelter not yet identified"),MATCH($B2112&amp;$D2112,'[3]Smelter Look-up'!$J:$J,0),MATCH($B2112&amp;$C2112,'[3]Smelter Look-up'!$J:$J,0)))</f>
        <v>#N/A</v>
      </c>
      <c r="X2112" s="67">
        <f t="shared" si="161"/>
        <v>0</v>
      </c>
      <c r="AB2112" s="68" t="str">
        <f t="shared" si="162"/>
        <v/>
      </c>
    </row>
    <row r="2113" spans="1:28" s="67" customFormat="1" ht="20.25">
      <c r="A2113" s="197"/>
      <c r="B2113" s="137" t="s">
        <v>235</v>
      </c>
      <c r="C2113" s="191" t="s">
        <v>235</v>
      </c>
      <c r="D2113" s="138"/>
      <c r="E2113" s="137" t="s">
        <v>235</v>
      </c>
      <c r="F2113" s="137" t="s">
        <v>235</v>
      </c>
      <c r="G2113" s="137" t="s">
        <v>235</v>
      </c>
      <c r="H2113" s="192" t="s">
        <v>235</v>
      </c>
      <c r="I2113" s="193" t="s">
        <v>235</v>
      </c>
      <c r="J2113" s="193" t="s">
        <v>235</v>
      </c>
      <c r="K2113" s="194"/>
      <c r="L2113" s="194"/>
      <c r="M2113" s="194"/>
      <c r="N2113" s="194"/>
      <c r="O2113" s="194"/>
      <c r="P2113" s="195"/>
      <c r="Q2113" s="196"/>
      <c r="R2113" s="137" t="s">
        <v>235</v>
      </c>
      <c r="S2113" s="197" t="str">
        <f t="shared" ca="1" si="165"/>
        <v/>
      </c>
      <c r="T2113" s="197" t="str">
        <f ca="1">IF(B2113="","",IF(ISERROR(MATCH($J2113,[3]SorP!$B$1:$B$6226,0)),"",INDIRECT("'SorP'!$A$"&amp;MATCH($S2113&amp;$J2113,[3]SorP!C:C,0))))</f>
        <v/>
      </c>
      <c r="U2113" s="139"/>
      <c r="V2113" s="140" t="e">
        <f>IF(C2113="",NA(),IF(OR(C2113="Smelter not listed",C2113="Smelter not yet identified"),MATCH($B2113&amp;$D2113,'[3]Smelter Look-up'!$J:$J,0),MATCH($B2113&amp;$C2113,'[3]Smelter Look-up'!$J:$J,0)))</f>
        <v>#N/A</v>
      </c>
      <c r="X2113" s="67">
        <f t="shared" si="161"/>
        <v>0</v>
      </c>
      <c r="AB2113" s="68" t="str">
        <f t="shared" si="162"/>
        <v/>
      </c>
    </row>
    <row r="2114" spans="1:28" s="67" customFormat="1" ht="20.25">
      <c r="A2114" s="197"/>
      <c r="B2114" s="137" t="s">
        <v>235</v>
      </c>
      <c r="C2114" s="191" t="s">
        <v>235</v>
      </c>
      <c r="D2114" s="138"/>
      <c r="E2114" s="137" t="s">
        <v>235</v>
      </c>
      <c r="F2114" s="137" t="s">
        <v>235</v>
      </c>
      <c r="G2114" s="137" t="s">
        <v>235</v>
      </c>
      <c r="H2114" s="192" t="s">
        <v>235</v>
      </c>
      <c r="I2114" s="193" t="s">
        <v>235</v>
      </c>
      <c r="J2114" s="193" t="s">
        <v>235</v>
      </c>
      <c r="K2114" s="194"/>
      <c r="L2114" s="194"/>
      <c r="M2114" s="194"/>
      <c r="N2114" s="194"/>
      <c r="O2114" s="194"/>
      <c r="P2114" s="195"/>
      <c r="Q2114" s="196"/>
      <c r="R2114" s="137" t="s">
        <v>235</v>
      </c>
      <c r="S2114" s="197" t="str">
        <f t="shared" ca="1" si="165"/>
        <v/>
      </c>
      <c r="T2114" s="197" t="str">
        <f ca="1">IF(B2114="","",IF(ISERROR(MATCH($J2114,[3]SorP!$B$1:$B$6226,0)),"",INDIRECT("'SorP'!$A$"&amp;MATCH($S2114&amp;$J2114,[3]SorP!C:C,0))))</f>
        <v/>
      </c>
      <c r="U2114" s="139"/>
      <c r="V2114" s="140" t="e">
        <f>IF(C2114="",NA(),IF(OR(C2114="Smelter not listed",C2114="Smelter not yet identified"),MATCH($B2114&amp;$D2114,'[3]Smelter Look-up'!$J:$J,0),MATCH($B2114&amp;$C2114,'[3]Smelter Look-up'!$J:$J,0)))</f>
        <v>#N/A</v>
      </c>
      <c r="X2114" s="67">
        <f t="shared" si="161"/>
        <v>0</v>
      </c>
      <c r="AB2114" s="68" t="str">
        <f t="shared" si="162"/>
        <v/>
      </c>
    </row>
    <row r="2115" spans="1:28" s="67" customFormat="1" ht="20.25">
      <c r="A2115" s="197"/>
      <c r="B2115" s="137" t="s">
        <v>235</v>
      </c>
      <c r="C2115" s="191" t="s">
        <v>235</v>
      </c>
      <c r="D2115" s="138"/>
      <c r="E2115" s="137" t="s">
        <v>235</v>
      </c>
      <c r="F2115" s="137" t="s">
        <v>235</v>
      </c>
      <c r="G2115" s="137" t="s">
        <v>235</v>
      </c>
      <c r="H2115" s="192" t="s">
        <v>235</v>
      </c>
      <c r="I2115" s="193" t="s">
        <v>235</v>
      </c>
      <c r="J2115" s="193" t="s">
        <v>235</v>
      </c>
      <c r="K2115" s="194"/>
      <c r="L2115" s="194"/>
      <c r="M2115" s="194"/>
      <c r="N2115" s="194"/>
      <c r="O2115" s="194"/>
      <c r="P2115" s="195"/>
      <c r="Q2115" s="196"/>
      <c r="R2115" s="137" t="s">
        <v>235</v>
      </c>
      <c r="S2115" s="197" t="str">
        <f t="shared" ca="1" si="165"/>
        <v/>
      </c>
      <c r="T2115" s="197" t="str">
        <f ca="1">IF(B2115="","",IF(ISERROR(MATCH($J2115,[3]SorP!$B$1:$B$6226,0)),"",INDIRECT("'SorP'!$A$"&amp;MATCH($S2115&amp;$J2115,[3]SorP!C:C,0))))</f>
        <v/>
      </c>
      <c r="U2115" s="139"/>
      <c r="V2115" s="140" t="e">
        <f>IF(C2115="",NA(),IF(OR(C2115="Smelter not listed",C2115="Smelter not yet identified"),MATCH($B2115&amp;$D2115,'[3]Smelter Look-up'!$J:$J,0),MATCH($B2115&amp;$C2115,'[3]Smelter Look-up'!$J:$J,0)))</f>
        <v>#N/A</v>
      </c>
      <c r="X2115" s="67">
        <f t="shared" si="161"/>
        <v>0</v>
      </c>
      <c r="AB2115" s="68" t="str">
        <f t="shared" si="162"/>
        <v/>
      </c>
    </row>
    <row r="2116" spans="1:28" s="67" customFormat="1" ht="20.25">
      <c r="A2116" s="197"/>
      <c r="B2116" s="137" t="s">
        <v>235</v>
      </c>
      <c r="C2116" s="191" t="s">
        <v>235</v>
      </c>
      <c r="D2116" s="138"/>
      <c r="E2116" s="137" t="s">
        <v>235</v>
      </c>
      <c r="F2116" s="137" t="s">
        <v>235</v>
      </c>
      <c r="G2116" s="137" t="s">
        <v>235</v>
      </c>
      <c r="H2116" s="192" t="s">
        <v>235</v>
      </c>
      <c r="I2116" s="193" t="s">
        <v>235</v>
      </c>
      <c r="J2116" s="193" t="s">
        <v>235</v>
      </c>
      <c r="K2116" s="194"/>
      <c r="L2116" s="194"/>
      <c r="M2116" s="194"/>
      <c r="N2116" s="194"/>
      <c r="O2116" s="194"/>
      <c r="P2116" s="195"/>
      <c r="Q2116" s="196"/>
      <c r="R2116" s="137" t="s">
        <v>235</v>
      </c>
      <c r="S2116" s="197" t="str">
        <f t="shared" ca="1" si="165"/>
        <v/>
      </c>
      <c r="T2116" s="197" t="str">
        <f ca="1">IF(B2116="","",IF(ISERROR(MATCH($J2116,[3]SorP!$B$1:$B$6226,0)),"",INDIRECT("'SorP'!$A$"&amp;MATCH($S2116&amp;$J2116,[3]SorP!C:C,0))))</f>
        <v/>
      </c>
      <c r="U2116" s="139"/>
      <c r="V2116" s="140" t="e">
        <f>IF(C2116="",NA(),IF(OR(C2116="Smelter not listed",C2116="Smelter not yet identified"),MATCH($B2116&amp;$D2116,'[3]Smelter Look-up'!$J:$J,0),MATCH($B2116&amp;$C2116,'[3]Smelter Look-up'!$J:$J,0)))</f>
        <v>#N/A</v>
      </c>
      <c r="X2116" s="67">
        <f t="shared" si="161"/>
        <v>0</v>
      </c>
      <c r="AB2116" s="68" t="str">
        <f t="shared" si="162"/>
        <v/>
      </c>
    </row>
    <row r="2117" spans="1:28" s="67" customFormat="1" ht="20.25">
      <c r="A2117" s="197"/>
      <c r="B2117" s="137" t="s">
        <v>235</v>
      </c>
      <c r="C2117" s="191" t="s">
        <v>235</v>
      </c>
      <c r="D2117" s="138"/>
      <c r="E2117" s="137" t="s">
        <v>235</v>
      </c>
      <c r="F2117" s="137" t="s">
        <v>235</v>
      </c>
      <c r="G2117" s="137" t="s">
        <v>235</v>
      </c>
      <c r="H2117" s="192" t="s">
        <v>235</v>
      </c>
      <c r="I2117" s="193" t="s">
        <v>235</v>
      </c>
      <c r="J2117" s="193" t="s">
        <v>235</v>
      </c>
      <c r="K2117" s="194"/>
      <c r="L2117" s="194"/>
      <c r="M2117" s="194"/>
      <c r="N2117" s="194"/>
      <c r="O2117" s="194"/>
      <c r="P2117" s="195"/>
      <c r="Q2117" s="196"/>
      <c r="R2117" s="137" t="s">
        <v>235</v>
      </c>
      <c r="S2117" s="197" t="str">
        <f t="shared" ca="1" si="165"/>
        <v/>
      </c>
      <c r="T2117" s="197" t="str">
        <f ca="1">IF(B2117="","",IF(ISERROR(MATCH($J2117,[3]SorP!$B$1:$B$6226,0)),"",INDIRECT("'SorP'!$A$"&amp;MATCH($S2117&amp;$J2117,[3]SorP!C:C,0))))</f>
        <v/>
      </c>
      <c r="U2117" s="139"/>
      <c r="V2117" s="140" t="e">
        <f>IF(C2117="",NA(),IF(OR(C2117="Smelter not listed",C2117="Smelter not yet identified"),MATCH($B2117&amp;$D2117,'[3]Smelter Look-up'!$J:$J,0),MATCH($B2117&amp;$C2117,'[3]Smelter Look-up'!$J:$J,0)))</f>
        <v>#N/A</v>
      </c>
      <c r="X2117" s="67">
        <f t="shared" si="161"/>
        <v>0</v>
      </c>
      <c r="AB2117" s="68" t="str">
        <f t="shared" si="162"/>
        <v/>
      </c>
    </row>
    <row r="2118" spans="1:28" s="67" customFormat="1" ht="20.25">
      <c r="A2118" s="197"/>
      <c r="B2118" s="137" t="s">
        <v>235</v>
      </c>
      <c r="C2118" s="191" t="s">
        <v>235</v>
      </c>
      <c r="D2118" s="138"/>
      <c r="E2118" s="137" t="s">
        <v>235</v>
      </c>
      <c r="F2118" s="137" t="s">
        <v>235</v>
      </c>
      <c r="G2118" s="137" t="s">
        <v>235</v>
      </c>
      <c r="H2118" s="192" t="s">
        <v>235</v>
      </c>
      <c r="I2118" s="193" t="s">
        <v>235</v>
      </c>
      <c r="J2118" s="193" t="s">
        <v>235</v>
      </c>
      <c r="K2118" s="194"/>
      <c r="L2118" s="194"/>
      <c r="M2118" s="194"/>
      <c r="N2118" s="194"/>
      <c r="O2118" s="194"/>
      <c r="P2118" s="195"/>
      <c r="Q2118" s="196"/>
      <c r="R2118" s="137" t="s">
        <v>235</v>
      </c>
      <c r="S2118" s="197" t="str">
        <f t="shared" ca="1" si="165"/>
        <v/>
      </c>
      <c r="T2118" s="197" t="str">
        <f ca="1">IF(B2118="","",IF(ISERROR(MATCH($J2118,[3]SorP!$B$1:$B$6226,0)),"",INDIRECT("'SorP'!$A$"&amp;MATCH($S2118&amp;$J2118,[3]SorP!C:C,0))))</f>
        <v/>
      </c>
      <c r="U2118" s="139"/>
      <c r="V2118" s="140" t="e">
        <f>IF(C2118="",NA(),IF(OR(C2118="Smelter not listed",C2118="Smelter not yet identified"),MATCH($B2118&amp;$D2118,'[3]Smelter Look-up'!$J:$J,0),MATCH($B2118&amp;$C2118,'[3]Smelter Look-up'!$J:$J,0)))</f>
        <v>#N/A</v>
      </c>
      <c r="X2118" s="67">
        <f t="shared" si="161"/>
        <v>0</v>
      </c>
      <c r="AB2118" s="68" t="str">
        <f t="shared" si="162"/>
        <v/>
      </c>
    </row>
    <row r="2119" spans="1:28" s="67" customFormat="1" ht="20.25">
      <c r="A2119" s="197"/>
      <c r="B2119" s="137" t="s">
        <v>235</v>
      </c>
      <c r="C2119" s="191" t="s">
        <v>235</v>
      </c>
      <c r="D2119" s="138"/>
      <c r="E2119" s="137" t="s">
        <v>235</v>
      </c>
      <c r="F2119" s="137" t="s">
        <v>235</v>
      </c>
      <c r="G2119" s="137" t="s">
        <v>235</v>
      </c>
      <c r="H2119" s="192" t="s">
        <v>235</v>
      </c>
      <c r="I2119" s="193" t="s">
        <v>235</v>
      </c>
      <c r="J2119" s="193" t="s">
        <v>235</v>
      </c>
      <c r="K2119" s="194"/>
      <c r="L2119" s="194"/>
      <c r="M2119" s="194"/>
      <c r="N2119" s="194"/>
      <c r="O2119" s="194"/>
      <c r="P2119" s="195"/>
      <c r="Q2119" s="196"/>
      <c r="R2119" s="137" t="s">
        <v>235</v>
      </c>
      <c r="S2119" s="197" t="str">
        <f t="shared" ca="1" si="165"/>
        <v/>
      </c>
      <c r="T2119" s="197" t="str">
        <f ca="1">IF(B2119="","",IF(ISERROR(MATCH($J2119,[3]SorP!$B$1:$B$6226,0)),"",INDIRECT("'SorP'!$A$"&amp;MATCH($S2119&amp;$J2119,[3]SorP!C:C,0))))</f>
        <v/>
      </c>
      <c r="U2119" s="139"/>
      <c r="V2119" s="140" t="e">
        <f>IF(C2119="",NA(),IF(OR(C2119="Smelter not listed",C2119="Smelter not yet identified"),MATCH($B2119&amp;$D2119,'[3]Smelter Look-up'!$J:$J,0),MATCH($B2119&amp;$C2119,'[3]Smelter Look-up'!$J:$J,0)))</f>
        <v>#N/A</v>
      </c>
      <c r="X2119" s="67">
        <f t="shared" si="161"/>
        <v>0</v>
      </c>
      <c r="AB2119" s="68" t="str">
        <f t="shared" si="162"/>
        <v/>
      </c>
    </row>
    <row r="2120" spans="1:28" s="67" customFormat="1" ht="20.25">
      <c r="A2120" s="197"/>
      <c r="B2120" s="137" t="s">
        <v>235</v>
      </c>
      <c r="C2120" s="191" t="s">
        <v>235</v>
      </c>
      <c r="D2120" s="138"/>
      <c r="E2120" s="137" t="s">
        <v>235</v>
      </c>
      <c r="F2120" s="137" t="s">
        <v>235</v>
      </c>
      <c r="G2120" s="137" t="s">
        <v>235</v>
      </c>
      <c r="H2120" s="192" t="s">
        <v>235</v>
      </c>
      <c r="I2120" s="193" t="s">
        <v>235</v>
      </c>
      <c r="J2120" s="193" t="s">
        <v>235</v>
      </c>
      <c r="K2120" s="194"/>
      <c r="L2120" s="194"/>
      <c r="M2120" s="194"/>
      <c r="N2120" s="194"/>
      <c r="O2120" s="194"/>
      <c r="P2120" s="195"/>
      <c r="Q2120" s="196"/>
      <c r="R2120" s="137" t="s">
        <v>235</v>
      </c>
      <c r="S2120" s="197" t="str">
        <f t="shared" ca="1" si="165"/>
        <v/>
      </c>
      <c r="T2120" s="197" t="str">
        <f ca="1">IF(B2120="","",IF(ISERROR(MATCH($J2120,[3]SorP!$B$1:$B$6226,0)),"",INDIRECT("'SorP'!$A$"&amp;MATCH($S2120&amp;$J2120,[3]SorP!C:C,0))))</f>
        <v/>
      </c>
      <c r="U2120" s="139"/>
      <c r="V2120" s="140" t="e">
        <f>IF(C2120="",NA(),IF(OR(C2120="Smelter not listed",C2120="Smelter not yet identified"),MATCH($B2120&amp;$D2120,'[3]Smelter Look-up'!$J:$J,0),MATCH($B2120&amp;$C2120,'[3]Smelter Look-up'!$J:$J,0)))</f>
        <v>#N/A</v>
      </c>
      <c r="X2120" s="67">
        <f t="shared" si="161"/>
        <v>0</v>
      </c>
      <c r="AB2120" s="68" t="str">
        <f t="shared" si="162"/>
        <v/>
      </c>
    </row>
    <row r="2121" spans="1:28" s="67" customFormat="1" ht="20.25">
      <c r="A2121" s="197"/>
      <c r="B2121" s="137" t="s">
        <v>235</v>
      </c>
      <c r="C2121" s="191" t="s">
        <v>235</v>
      </c>
      <c r="D2121" s="138"/>
      <c r="E2121" s="137" t="s">
        <v>235</v>
      </c>
      <c r="F2121" s="137" t="s">
        <v>235</v>
      </c>
      <c r="G2121" s="137" t="s">
        <v>235</v>
      </c>
      <c r="H2121" s="192" t="s">
        <v>235</v>
      </c>
      <c r="I2121" s="193" t="s">
        <v>235</v>
      </c>
      <c r="J2121" s="193" t="s">
        <v>235</v>
      </c>
      <c r="K2121" s="194"/>
      <c r="L2121" s="194"/>
      <c r="M2121" s="194"/>
      <c r="N2121" s="194"/>
      <c r="O2121" s="194"/>
      <c r="P2121" s="195"/>
      <c r="Q2121" s="196"/>
      <c r="R2121" s="137" t="s">
        <v>235</v>
      </c>
      <c r="S2121" s="197" t="str">
        <f t="shared" ca="1" si="165"/>
        <v/>
      </c>
      <c r="T2121" s="197" t="str">
        <f ca="1">IF(B2121="","",IF(ISERROR(MATCH($J2121,[3]SorP!$B$1:$B$6226,0)),"",INDIRECT("'SorP'!$A$"&amp;MATCH($S2121&amp;$J2121,[3]SorP!C:C,0))))</f>
        <v/>
      </c>
      <c r="U2121" s="139"/>
      <c r="V2121" s="140" t="e">
        <f>IF(C2121="",NA(),IF(OR(C2121="Smelter not listed",C2121="Smelter not yet identified"),MATCH($B2121&amp;$D2121,'[3]Smelter Look-up'!$J:$J,0),MATCH($B2121&amp;$C2121,'[3]Smelter Look-up'!$J:$J,0)))</f>
        <v>#N/A</v>
      </c>
      <c r="X2121" s="67">
        <f t="shared" ref="X2121:X2184" si="166">IF(AND(C2121="Smelter not listed",OR(LEN(D2121)=0,LEN(E2121)=0)),1,0)</f>
        <v>0</v>
      </c>
      <c r="AB2121" s="68" t="str">
        <f t="shared" ref="AB2121:AB2184" si="167">B2121&amp;C2121</f>
        <v/>
      </c>
    </row>
    <row r="2122" spans="1:28" s="67" customFormat="1" ht="20.25">
      <c r="A2122" s="197"/>
      <c r="B2122" s="137" t="s">
        <v>235</v>
      </c>
      <c r="C2122" s="191" t="s">
        <v>235</v>
      </c>
      <c r="D2122" s="138"/>
      <c r="E2122" s="137" t="s">
        <v>235</v>
      </c>
      <c r="F2122" s="137" t="s">
        <v>235</v>
      </c>
      <c r="G2122" s="137" t="s">
        <v>235</v>
      </c>
      <c r="H2122" s="192" t="s">
        <v>235</v>
      </c>
      <c r="I2122" s="193" t="s">
        <v>235</v>
      </c>
      <c r="J2122" s="193" t="s">
        <v>235</v>
      </c>
      <c r="K2122" s="194"/>
      <c r="L2122" s="194"/>
      <c r="M2122" s="194"/>
      <c r="N2122" s="194"/>
      <c r="O2122" s="194"/>
      <c r="P2122" s="195"/>
      <c r="Q2122" s="196"/>
      <c r="R2122" s="137" t="s">
        <v>235</v>
      </c>
      <c r="S2122" s="197" t="str">
        <f t="shared" ca="1" si="165"/>
        <v/>
      </c>
      <c r="T2122" s="197" t="str">
        <f ca="1">IF(B2122="","",IF(ISERROR(MATCH($J2122,[3]SorP!$B$1:$B$6226,0)),"",INDIRECT("'SorP'!$A$"&amp;MATCH($S2122&amp;$J2122,[3]SorP!C:C,0))))</f>
        <v/>
      </c>
      <c r="U2122" s="139"/>
      <c r="V2122" s="140" t="e">
        <f>IF(C2122="",NA(),IF(OR(C2122="Smelter not listed",C2122="Smelter not yet identified"),MATCH($B2122&amp;$D2122,'[3]Smelter Look-up'!$J:$J,0),MATCH($B2122&amp;$C2122,'[3]Smelter Look-up'!$J:$J,0)))</f>
        <v>#N/A</v>
      </c>
      <c r="X2122" s="67">
        <f t="shared" si="166"/>
        <v>0</v>
      </c>
      <c r="AB2122" s="68" t="str">
        <f t="shared" si="167"/>
        <v/>
      </c>
    </row>
    <row r="2123" spans="1:28" s="67" customFormat="1" ht="20.25">
      <c r="A2123" s="197"/>
      <c r="B2123" s="137" t="s">
        <v>235</v>
      </c>
      <c r="C2123" s="191" t="s">
        <v>235</v>
      </c>
      <c r="D2123" s="138"/>
      <c r="E2123" s="137" t="s">
        <v>235</v>
      </c>
      <c r="F2123" s="137" t="s">
        <v>235</v>
      </c>
      <c r="G2123" s="137" t="s">
        <v>235</v>
      </c>
      <c r="H2123" s="192" t="s">
        <v>235</v>
      </c>
      <c r="I2123" s="193" t="s">
        <v>235</v>
      </c>
      <c r="J2123" s="193" t="s">
        <v>235</v>
      </c>
      <c r="K2123" s="194"/>
      <c r="L2123" s="194"/>
      <c r="M2123" s="194"/>
      <c r="N2123" s="194"/>
      <c r="O2123" s="194"/>
      <c r="P2123" s="195"/>
      <c r="Q2123" s="196"/>
      <c r="R2123" s="137" t="s">
        <v>235</v>
      </c>
      <c r="S2123" s="197" t="str">
        <f t="shared" ca="1" si="165"/>
        <v/>
      </c>
      <c r="T2123" s="197" t="str">
        <f ca="1">IF(B2123="","",IF(ISERROR(MATCH($J2123,[3]SorP!$B$1:$B$6226,0)),"",INDIRECT("'SorP'!$A$"&amp;MATCH($S2123&amp;$J2123,[3]SorP!C:C,0))))</f>
        <v/>
      </c>
      <c r="U2123" s="139"/>
      <c r="V2123" s="140" t="e">
        <f>IF(C2123="",NA(),IF(OR(C2123="Smelter not listed",C2123="Smelter not yet identified"),MATCH($B2123&amp;$D2123,'[3]Smelter Look-up'!$J:$J,0),MATCH($B2123&amp;$C2123,'[3]Smelter Look-up'!$J:$J,0)))</f>
        <v>#N/A</v>
      </c>
      <c r="X2123" s="67">
        <f t="shared" si="166"/>
        <v>0</v>
      </c>
      <c r="AB2123" s="68" t="str">
        <f t="shared" si="167"/>
        <v/>
      </c>
    </row>
    <row r="2124" spans="1:28" s="67" customFormat="1" ht="20.25">
      <c r="A2124" s="197"/>
      <c r="B2124" s="137" t="s">
        <v>235</v>
      </c>
      <c r="C2124" s="191" t="s">
        <v>235</v>
      </c>
      <c r="D2124" s="138"/>
      <c r="E2124" s="137" t="s">
        <v>235</v>
      </c>
      <c r="F2124" s="137" t="s">
        <v>235</v>
      </c>
      <c r="G2124" s="137" t="s">
        <v>235</v>
      </c>
      <c r="H2124" s="192" t="s">
        <v>235</v>
      </c>
      <c r="I2124" s="193" t="s">
        <v>235</v>
      </c>
      <c r="J2124" s="193" t="s">
        <v>235</v>
      </c>
      <c r="K2124" s="194"/>
      <c r="L2124" s="194"/>
      <c r="M2124" s="194"/>
      <c r="N2124" s="194"/>
      <c r="O2124" s="194"/>
      <c r="P2124" s="195"/>
      <c r="Q2124" s="196"/>
      <c r="R2124" s="137" t="s">
        <v>235</v>
      </c>
      <c r="S2124" s="197" t="str">
        <f t="shared" ca="1" si="165"/>
        <v/>
      </c>
      <c r="T2124" s="197" t="str">
        <f ca="1">IF(B2124="","",IF(ISERROR(MATCH($J2124,[3]SorP!$B$1:$B$6226,0)),"",INDIRECT("'SorP'!$A$"&amp;MATCH($S2124&amp;$J2124,[3]SorP!C:C,0))))</f>
        <v/>
      </c>
      <c r="U2124" s="139"/>
      <c r="V2124" s="140" t="e">
        <f>IF(C2124="",NA(),IF(OR(C2124="Smelter not listed",C2124="Smelter not yet identified"),MATCH($B2124&amp;$D2124,'[3]Smelter Look-up'!$J:$J,0),MATCH($B2124&amp;$C2124,'[3]Smelter Look-up'!$J:$J,0)))</f>
        <v>#N/A</v>
      </c>
      <c r="X2124" s="67">
        <f t="shared" si="166"/>
        <v>0</v>
      </c>
      <c r="AB2124" s="68" t="str">
        <f t="shared" si="167"/>
        <v/>
      </c>
    </row>
    <row r="2125" spans="1:28" s="67" customFormat="1" ht="20.25">
      <c r="A2125" s="197"/>
      <c r="B2125" s="137" t="s">
        <v>235</v>
      </c>
      <c r="C2125" s="191" t="s">
        <v>235</v>
      </c>
      <c r="D2125" s="138"/>
      <c r="E2125" s="137" t="s">
        <v>235</v>
      </c>
      <c r="F2125" s="137" t="s">
        <v>235</v>
      </c>
      <c r="G2125" s="137" t="s">
        <v>235</v>
      </c>
      <c r="H2125" s="192" t="s">
        <v>235</v>
      </c>
      <c r="I2125" s="193" t="s">
        <v>235</v>
      </c>
      <c r="J2125" s="193" t="s">
        <v>235</v>
      </c>
      <c r="K2125" s="194"/>
      <c r="L2125" s="194"/>
      <c r="M2125" s="194"/>
      <c r="N2125" s="194"/>
      <c r="O2125" s="194"/>
      <c r="P2125" s="195"/>
      <c r="Q2125" s="196"/>
      <c r="R2125" s="137" t="s">
        <v>235</v>
      </c>
      <c r="S2125" s="197" t="str">
        <f t="shared" ca="1" si="165"/>
        <v/>
      </c>
      <c r="T2125" s="197" t="str">
        <f ca="1">IF(B2125="","",IF(ISERROR(MATCH($J2125,[3]SorP!$B$1:$B$6226,0)),"",INDIRECT("'SorP'!$A$"&amp;MATCH($S2125&amp;$J2125,[3]SorP!C:C,0))))</f>
        <v/>
      </c>
      <c r="U2125" s="139"/>
      <c r="V2125" s="140" t="e">
        <f>IF(C2125="",NA(),IF(OR(C2125="Smelter not listed",C2125="Smelter not yet identified"),MATCH($B2125&amp;$D2125,'[3]Smelter Look-up'!$J:$J,0),MATCH($B2125&amp;$C2125,'[3]Smelter Look-up'!$J:$J,0)))</f>
        <v>#N/A</v>
      </c>
      <c r="X2125" s="67">
        <f t="shared" si="166"/>
        <v>0</v>
      </c>
      <c r="AB2125" s="68" t="str">
        <f t="shared" si="167"/>
        <v/>
      </c>
    </row>
    <row r="2126" spans="1:28" s="67" customFormat="1" ht="20.25">
      <c r="A2126" s="197"/>
      <c r="B2126" s="137" t="s">
        <v>235</v>
      </c>
      <c r="C2126" s="191" t="s">
        <v>235</v>
      </c>
      <c r="D2126" s="138"/>
      <c r="E2126" s="137" t="s">
        <v>235</v>
      </c>
      <c r="F2126" s="137" t="s">
        <v>235</v>
      </c>
      <c r="G2126" s="137" t="s">
        <v>235</v>
      </c>
      <c r="H2126" s="192" t="s">
        <v>235</v>
      </c>
      <c r="I2126" s="193" t="s">
        <v>235</v>
      </c>
      <c r="J2126" s="193" t="s">
        <v>235</v>
      </c>
      <c r="K2126" s="194"/>
      <c r="L2126" s="194"/>
      <c r="M2126" s="194"/>
      <c r="N2126" s="194"/>
      <c r="O2126" s="194"/>
      <c r="P2126" s="195"/>
      <c r="Q2126" s="196"/>
      <c r="R2126" s="137" t="s">
        <v>235</v>
      </c>
      <c r="S2126" s="197" t="str">
        <f t="shared" ca="1" si="165"/>
        <v/>
      </c>
      <c r="T2126" s="197" t="str">
        <f ca="1">IF(B2126="","",IF(ISERROR(MATCH($J2126,[3]SorP!$B$1:$B$6226,0)),"",INDIRECT("'SorP'!$A$"&amp;MATCH($S2126&amp;$J2126,[3]SorP!C:C,0))))</f>
        <v/>
      </c>
      <c r="U2126" s="139"/>
      <c r="V2126" s="140" t="e">
        <f>IF(C2126="",NA(),IF(OR(C2126="Smelter not listed",C2126="Smelter not yet identified"),MATCH($B2126&amp;$D2126,'[3]Smelter Look-up'!$J:$J,0),MATCH($B2126&amp;$C2126,'[3]Smelter Look-up'!$J:$J,0)))</f>
        <v>#N/A</v>
      </c>
      <c r="X2126" s="67">
        <f t="shared" si="166"/>
        <v>0</v>
      </c>
      <c r="AB2126" s="68" t="str">
        <f t="shared" si="167"/>
        <v/>
      </c>
    </row>
    <row r="2127" spans="1:28" s="67" customFormat="1" ht="20.25">
      <c r="A2127" s="197"/>
      <c r="B2127" s="137" t="s">
        <v>235</v>
      </c>
      <c r="C2127" s="191" t="s">
        <v>235</v>
      </c>
      <c r="D2127" s="138"/>
      <c r="E2127" s="137" t="s">
        <v>235</v>
      </c>
      <c r="F2127" s="137" t="s">
        <v>235</v>
      </c>
      <c r="G2127" s="137" t="s">
        <v>235</v>
      </c>
      <c r="H2127" s="192" t="s">
        <v>235</v>
      </c>
      <c r="I2127" s="193" t="s">
        <v>235</v>
      </c>
      <c r="J2127" s="193" t="s">
        <v>235</v>
      </c>
      <c r="K2127" s="194"/>
      <c r="L2127" s="194"/>
      <c r="M2127" s="194"/>
      <c r="N2127" s="194"/>
      <c r="O2127" s="194"/>
      <c r="P2127" s="195"/>
      <c r="Q2127" s="196"/>
      <c r="R2127" s="137" t="s">
        <v>235</v>
      </c>
      <c r="S2127" s="197" t="str">
        <f t="shared" ca="1" si="165"/>
        <v/>
      </c>
      <c r="T2127" s="197" t="str">
        <f ca="1">IF(B2127="","",IF(ISERROR(MATCH($J2127,[3]SorP!$B$1:$B$6226,0)),"",INDIRECT("'SorP'!$A$"&amp;MATCH($S2127&amp;$J2127,[3]SorP!C:C,0))))</f>
        <v/>
      </c>
      <c r="U2127" s="139"/>
      <c r="V2127" s="140" t="e">
        <f>IF(C2127="",NA(),IF(OR(C2127="Smelter not listed",C2127="Smelter not yet identified"),MATCH($B2127&amp;$D2127,'[3]Smelter Look-up'!$J:$J,0),MATCH($B2127&amp;$C2127,'[3]Smelter Look-up'!$J:$J,0)))</f>
        <v>#N/A</v>
      </c>
      <c r="X2127" s="67">
        <f t="shared" si="166"/>
        <v>0</v>
      </c>
      <c r="AB2127" s="68" t="str">
        <f t="shared" si="167"/>
        <v/>
      </c>
    </row>
    <row r="2128" spans="1:28" s="67" customFormat="1" ht="20.25">
      <c r="A2128" s="197"/>
      <c r="B2128" s="137" t="s">
        <v>235</v>
      </c>
      <c r="C2128" s="191" t="s">
        <v>235</v>
      </c>
      <c r="D2128" s="138"/>
      <c r="E2128" s="137" t="s">
        <v>235</v>
      </c>
      <c r="F2128" s="137" t="s">
        <v>235</v>
      </c>
      <c r="G2128" s="137" t="s">
        <v>235</v>
      </c>
      <c r="H2128" s="192" t="s">
        <v>235</v>
      </c>
      <c r="I2128" s="193" t="s">
        <v>235</v>
      </c>
      <c r="J2128" s="193" t="s">
        <v>235</v>
      </c>
      <c r="K2128" s="194"/>
      <c r="L2128" s="194"/>
      <c r="M2128" s="194"/>
      <c r="N2128" s="194"/>
      <c r="O2128" s="194"/>
      <c r="P2128" s="195"/>
      <c r="Q2128" s="196"/>
      <c r="R2128" s="137" t="s">
        <v>235</v>
      </c>
      <c r="S2128" s="197" t="str">
        <f t="shared" ca="1" si="165"/>
        <v/>
      </c>
      <c r="T2128" s="197" t="str">
        <f ca="1">IF(B2128="","",IF(ISERROR(MATCH($J2128,[3]SorP!$B$1:$B$6226,0)),"",INDIRECT("'SorP'!$A$"&amp;MATCH($S2128&amp;$J2128,[3]SorP!C:C,0))))</f>
        <v/>
      </c>
      <c r="U2128" s="139"/>
      <c r="V2128" s="140" t="e">
        <f>IF(C2128="",NA(),IF(OR(C2128="Smelter not listed",C2128="Smelter not yet identified"),MATCH($B2128&amp;$D2128,'[3]Smelter Look-up'!$J:$J,0),MATCH($B2128&amp;$C2128,'[3]Smelter Look-up'!$J:$J,0)))</f>
        <v>#N/A</v>
      </c>
      <c r="X2128" s="67">
        <f t="shared" si="166"/>
        <v>0</v>
      </c>
      <c r="AB2128" s="68" t="str">
        <f t="shared" si="167"/>
        <v/>
      </c>
    </row>
    <row r="2129" spans="1:28" s="67" customFormat="1" ht="20.25">
      <c r="A2129" s="197"/>
      <c r="B2129" s="137" t="s">
        <v>235</v>
      </c>
      <c r="C2129" s="191" t="s">
        <v>235</v>
      </c>
      <c r="D2129" s="138"/>
      <c r="E2129" s="137" t="s">
        <v>235</v>
      </c>
      <c r="F2129" s="137" t="s">
        <v>235</v>
      </c>
      <c r="G2129" s="137" t="s">
        <v>235</v>
      </c>
      <c r="H2129" s="192" t="s">
        <v>235</v>
      </c>
      <c r="I2129" s="193" t="s">
        <v>235</v>
      </c>
      <c r="J2129" s="193" t="s">
        <v>235</v>
      </c>
      <c r="K2129" s="194"/>
      <c r="L2129" s="194"/>
      <c r="M2129" s="194"/>
      <c r="N2129" s="194"/>
      <c r="O2129" s="194"/>
      <c r="P2129" s="195"/>
      <c r="Q2129" s="196"/>
      <c r="R2129" s="137" t="s">
        <v>235</v>
      </c>
      <c r="S2129" s="197" t="str">
        <f t="shared" ca="1" si="165"/>
        <v/>
      </c>
      <c r="T2129" s="197" t="str">
        <f ca="1">IF(B2129="","",IF(ISERROR(MATCH($J2129,[3]SorP!$B$1:$B$6226,0)),"",INDIRECT("'SorP'!$A$"&amp;MATCH($S2129&amp;$J2129,[3]SorP!C:C,0))))</f>
        <v/>
      </c>
      <c r="U2129" s="139"/>
      <c r="V2129" s="140" t="e">
        <f>IF(C2129="",NA(),IF(OR(C2129="Smelter not listed",C2129="Smelter not yet identified"),MATCH($B2129&amp;$D2129,'[3]Smelter Look-up'!$J:$J,0),MATCH($B2129&amp;$C2129,'[3]Smelter Look-up'!$J:$J,0)))</f>
        <v>#N/A</v>
      </c>
      <c r="X2129" s="67">
        <f t="shared" si="166"/>
        <v>0</v>
      </c>
      <c r="AB2129" s="68" t="str">
        <f t="shared" si="167"/>
        <v/>
      </c>
    </row>
    <row r="2130" spans="1:28" s="67" customFormat="1" ht="20.25">
      <c r="A2130" s="197"/>
      <c r="B2130" s="137" t="s">
        <v>235</v>
      </c>
      <c r="C2130" s="191" t="s">
        <v>235</v>
      </c>
      <c r="D2130" s="138"/>
      <c r="E2130" s="137" t="s">
        <v>235</v>
      </c>
      <c r="F2130" s="137" t="s">
        <v>235</v>
      </c>
      <c r="G2130" s="137" t="s">
        <v>235</v>
      </c>
      <c r="H2130" s="192" t="s">
        <v>235</v>
      </c>
      <c r="I2130" s="193" t="s">
        <v>235</v>
      </c>
      <c r="J2130" s="193" t="s">
        <v>235</v>
      </c>
      <c r="K2130" s="194"/>
      <c r="L2130" s="194"/>
      <c r="M2130" s="194"/>
      <c r="N2130" s="194"/>
      <c r="O2130" s="194"/>
      <c r="P2130" s="195"/>
      <c r="Q2130" s="196"/>
      <c r="R2130" s="137" t="s">
        <v>235</v>
      </c>
      <c r="S2130" s="197" t="str">
        <f t="shared" ca="1" si="165"/>
        <v/>
      </c>
      <c r="T2130" s="197" t="str">
        <f ca="1">IF(B2130="","",IF(ISERROR(MATCH($J2130,[3]SorP!$B$1:$B$6226,0)),"",INDIRECT("'SorP'!$A$"&amp;MATCH($S2130&amp;$J2130,[3]SorP!C:C,0))))</f>
        <v/>
      </c>
      <c r="U2130" s="139"/>
      <c r="V2130" s="140" t="e">
        <f>IF(C2130="",NA(),IF(OR(C2130="Smelter not listed",C2130="Smelter not yet identified"),MATCH($B2130&amp;$D2130,'[3]Smelter Look-up'!$J:$J,0),MATCH($B2130&amp;$C2130,'[3]Smelter Look-up'!$J:$J,0)))</f>
        <v>#N/A</v>
      </c>
      <c r="X2130" s="67">
        <f t="shared" si="166"/>
        <v>0</v>
      </c>
      <c r="AB2130" s="68" t="str">
        <f t="shared" si="167"/>
        <v/>
      </c>
    </row>
    <row r="2131" spans="1:28" s="67" customFormat="1" ht="20.25">
      <c r="A2131" s="197"/>
      <c r="B2131" s="137" t="s">
        <v>235</v>
      </c>
      <c r="C2131" s="191" t="s">
        <v>235</v>
      </c>
      <c r="D2131" s="138"/>
      <c r="E2131" s="137" t="s">
        <v>235</v>
      </c>
      <c r="F2131" s="137" t="s">
        <v>235</v>
      </c>
      <c r="G2131" s="137" t="s">
        <v>235</v>
      </c>
      <c r="H2131" s="192" t="s">
        <v>235</v>
      </c>
      <c r="I2131" s="193" t="s">
        <v>235</v>
      </c>
      <c r="J2131" s="193" t="s">
        <v>235</v>
      </c>
      <c r="K2131" s="194"/>
      <c r="L2131" s="194"/>
      <c r="M2131" s="194"/>
      <c r="N2131" s="194"/>
      <c r="O2131" s="194"/>
      <c r="P2131" s="195"/>
      <c r="Q2131" s="196"/>
      <c r="R2131" s="137" t="s">
        <v>235</v>
      </c>
      <c r="S2131" s="197" t="str">
        <f t="shared" ca="1" si="165"/>
        <v/>
      </c>
      <c r="T2131" s="197" t="str">
        <f ca="1">IF(B2131="","",IF(ISERROR(MATCH($J2131,[3]SorP!$B$1:$B$6226,0)),"",INDIRECT("'SorP'!$A$"&amp;MATCH($S2131&amp;$J2131,[3]SorP!C:C,0))))</f>
        <v/>
      </c>
      <c r="U2131" s="139"/>
      <c r="V2131" s="140" t="e">
        <f>IF(C2131="",NA(),IF(OR(C2131="Smelter not listed",C2131="Smelter not yet identified"),MATCH($B2131&amp;$D2131,'[3]Smelter Look-up'!$J:$J,0),MATCH($B2131&amp;$C2131,'[3]Smelter Look-up'!$J:$J,0)))</f>
        <v>#N/A</v>
      </c>
      <c r="X2131" s="67">
        <f t="shared" si="166"/>
        <v>0</v>
      </c>
      <c r="AB2131" s="68" t="str">
        <f t="shared" si="167"/>
        <v/>
      </c>
    </row>
    <row r="2132" spans="1:28" s="67" customFormat="1" ht="20.25">
      <c r="A2132" s="197"/>
      <c r="B2132" s="137" t="s">
        <v>235</v>
      </c>
      <c r="C2132" s="191" t="s">
        <v>235</v>
      </c>
      <c r="D2132" s="138"/>
      <c r="E2132" s="137" t="s">
        <v>235</v>
      </c>
      <c r="F2132" s="137" t="s">
        <v>235</v>
      </c>
      <c r="G2132" s="137" t="s">
        <v>235</v>
      </c>
      <c r="H2132" s="192" t="s">
        <v>235</v>
      </c>
      <c r="I2132" s="193" t="s">
        <v>235</v>
      </c>
      <c r="J2132" s="193" t="s">
        <v>235</v>
      </c>
      <c r="K2132" s="194"/>
      <c r="L2132" s="194"/>
      <c r="M2132" s="194"/>
      <c r="N2132" s="194"/>
      <c r="O2132" s="194"/>
      <c r="P2132" s="195"/>
      <c r="Q2132" s="196"/>
      <c r="R2132" s="137" t="s">
        <v>235</v>
      </c>
      <c r="S2132" s="197" t="str">
        <f t="shared" ca="1" si="165"/>
        <v/>
      </c>
      <c r="T2132" s="197" t="str">
        <f ca="1">IF(B2132="","",IF(ISERROR(MATCH($J2132,[3]SorP!$B$1:$B$6226,0)),"",INDIRECT("'SorP'!$A$"&amp;MATCH($S2132&amp;$J2132,[3]SorP!C:C,0))))</f>
        <v/>
      </c>
      <c r="U2132" s="139"/>
      <c r="V2132" s="140" t="e">
        <f>IF(C2132="",NA(),IF(OR(C2132="Smelter not listed",C2132="Smelter not yet identified"),MATCH($B2132&amp;$D2132,'[3]Smelter Look-up'!$J:$J,0),MATCH($B2132&amp;$C2132,'[3]Smelter Look-up'!$J:$J,0)))</f>
        <v>#N/A</v>
      </c>
      <c r="X2132" s="67">
        <f t="shared" si="166"/>
        <v>0</v>
      </c>
      <c r="AB2132" s="68" t="str">
        <f t="shared" si="167"/>
        <v/>
      </c>
    </row>
    <row r="2133" spans="1:28" s="67" customFormat="1" ht="20.25">
      <c r="A2133" s="197"/>
      <c r="B2133" s="137" t="s">
        <v>235</v>
      </c>
      <c r="C2133" s="191" t="s">
        <v>235</v>
      </c>
      <c r="D2133" s="138"/>
      <c r="E2133" s="137" t="s">
        <v>235</v>
      </c>
      <c r="F2133" s="137" t="s">
        <v>235</v>
      </c>
      <c r="G2133" s="137" t="s">
        <v>235</v>
      </c>
      <c r="H2133" s="192" t="s">
        <v>235</v>
      </c>
      <c r="I2133" s="193" t="s">
        <v>235</v>
      </c>
      <c r="J2133" s="193" t="s">
        <v>235</v>
      </c>
      <c r="K2133" s="194"/>
      <c r="L2133" s="194"/>
      <c r="M2133" s="194"/>
      <c r="N2133" s="194"/>
      <c r="O2133" s="194"/>
      <c r="P2133" s="195"/>
      <c r="Q2133" s="196"/>
      <c r="R2133" s="137" t="s">
        <v>235</v>
      </c>
      <c r="S2133" s="197" t="str">
        <f t="shared" ca="1" si="165"/>
        <v/>
      </c>
      <c r="T2133" s="197" t="str">
        <f ca="1">IF(B2133="","",IF(ISERROR(MATCH($J2133,[3]SorP!$B$1:$B$6226,0)),"",INDIRECT("'SorP'!$A$"&amp;MATCH($S2133&amp;$J2133,[3]SorP!C:C,0))))</f>
        <v/>
      </c>
      <c r="U2133" s="139"/>
      <c r="V2133" s="140" t="e">
        <f>IF(C2133="",NA(),IF(OR(C2133="Smelter not listed",C2133="Smelter not yet identified"),MATCH($B2133&amp;$D2133,'[3]Smelter Look-up'!$J:$J,0),MATCH($B2133&amp;$C2133,'[3]Smelter Look-up'!$J:$J,0)))</f>
        <v>#N/A</v>
      </c>
      <c r="X2133" s="67">
        <f t="shared" si="166"/>
        <v>0</v>
      </c>
      <c r="AB2133" s="68" t="str">
        <f t="shared" si="167"/>
        <v/>
      </c>
    </row>
    <row r="2134" spans="1:28" s="67" customFormat="1" ht="20.25">
      <c r="A2134" s="197"/>
      <c r="B2134" s="137" t="s">
        <v>235</v>
      </c>
      <c r="C2134" s="191" t="s">
        <v>235</v>
      </c>
      <c r="D2134" s="138"/>
      <c r="E2134" s="137" t="s">
        <v>235</v>
      </c>
      <c r="F2134" s="137" t="s">
        <v>235</v>
      </c>
      <c r="G2134" s="137" t="s">
        <v>235</v>
      </c>
      <c r="H2134" s="192" t="s">
        <v>235</v>
      </c>
      <c r="I2134" s="193" t="s">
        <v>235</v>
      </c>
      <c r="J2134" s="193" t="s">
        <v>235</v>
      </c>
      <c r="K2134" s="194"/>
      <c r="L2134" s="194"/>
      <c r="M2134" s="194"/>
      <c r="N2134" s="194"/>
      <c r="O2134" s="194"/>
      <c r="P2134" s="195"/>
      <c r="Q2134" s="196"/>
      <c r="R2134" s="137" t="s">
        <v>235</v>
      </c>
      <c r="S2134" s="197" t="str">
        <f t="shared" ca="1" si="165"/>
        <v/>
      </c>
      <c r="T2134" s="197" t="str">
        <f ca="1">IF(B2134="","",IF(ISERROR(MATCH($J2134,[3]SorP!$B$1:$B$6226,0)),"",INDIRECT("'SorP'!$A$"&amp;MATCH($S2134&amp;$J2134,[3]SorP!C:C,0))))</f>
        <v/>
      </c>
      <c r="U2134" s="139"/>
      <c r="V2134" s="140" t="e">
        <f>IF(C2134="",NA(),IF(OR(C2134="Smelter not listed",C2134="Smelter not yet identified"),MATCH($B2134&amp;$D2134,'[3]Smelter Look-up'!$J:$J,0),MATCH($B2134&amp;$C2134,'[3]Smelter Look-up'!$J:$J,0)))</f>
        <v>#N/A</v>
      </c>
      <c r="X2134" s="67">
        <f t="shared" si="166"/>
        <v>0</v>
      </c>
      <c r="AB2134" s="68" t="str">
        <f t="shared" si="167"/>
        <v/>
      </c>
    </row>
    <row r="2135" spans="1:28" s="67" customFormat="1" ht="20.25">
      <c r="A2135" s="197"/>
      <c r="B2135" s="137" t="s">
        <v>235</v>
      </c>
      <c r="C2135" s="191" t="s">
        <v>235</v>
      </c>
      <c r="D2135" s="138"/>
      <c r="E2135" s="137" t="s">
        <v>235</v>
      </c>
      <c r="F2135" s="137" t="s">
        <v>235</v>
      </c>
      <c r="G2135" s="137" t="s">
        <v>235</v>
      </c>
      <c r="H2135" s="192" t="s">
        <v>235</v>
      </c>
      <c r="I2135" s="193" t="s">
        <v>235</v>
      </c>
      <c r="J2135" s="193" t="s">
        <v>235</v>
      </c>
      <c r="K2135" s="194"/>
      <c r="L2135" s="194"/>
      <c r="M2135" s="194"/>
      <c r="N2135" s="194"/>
      <c r="O2135" s="194"/>
      <c r="P2135" s="195"/>
      <c r="Q2135" s="196"/>
      <c r="R2135" s="137" t="s">
        <v>235</v>
      </c>
      <c r="S2135" s="197" t="str">
        <f t="shared" ca="1" si="165"/>
        <v/>
      </c>
      <c r="T2135" s="197" t="str">
        <f ca="1">IF(B2135="","",IF(ISERROR(MATCH($J2135,[3]SorP!$B$1:$B$6226,0)),"",INDIRECT("'SorP'!$A$"&amp;MATCH($S2135&amp;$J2135,[3]SorP!C:C,0))))</f>
        <v/>
      </c>
      <c r="U2135" s="139"/>
      <c r="V2135" s="140" t="e">
        <f>IF(C2135="",NA(),IF(OR(C2135="Smelter not listed",C2135="Smelter not yet identified"),MATCH($B2135&amp;$D2135,'[3]Smelter Look-up'!$J:$J,0),MATCH($B2135&amp;$C2135,'[3]Smelter Look-up'!$J:$J,0)))</f>
        <v>#N/A</v>
      </c>
      <c r="X2135" s="67">
        <f t="shared" si="166"/>
        <v>0</v>
      </c>
      <c r="AB2135" s="68" t="str">
        <f t="shared" si="167"/>
        <v/>
      </c>
    </row>
    <row r="2136" spans="1:28" s="67" customFormat="1" ht="20.25">
      <c r="A2136" s="197"/>
      <c r="B2136" s="137" t="s">
        <v>235</v>
      </c>
      <c r="C2136" s="191" t="s">
        <v>235</v>
      </c>
      <c r="D2136" s="138"/>
      <c r="E2136" s="137" t="s">
        <v>235</v>
      </c>
      <c r="F2136" s="137" t="s">
        <v>235</v>
      </c>
      <c r="G2136" s="137" t="s">
        <v>235</v>
      </c>
      <c r="H2136" s="192" t="s">
        <v>235</v>
      </c>
      <c r="I2136" s="193" t="s">
        <v>235</v>
      </c>
      <c r="J2136" s="193" t="s">
        <v>235</v>
      </c>
      <c r="K2136" s="194"/>
      <c r="L2136" s="194"/>
      <c r="M2136" s="194"/>
      <c r="N2136" s="194"/>
      <c r="O2136" s="194"/>
      <c r="P2136" s="195"/>
      <c r="Q2136" s="196"/>
      <c r="R2136" s="137" t="s">
        <v>235</v>
      </c>
      <c r="S2136" s="197" t="str">
        <f t="shared" ca="1" si="165"/>
        <v/>
      </c>
      <c r="T2136" s="197" t="str">
        <f ca="1">IF(B2136="","",IF(ISERROR(MATCH($J2136,[3]SorP!$B$1:$B$6226,0)),"",INDIRECT("'SorP'!$A$"&amp;MATCH($S2136&amp;$J2136,[3]SorP!C:C,0))))</f>
        <v/>
      </c>
      <c r="U2136" s="139"/>
      <c r="V2136" s="140" t="e">
        <f>IF(C2136="",NA(),IF(OR(C2136="Smelter not listed",C2136="Smelter not yet identified"),MATCH($B2136&amp;$D2136,'[3]Smelter Look-up'!$J:$J,0),MATCH($B2136&amp;$C2136,'[3]Smelter Look-up'!$J:$J,0)))</f>
        <v>#N/A</v>
      </c>
      <c r="X2136" s="67">
        <f t="shared" si="166"/>
        <v>0</v>
      </c>
      <c r="AB2136" s="68" t="str">
        <f t="shared" si="167"/>
        <v/>
      </c>
    </row>
    <row r="2137" spans="1:28" s="67" customFormat="1" ht="20.25">
      <c r="A2137" s="197"/>
      <c r="B2137" s="137" t="s">
        <v>235</v>
      </c>
      <c r="C2137" s="191" t="s">
        <v>235</v>
      </c>
      <c r="D2137" s="138"/>
      <c r="E2137" s="137" t="s">
        <v>235</v>
      </c>
      <c r="F2137" s="137" t="s">
        <v>235</v>
      </c>
      <c r="G2137" s="137" t="s">
        <v>235</v>
      </c>
      <c r="H2137" s="192" t="s">
        <v>235</v>
      </c>
      <c r="I2137" s="193" t="s">
        <v>235</v>
      </c>
      <c r="J2137" s="193" t="s">
        <v>235</v>
      </c>
      <c r="K2137" s="194"/>
      <c r="L2137" s="194"/>
      <c r="M2137" s="194"/>
      <c r="N2137" s="194"/>
      <c r="O2137" s="194"/>
      <c r="P2137" s="195"/>
      <c r="Q2137" s="196"/>
      <c r="R2137" s="137" t="s">
        <v>235</v>
      </c>
      <c r="S2137" s="197" t="str">
        <f t="shared" ca="1" si="165"/>
        <v/>
      </c>
      <c r="T2137" s="197" t="str">
        <f ca="1">IF(B2137="","",IF(ISERROR(MATCH($J2137,[3]SorP!$B$1:$B$6226,0)),"",INDIRECT("'SorP'!$A$"&amp;MATCH($S2137&amp;$J2137,[3]SorP!C:C,0))))</f>
        <v/>
      </c>
      <c r="U2137" s="139"/>
      <c r="V2137" s="140" t="e">
        <f>IF(C2137="",NA(),IF(OR(C2137="Smelter not listed",C2137="Smelter not yet identified"),MATCH($B2137&amp;$D2137,'[3]Smelter Look-up'!$J:$J,0),MATCH($B2137&amp;$C2137,'[3]Smelter Look-up'!$J:$J,0)))</f>
        <v>#N/A</v>
      </c>
      <c r="X2137" s="67">
        <f t="shared" si="166"/>
        <v>0</v>
      </c>
      <c r="AB2137" s="68" t="str">
        <f t="shared" si="167"/>
        <v/>
      </c>
    </row>
    <row r="2138" spans="1:28" s="67" customFormat="1" ht="20.25">
      <c r="A2138" s="197"/>
      <c r="B2138" s="137" t="s">
        <v>235</v>
      </c>
      <c r="C2138" s="191" t="s">
        <v>235</v>
      </c>
      <c r="D2138" s="138"/>
      <c r="E2138" s="137" t="s">
        <v>235</v>
      </c>
      <c r="F2138" s="137" t="s">
        <v>235</v>
      </c>
      <c r="G2138" s="137" t="s">
        <v>235</v>
      </c>
      <c r="H2138" s="192" t="s">
        <v>235</v>
      </c>
      <c r="I2138" s="193" t="s">
        <v>235</v>
      </c>
      <c r="J2138" s="193" t="s">
        <v>235</v>
      </c>
      <c r="K2138" s="194"/>
      <c r="L2138" s="194"/>
      <c r="M2138" s="194"/>
      <c r="N2138" s="194"/>
      <c r="O2138" s="194"/>
      <c r="P2138" s="195"/>
      <c r="Q2138" s="196"/>
      <c r="R2138" s="137" t="s">
        <v>235</v>
      </c>
      <c r="S2138" s="197" t="str">
        <f t="shared" ca="1" si="165"/>
        <v/>
      </c>
      <c r="T2138" s="197" t="str">
        <f ca="1">IF(B2138="","",IF(ISERROR(MATCH($J2138,[3]SorP!$B$1:$B$6226,0)),"",INDIRECT("'SorP'!$A$"&amp;MATCH($S2138&amp;$J2138,[3]SorP!C:C,0))))</f>
        <v/>
      </c>
      <c r="U2138" s="139"/>
      <c r="V2138" s="140" t="e">
        <f>IF(C2138="",NA(),IF(OR(C2138="Smelter not listed",C2138="Smelter not yet identified"),MATCH($B2138&amp;$D2138,'[3]Smelter Look-up'!$J:$J,0),MATCH($B2138&amp;$C2138,'[3]Smelter Look-up'!$J:$J,0)))</f>
        <v>#N/A</v>
      </c>
      <c r="X2138" s="67">
        <f t="shared" si="166"/>
        <v>0</v>
      </c>
      <c r="AB2138" s="68" t="str">
        <f t="shared" si="167"/>
        <v/>
      </c>
    </row>
    <row r="2139" spans="1:28" s="67" customFormat="1" ht="20.25">
      <c r="A2139" s="197"/>
      <c r="B2139" s="137" t="s">
        <v>235</v>
      </c>
      <c r="C2139" s="191" t="s">
        <v>235</v>
      </c>
      <c r="D2139" s="138"/>
      <c r="E2139" s="137" t="s">
        <v>235</v>
      </c>
      <c r="F2139" s="137" t="s">
        <v>235</v>
      </c>
      <c r="G2139" s="137" t="s">
        <v>235</v>
      </c>
      <c r="H2139" s="192" t="s">
        <v>235</v>
      </c>
      <c r="I2139" s="193" t="s">
        <v>235</v>
      </c>
      <c r="J2139" s="193" t="s">
        <v>235</v>
      </c>
      <c r="K2139" s="194"/>
      <c r="L2139" s="194"/>
      <c r="M2139" s="194"/>
      <c r="N2139" s="194"/>
      <c r="O2139" s="194"/>
      <c r="P2139" s="195"/>
      <c r="Q2139" s="196"/>
      <c r="R2139" s="137" t="s">
        <v>235</v>
      </c>
      <c r="S2139" s="197" t="str">
        <f t="shared" ref="S2139:S2169" ca="1" si="168">IF(B2139="","",IF(ISERROR(MATCH($E2139,CL,0)),"Unknown",INDIRECT("'C'!$A$"&amp;MATCH($E2139,CL,0)+1)))</f>
        <v/>
      </c>
      <c r="T2139" s="197" t="str">
        <f ca="1">IF(B2139="","",IF(ISERROR(MATCH($J2139,[3]SorP!$B$1:$B$6226,0)),"",INDIRECT("'SorP'!$A$"&amp;MATCH($S2139&amp;$J2139,[3]SorP!C:C,0))))</f>
        <v/>
      </c>
      <c r="U2139" s="139"/>
      <c r="V2139" s="140" t="e">
        <f>IF(C2139="",NA(),IF(OR(C2139="Smelter not listed",C2139="Smelter not yet identified"),MATCH($B2139&amp;$D2139,'[3]Smelter Look-up'!$J:$J,0),MATCH($B2139&amp;$C2139,'[3]Smelter Look-up'!$J:$J,0)))</f>
        <v>#N/A</v>
      </c>
      <c r="X2139" s="67">
        <f t="shared" si="166"/>
        <v>0</v>
      </c>
      <c r="AB2139" s="68" t="str">
        <f t="shared" si="167"/>
        <v/>
      </c>
    </row>
    <row r="2140" spans="1:28" s="67" customFormat="1" ht="20.25">
      <c r="A2140" s="197"/>
      <c r="B2140" s="137" t="s">
        <v>235</v>
      </c>
      <c r="C2140" s="191" t="s">
        <v>235</v>
      </c>
      <c r="D2140" s="138"/>
      <c r="E2140" s="137" t="s">
        <v>235</v>
      </c>
      <c r="F2140" s="137" t="s">
        <v>235</v>
      </c>
      <c r="G2140" s="137" t="s">
        <v>235</v>
      </c>
      <c r="H2140" s="192" t="s">
        <v>235</v>
      </c>
      <c r="I2140" s="193" t="s">
        <v>235</v>
      </c>
      <c r="J2140" s="193" t="s">
        <v>235</v>
      </c>
      <c r="K2140" s="194"/>
      <c r="L2140" s="194"/>
      <c r="M2140" s="194"/>
      <c r="N2140" s="194"/>
      <c r="O2140" s="194"/>
      <c r="P2140" s="195"/>
      <c r="Q2140" s="196"/>
      <c r="R2140" s="137" t="s">
        <v>235</v>
      </c>
      <c r="S2140" s="197" t="str">
        <f t="shared" ca="1" si="168"/>
        <v/>
      </c>
      <c r="T2140" s="197" t="str">
        <f ca="1">IF(B2140="","",IF(ISERROR(MATCH($J2140,[3]SorP!$B$1:$B$6226,0)),"",INDIRECT("'SorP'!$A$"&amp;MATCH($S2140&amp;$J2140,[3]SorP!C:C,0))))</f>
        <v/>
      </c>
      <c r="U2140" s="139"/>
      <c r="V2140" s="140" t="e">
        <f>IF(C2140="",NA(),IF(OR(C2140="Smelter not listed",C2140="Smelter not yet identified"),MATCH($B2140&amp;$D2140,'[3]Smelter Look-up'!$J:$J,0),MATCH($B2140&amp;$C2140,'[3]Smelter Look-up'!$J:$J,0)))</f>
        <v>#N/A</v>
      </c>
      <c r="X2140" s="67">
        <f t="shared" si="166"/>
        <v>0</v>
      </c>
      <c r="AB2140" s="68" t="str">
        <f t="shared" si="167"/>
        <v/>
      </c>
    </row>
    <row r="2141" spans="1:28" s="67" customFormat="1" ht="20.25">
      <c r="A2141" s="197"/>
      <c r="B2141" s="137" t="s">
        <v>235</v>
      </c>
      <c r="C2141" s="191" t="s">
        <v>235</v>
      </c>
      <c r="D2141" s="138"/>
      <c r="E2141" s="137" t="s">
        <v>235</v>
      </c>
      <c r="F2141" s="137" t="s">
        <v>235</v>
      </c>
      <c r="G2141" s="137" t="s">
        <v>235</v>
      </c>
      <c r="H2141" s="192" t="s">
        <v>235</v>
      </c>
      <c r="I2141" s="193" t="s">
        <v>235</v>
      </c>
      <c r="J2141" s="193" t="s">
        <v>235</v>
      </c>
      <c r="K2141" s="194"/>
      <c r="L2141" s="194"/>
      <c r="M2141" s="194"/>
      <c r="N2141" s="194"/>
      <c r="O2141" s="194"/>
      <c r="P2141" s="195"/>
      <c r="Q2141" s="196"/>
      <c r="R2141" s="137" t="s">
        <v>235</v>
      </c>
      <c r="S2141" s="197" t="str">
        <f t="shared" ca="1" si="168"/>
        <v/>
      </c>
      <c r="T2141" s="197" t="str">
        <f ca="1">IF(B2141="","",IF(ISERROR(MATCH($J2141,[3]SorP!$B$1:$B$6226,0)),"",INDIRECT("'SorP'!$A$"&amp;MATCH($S2141&amp;$J2141,[3]SorP!C:C,0))))</f>
        <v/>
      </c>
      <c r="U2141" s="139"/>
      <c r="V2141" s="140" t="e">
        <f>IF(C2141="",NA(),IF(OR(C2141="Smelter not listed",C2141="Smelter not yet identified"),MATCH($B2141&amp;$D2141,'[3]Smelter Look-up'!$J:$J,0),MATCH($B2141&amp;$C2141,'[3]Smelter Look-up'!$J:$J,0)))</f>
        <v>#N/A</v>
      </c>
      <c r="X2141" s="67">
        <f t="shared" si="166"/>
        <v>0</v>
      </c>
      <c r="AB2141" s="68" t="str">
        <f t="shared" si="167"/>
        <v/>
      </c>
    </row>
    <row r="2142" spans="1:28" s="67" customFormat="1" ht="20.25">
      <c r="A2142" s="197"/>
      <c r="B2142" s="137" t="s">
        <v>235</v>
      </c>
      <c r="C2142" s="191" t="s">
        <v>235</v>
      </c>
      <c r="D2142" s="138"/>
      <c r="E2142" s="137" t="s">
        <v>235</v>
      </c>
      <c r="F2142" s="137" t="s">
        <v>235</v>
      </c>
      <c r="G2142" s="137" t="s">
        <v>235</v>
      </c>
      <c r="H2142" s="192" t="s">
        <v>235</v>
      </c>
      <c r="I2142" s="193" t="s">
        <v>235</v>
      </c>
      <c r="J2142" s="193" t="s">
        <v>235</v>
      </c>
      <c r="K2142" s="194"/>
      <c r="L2142" s="194"/>
      <c r="M2142" s="194"/>
      <c r="N2142" s="194"/>
      <c r="O2142" s="194"/>
      <c r="P2142" s="195"/>
      <c r="Q2142" s="196"/>
      <c r="R2142" s="137" t="s">
        <v>235</v>
      </c>
      <c r="S2142" s="197" t="str">
        <f t="shared" ca="1" si="168"/>
        <v/>
      </c>
      <c r="T2142" s="197" t="str">
        <f ca="1">IF(B2142="","",IF(ISERROR(MATCH($J2142,[3]SorP!$B$1:$B$6226,0)),"",INDIRECT("'SorP'!$A$"&amp;MATCH($S2142&amp;$J2142,[3]SorP!C:C,0))))</f>
        <v/>
      </c>
      <c r="U2142" s="139"/>
      <c r="V2142" s="140" t="e">
        <f>IF(C2142="",NA(),IF(OR(C2142="Smelter not listed",C2142="Smelter not yet identified"),MATCH($B2142&amp;$D2142,'[3]Smelter Look-up'!$J:$J,0),MATCH($B2142&amp;$C2142,'[3]Smelter Look-up'!$J:$J,0)))</f>
        <v>#N/A</v>
      </c>
      <c r="X2142" s="67">
        <f t="shared" si="166"/>
        <v>0</v>
      </c>
      <c r="AB2142" s="68" t="str">
        <f t="shared" si="167"/>
        <v/>
      </c>
    </row>
    <row r="2143" spans="1:28" s="67" customFormat="1" ht="20.25">
      <c r="A2143" s="197"/>
      <c r="B2143" s="137" t="s">
        <v>235</v>
      </c>
      <c r="C2143" s="191" t="s">
        <v>235</v>
      </c>
      <c r="D2143" s="138"/>
      <c r="E2143" s="137" t="s">
        <v>235</v>
      </c>
      <c r="F2143" s="137" t="s">
        <v>235</v>
      </c>
      <c r="G2143" s="137" t="s">
        <v>235</v>
      </c>
      <c r="H2143" s="192" t="s">
        <v>235</v>
      </c>
      <c r="I2143" s="193" t="s">
        <v>235</v>
      </c>
      <c r="J2143" s="193" t="s">
        <v>235</v>
      </c>
      <c r="K2143" s="194"/>
      <c r="L2143" s="194"/>
      <c r="M2143" s="194"/>
      <c r="N2143" s="194"/>
      <c r="O2143" s="194"/>
      <c r="P2143" s="195"/>
      <c r="Q2143" s="196"/>
      <c r="R2143" s="137" t="s">
        <v>235</v>
      </c>
      <c r="S2143" s="197" t="str">
        <f t="shared" ca="1" si="168"/>
        <v/>
      </c>
      <c r="T2143" s="197" t="str">
        <f ca="1">IF(B2143="","",IF(ISERROR(MATCH($J2143,[3]SorP!$B$1:$B$6226,0)),"",INDIRECT("'SorP'!$A$"&amp;MATCH($S2143&amp;$J2143,[3]SorP!C:C,0))))</f>
        <v/>
      </c>
      <c r="U2143" s="139"/>
      <c r="V2143" s="140" t="e">
        <f>IF(C2143="",NA(),IF(OR(C2143="Smelter not listed",C2143="Smelter not yet identified"),MATCH($B2143&amp;$D2143,'[3]Smelter Look-up'!$J:$J,0),MATCH($B2143&amp;$C2143,'[3]Smelter Look-up'!$J:$J,0)))</f>
        <v>#N/A</v>
      </c>
      <c r="X2143" s="67">
        <f t="shared" si="166"/>
        <v>0</v>
      </c>
      <c r="AB2143" s="68" t="str">
        <f t="shared" si="167"/>
        <v/>
      </c>
    </row>
    <row r="2144" spans="1:28" s="67" customFormat="1" ht="20.25">
      <c r="A2144" s="197"/>
      <c r="B2144" s="137" t="s">
        <v>235</v>
      </c>
      <c r="C2144" s="191" t="s">
        <v>235</v>
      </c>
      <c r="D2144" s="138"/>
      <c r="E2144" s="137" t="s">
        <v>235</v>
      </c>
      <c r="F2144" s="137" t="s">
        <v>235</v>
      </c>
      <c r="G2144" s="137" t="s">
        <v>235</v>
      </c>
      <c r="H2144" s="192" t="s">
        <v>235</v>
      </c>
      <c r="I2144" s="193" t="s">
        <v>235</v>
      </c>
      <c r="J2144" s="193" t="s">
        <v>235</v>
      </c>
      <c r="K2144" s="194"/>
      <c r="L2144" s="194"/>
      <c r="M2144" s="194"/>
      <c r="N2144" s="194"/>
      <c r="O2144" s="194"/>
      <c r="P2144" s="195"/>
      <c r="Q2144" s="196"/>
      <c r="R2144" s="137" t="s">
        <v>235</v>
      </c>
      <c r="S2144" s="197" t="str">
        <f t="shared" ca="1" si="168"/>
        <v/>
      </c>
      <c r="T2144" s="197" t="str">
        <f ca="1">IF(B2144="","",IF(ISERROR(MATCH($J2144,[3]SorP!$B$1:$B$6226,0)),"",INDIRECT("'SorP'!$A$"&amp;MATCH($S2144&amp;$J2144,[3]SorP!C:C,0))))</f>
        <v/>
      </c>
      <c r="U2144" s="139"/>
      <c r="V2144" s="140" t="e">
        <f>IF(C2144="",NA(),IF(OR(C2144="Smelter not listed",C2144="Smelter not yet identified"),MATCH($B2144&amp;$D2144,'[3]Smelter Look-up'!$J:$J,0),MATCH($B2144&amp;$C2144,'[3]Smelter Look-up'!$J:$J,0)))</f>
        <v>#N/A</v>
      </c>
      <c r="X2144" s="67">
        <f t="shared" si="166"/>
        <v>0</v>
      </c>
      <c r="AB2144" s="68" t="str">
        <f t="shared" si="167"/>
        <v/>
      </c>
    </row>
    <row r="2145" spans="1:28" s="67" customFormat="1" ht="20.25">
      <c r="A2145" s="197"/>
      <c r="B2145" s="137" t="s">
        <v>235</v>
      </c>
      <c r="C2145" s="191" t="s">
        <v>235</v>
      </c>
      <c r="D2145" s="138"/>
      <c r="E2145" s="137" t="s">
        <v>235</v>
      </c>
      <c r="F2145" s="137" t="s">
        <v>235</v>
      </c>
      <c r="G2145" s="137" t="s">
        <v>235</v>
      </c>
      <c r="H2145" s="192" t="s">
        <v>235</v>
      </c>
      <c r="I2145" s="193" t="s">
        <v>235</v>
      </c>
      <c r="J2145" s="193" t="s">
        <v>235</v>
      </c>
      <c r="K2145" s="194"/>
      <c r="L2145" s="194"/>
      <c r="M2145" s="194"/>
      <c r="N2145" s="194"/>
      <c r="O2145" s="194"/>
      <c r="P2145" s="195"/>
      <c r="Q2145" s="196"/>
      <c r="R2145" s="137" t="s">
        <v>235</v>
      </c>
      <c r="S2145" s="197" t="str">
        <f t="shared" ca="1" si="168"/>
        <v/>
      </c>
      <c r="T2145" s="197" t="str">
        <f ca="1">IF(B2145="","",IF(ISERROR(MATCH($J2145,[3]SorP!$B$1:$B$6226,0)),"",INDIRECT("'SorP'!$A$"&amp;MATCH($S2145&amp;$J2145,[3]SorP!C:C,0))))</f>
        <v/>
      </c>
      <c r="U2145" s="139"/>
      <c r="V2145" s="140" t="e">
        <f>IF(C2145="",NA(),IF(OR(C2145="Smelter not listed",C2145="Smelter not yet identified"),MATCH($B2145&amp;$D2145,'[3]Smelter Look-up'!$J:$J,0),MATCH($B2145&amp;$C2145,'[3]Smelter Look-up'!$J:$J,0)))</f>
        <v>#N/A</v>
      </c>
      <c r="X2145" s="67">
        <f t="shared" si="166"/>
        <v>0</v>
      </c>
      <c r="AB2145" s="68" t="str">
        <f t="shared" si="167"/>
        <v/>
      </c>
    </row>
    <row r="2146" spans="1:28" s="67" customFormat="1" ht="20.25">
      <c r="A2146" s="197"/>
      <c r="B2146" s="137" t="s">
        <v>235</v>
      </c>
      <c r="C2146" s="191" t="s">
        <v>235</v>
      </c>
      <c r="D2146" s="138"/>
      <c r="E2146" s="137" t="s">
        <v>235</v>
      </c>
      <c r="F2146" s="137" t="s">
        <v>235</v>
      </c>
      <c r="G2146" s="137" t="s">
        <v>235</v>
      </c>
      <c r="H2146" s="192" t="s">
        <v>235</v>
      </c>
      <c r="I2146" s="193" t="s">
        <v>235</v>
      </c>
      <c r="J2146" s="193" t="s">
        <v>235</v>
      </c>
      <c r="K2146" s="194"/>
      <c r="L2146" s="194"/>
      <c r="M2146" s="194"/>
      <c r="N2146" s="194"/>
      <c r="O2146" s="194"/>
      <c r="P2146" s="195"/>
      <c r="Q2146" s="196"/>
      <c r="R2146" s="137" t="s">
        <v>235</v>
      </c>
      <c r="S2146" s="197" t="str">
        <f t="shared" ca="1" si="168"/>
        <v/>
      </c>
      <c r="T2146" s="197" t="str">
        <f ca="1">IF(B2146="","",IF(ISERROR(MATCH($J2146,[3]SorP!$B$1:$B$6226,0)),"",INDIRECT("'SorP'!$A$"&amp;MATCH($S2146&amp;$J2146,[3]SorP!C:C,0))))</f>
        <v/>
      </c>
      <c r="U2146" s="139"/>
      <c r="V2146" s="140" t="e">
        <f>IF(C2146="",NA(),IF(OR(C2146="Smelter not listed",C2146="Smelter not yet identified"),MATCH($B2146&amp;$D2146,'[3]Smelter Look-up'!$J:$J,0),MATCH($B2146&amp;$C2146,'[3]Smelter Look-up'!$J:$J,0)))</f>
        <v>#N/A</v>
      </c>
      <c r="X2146" s="67">
        <f t="shared" si="166"/>
        <v>0</v>
      </c>
      <c r="AB2146" s="68" t="str">
        <f t="shared" si="167"/>
        <v/>
      </c>
    </row>
    <row r="2147" spans="1:28" s="67" customFormat="1" ht="20.25">
      <c r="A2147" s="197"/>
      <c r="B2147" s="137" t="s">
        <v>235</v>
      </c>
      <c r="C2147" s="191" t="s">
        <v>235</v>
      </c>
      <c r="D2147" s="138"/>
      <c r="E2147" s="137" t="s">
        <v>235</v>
      </c>
      <c r="F2147" s="137" t="s">
        <v>235</v>
      </c>
      <c r="G2147" s="137" t="s">
        <v>235</v>
      </c>
      <c r="H2147" s="192" t="s">
        <v>235</v>
      </c>
      <c r="I2147" s="193" t="s">
        <v>235</v>
      </c>
      <c r="J2147" s="193" t="s">
        <v>235</v>
      </c>
      <c r="K2147" s="194"/>
      <c r="L2147" s="194"/>
      <c r="M2147" s="194"/>
      <c r="N2147" s="194"/>
      <c r="O2147" s="194"/>
      <c r="P2147" s="195"/>
      <c r="Q2147" s="196"/>
      <c r="R2147" s="137" t="s">
        <v>235</v>
      </c>
      <c r="S2147" s="197" t="str">
        <f t="shared" ca="1" si="168"/>
        <v/>
      </c>
      <c r="T2147" s="197" t="str">
        <f ca="1">IF(B2147="","",IF(ISERROR(MATCH($J2147,[3]SorP!$B$1:$B$6226,0)),"",INDIRECT("'SorP'!$A$"&amp;MATCH($S2147&amp;$J2147,[3]SorP!C:C,0))))</f>
        <v/>
      </c>
      <c r="U2147" s="139"/>
      <c r="V2147" s="140" t="e">
        <f>IF(C2147="",NA(),IF(OR(C2147="Smelter not listed",C2147="Smelter not yet identified"),MATCH($B2147&amp;$D2147,'[3]Smelter Look-up'!$J:$J,0),MATCH($B2147&amp;$C2147,'[3]Smelter Look-up'!$J:$J,0)))</f>
        <v>#N/A</v>
      </c>
      <c r="X2147" s="67">
        <f t="shared" si="166"/>
        <v>0</v>
      </c>
      <c r="AB2147" s="68" t="str">
        <f t="shared" si="167"/>
        <v/>
      </c>
    </row>
    <row r="2148" spans="1:28" s="67" customFormat="1" ht="20.25">
      <c r="A2148" s="197"/>
      <c r="B2148" s="137" t="s">
        <v>235</v>
      </c>
      <c r="C2148" s="191" t="s">
        <v>235</v>
      </c>
      <c r="D2148" s="138"/>
      <c r="E2148" s="137" t="s">
        <v>235</v>
      </c>
      <c r="F2148" s="137" t="s">
        <v>235</v>
      </c>
      <c r="G2148" s="137" t="s">
        <v>235</v>
      </c>
      <c r="H2148" s="192" t="s">
        <v>235</v>
      </c>
      <c r="I2148" s="193" t="s">
        <v>235</v>
      </c>
      <c r="J2148" s="193" t="s">
        <v>235</v>
      </c>
      <c r="K2148" s="194"/>
      <c r="L2148" s="194"/>
      <c r="M2148" s="194"/>
      <c r="N2148" s="194"/>
      <c r="O2148" s="194"/>
      <c r="P2148" s="195"/>
      <c r="Q2148" s="196"/>
      <c r="R2148" s="137" t="s">
        <v>235</v>
      </c>
      <c r="S2148" s="197" t="str">
        <f t="shared" ca="1" si="168"/>
        <v/>
      </c>
      <c r="T2148" s="197" t="str">
        <f ca="1">IF(B2148="","",IF(ISERROR(MATCH($J2148,[3]SorP!$B$1:$B$6226,0)),"",INDIRECT("'SorP'!$A$"&amp;MATCH($S2148&amp;$J2148,[3]SorP!C:C,0))))</f>
        <v/>
      </c>
      <c r="U2148" s="139"/>
      <c r="V2148" s="140" t="e">
        <f>IF(C2148="",NA(),IF(OR(C2148="Smelter not listed",C2148="Smelter not yet identified"),MATCH($B2148&amp;$D2148,'[3]Smelter Look-up'!$J:$J,0),MATCH($B2148&amp;$C2148,'[3]Smelter Look-up'!$J:$J,0)))</f>
        <v>#N/A</v>
      </c>
      <c r="X2148" s="67">
        <f t="shared" si="166"/>
        <v>0</v>
      </c>
      <c r="AB2148" s="68" t="str">
        <f t="shared" si="167"/>
        <v/>
      </c>
    </row>
    <row r="2149" spans="1:28" s="67" customFormat="1" ht="20.25">
      <c r="A2149" s="197"/>
      <c r="B2149" s="137" t="s">
        <v>235</v>
      </c>
      <c r="C2149" s="191" t="s">
        <v>235</v>
      </c>
      <c r="D2149" s="138"/>
      <c r="E2149" s="137" t="s">
        <v>235</v>
      </c>
      <c r="F2149" s="137" t="s">
        <v>235</v>
      </c>
      <c r="G2149" s="137" t="s">
        <v>235</v>
      </c>
      <c r="H2149" s="192" t="s">
        <v>235</v>
      </c>
      <c r="I2149" s="193" t="s">
        <v>235</v>
      </c>
      <c r="J2149" s="193" t="s">
        <v>235</v>
      </c>
      <c r="K2149" s="194"/>
      <c r="L2149" s="194"/>
      <c r="M2149" s="194"/>
      <c r="N2149" s="194"/>
      <c r="O2149" s="194"/>
      <c r="P2149" s="195"/>
      <c r="Q2149" s="196"/>
      <c r="R2149" s="137" t="s">
        <v>235</v>
      </c>
      <c r="S2149" s="197" t="str">
        <f t="shared" ca="1" si="168"/>
        <v/>
      </c>
      <c r="T2149" s="197" t="str">
        <f ca="1">IF(B2149="","",IF(ISERROR(MATCH($J2149,[3]SorP!$B$1:$B$6226,0)),"",INDIRECT("'SorP'!$A$"&amp;MATCH($S2149&amp;$J2149,[3]SorP!C:C,0))))</f>
        <v/>
      </c>
      <c r="U2149" s="139"/>
      <c r="V2149" s="140" t="e">
        <f>IF(C2149="",NA(),IF(OR(C2149="Smelter not listed",C2149="Smelter not yet identified"),MATCH($B2149&amp;$D2149,'[3]Smelter Look-up'!$J:$J,0),MATCH($B2149&amp;$C2149,'[3]Smelter Look-up'!$J:$J,0)))</f>
        <v>#N/A</v>
      </c>
      <c r="X2149" s="67">
        <f t="shared" si="166"/>
        <v>0</v>
      </c>
      <c r="AB2149" s="68" t="str">
        <f t="shared" si="167"/>
        <v/>
      </c>
    </row>
    <row r="2150" spans="1:28" s="67" customFormat="1" ht="20.25">
      <c r="A2150" s="197"/>
      <c r="B2150" s="137" t="s">
        <v>235</v>
      </c>
      <c r="C2150" s="191" t="s">
        <v>235</v>
      </c>
      <c r="D2150" s="138"/>
      <c r="E2150" s="137" t="s">
        <v>235</v>
      </c>
      <c r="F2150" s="137" t="s">
        <v>235</v>
      </c>
      <c r="G2150" s="137" t="s">
        <v>235</v>
      </c>
      <c r="H2150" s="192" t="s">
        <v>235</v>
      </c>
      <c r="I2150" s="193" t="s">
        <v>235</v>
      </c>
      <c r="J2150" s="193" t="s">
        <v>235</v>
      </c>
      <c r="K2150" s="194"/>
      <c r="L2150" s="194"/>
      <c r="M2150" s="194"/>
      <c r="N2150" s="194"/>
      <c r="O2150" s="194"/>
      <c r="P2150" s="195"/>
      <c r="Q2150" s="196"/>
      <c r="R2150" s="137" t="s">
        <v>235</v>
      </c>
      <c r="S2150" s="197" t="str">
        <f t="shared" ca="1" si="168"/>
        <v/>
      </c>
      <c r="T2150" s="197" t="str">
        <f ca="1">IF(B2150="","",IF(ISERROR(MATCH($J2150,[3]SorP!$B$1:$B$6226,0)),"",INDIRECT("'SorP'!$A$"&amp;MATCH($S2150&amp;$J2150,[3]SorP!C:C,0))))</f>
        <v/>
      </c>
      <c r="U2150" s="139"/>
      <c r="V2150" s="140" t="e">
        <f>IF(C2150="",NA(),IF(OR(C2150="Smelter not listed",C2150="Smelter not yet identified"),MATCH($B2150&amp;$D2150,'[3]Smelter Look-up'!$J:$J,0),MATCH($B2150&amp;$C2150,'[3]Smelter Look-up'!$J:$J,0)))</f>
        <v>#N/A</v>
      </c>
      <c r="X2150" s="67">
        <f t="shared" si="166"/>
        <v>0</v>
      </c>
      <c r="AB2150" s="68" t="str">
        <f t="shared" si="167"/>
        <v/>
      </c>
    </row>
    <row r="2151" spans="1:28" s="67" customFormat="1" ht="20.25">
      <c r="A2151" s="197"/>
      <c r="B2151" s="137" t="s">
        <v>235</v>
      </c>
      <c r="C2151" s="191" t="s">
        <v>235</v>
      </c>
      <c r="D2151" s="138"/>
      <c r="E2151" s="137" t="s">
        <v>235</v>
      </c>
      <c r="F2151" s="137" t="s">
        <v>235</v>
      </c>
      <c r="G2151" s="137" t="s">
        <v>235</v>
      </c>
      <c r="H2151" s="192" t="s">
        <v>235</v>
      </c>
      <c r="I2151" s="193" t="s">
        <v>235</v>
      </c>
      <c r="J2151" s="193" t="s">
        <v>235</v>
      </c>
      <c r="K2151" s="194"/>
      <c r="L2151" s="194"/>
      <c r="M2151" s="194"/>
      <c r="N2151" s="194"/>
      <c r="O2151" s="194"/>
      <c r="P2151" s="195"/>
      <c r="Q2151" s="196"/>
      <c r="R2151" s="137" t="s">
        <v>235</v>
      </c>
      <c r="S2151" s="197" t="str">
        <f t="shared" ca="1" si="168"/>
        <v/>
      </c>
      <c r="T2151" s="197" t="str">
        <f ca="1">IF(B2151="","",IF(ISERROR(MATCH($J2151,[3]SorP!$B$1:$B$6226,0)),"",INDIRECT("'SorP'!$A$"&amp;MATCH($S2151&amp;$J2151,[3]SorP!C:C,0))))</f>
        <v/>
      </c>
      <c r="U2151" s="139"/>
      <c r="V2151" s="140" t="e">
        <f>IF(C2151="",NA(),IF(OR(C2151="Smelter not listed",C2151="Smelter not yet identified"),MATCH($B2151&amp;$D2151,'[3]Smelter Look-up'!$J:$J,0),MATCH($B2151&amp;$C2151,'[3]Smelter Look-up'!$J:$J,0)))</f>
        <v>#N/A</v>
      </c>
      <c r="X2151" s="67">
        <f t="shared" si="166"/>
        <v>0</v>
      </c>
      <c r="AB2151" s="68" t="str">
        <f t="shared" si="167"/>
        <v/>
      </c>
    </row>
    <row r="2152" spans="1:28" s="67" customFormat="1" ht="20.25">
      <c r="A2152" s="197"/>
      <c r="B2152" s="137" t="s">
        <v>235</v>
      </c>
      <c r="C2152" s="191" t="s">
        <v>235</v>
      </c>
      <c r="D2152" s="138"/>
      <c r="E2152" s="137" t="s">
        <v>235</v>
      </c>
      <c r="F2152" s="137" t="s">
        <v>235</v>
      </c>
      <c r="G2152" s="137" t="s">
        <v>235</v>
      </c>
      <c r="H2152" s="192" t="s">
        <v>235</v>
      </c>
      <c r="I2152" s="193" t="s">
        <v>235</v>
      </c>
      <c r="J2152" s="193" t="s">
        <v>235</v>
      </c>
      <c r="K2152" s="194"/>
      <c r="L2152" s="194"/>
      <c r="M2152" s="194"/>
      <c r="N2152" s="194"/>
      <c r="O2152" s="194"/>
      <c r="P2152" s="195"/>
      <c r="Q2152" s="196"/>
      <c r="R2152" s="137" t="s">
        <v>235</v>
      </c>
      <c r="S2152" s="197" t="str">
        <f t="shared" ca="1" si="168"/>
        <v/>
      </c>
      <c r="T2152" s="197" t="str">
        <f ca="1">IF(B2152="","",IF(ISERROR(MATCH($J2152,[3]SorP!$B$1:$B$6226,0)),"",INDIRECT("'SorP'!$A$"&amp;MATCH($S2152&amp;$J2152,[3]SorP!C:C,0))))</f>
        <v/>
      </c>
      <c r="U2152" s="139"/>
      <c r="V2152" s="140" t="e">
        <f>IF(C2152="",NA(),IF(OR(C2152="Smelter not listed",C2152="Smelter not yet identified"),MATCH($B2152&amp;$D2152,'[3]Smelter Look-up'!$J:$J,0),MATCH($B2152&amp;$C2152,'[3]Smelter Look-up'!$J:$J,0)))</f>
        <v>#N/A</v>
      </c>
      <c r="X2152" s="67">
        <f t="shared" si="166"/>
        <v>0</v>
      </c>
      <c r="AB2152" s="68" t="str">
        <f t="shared" si="167"/>
        <v/>
      </c>
    </row>
    <row r="2153" spans="1:28" s="67" customFormat="1" ht="20.25">
      <c r="A2153" s="197"/>
      <c r="B2153" s="137" t="s">
        <v>235</v>
      </c>
      <c r="C2153" s="191" t="s">
        <v>235</v>
      </c>
      <c r="D2153" s="138"/>
      <c r="E2153" s="137" t="s">
        <v>235</v>
      </c>
      <c r="F2153" s="137" t="s">
        <v>235</v>
      </c>
      <c r="G2153" s="137" t="s">
        <v>235</v>
      </c>
      <c r="H2153" s="192" t="s">
        <v>235</v>
      </c>
      <c r="I2153" s="193" t="s">
        <v>235</v>
      </c>
      <c r="J2153" s="193" t="s">
        <v>235</v>
      </c>
      <c r="K2153" s="194"/>
      <c r="L2153" s="194"/>
      <c r="M2153" s="194"/>
      <c r="N2153" s="194"/>
      <c r="O2153" s="194"/>
      <c r="P2153" s="195"/>
      <c r="Q2153" s="196"/>
      <c r="R2153" s="137" t="s">
        <v>235</v>
      </c>
      <c r="S2153" s="197" t="str">
        <f t="shared" ca="1" si="168"/>
        <v/>
      </c>
      <c r="T2153" s="197" t="str">
        <f ca="1">IF(B2153="","",IF(ISERROR(MATCH($J2153,[3]SorP!$B$1:$B$6226,0)),"",INDIRECT("'SorP'!$A$"&amp;MATCH($S2153&amp;$J2153,[3]SorP!C:C,0))))</f>
        <v/>
      </c>
      <c r="U2153" s="139"/>
      <c r="V2153" s="140" t="e">
        <f>IF(C2153="",NA(),IF(OR(C2153="Smelter not listed",C2153="Smelter not yet identified"),MATCH($B2153&amp;$D2153,'[3]Smelter Look-up'!$J:$J,0),MATCH($B2153&amp;$C2153,'[3]Smelter Look-up'!$J:$J,0)))</f>
        <v>#N/A</v>
      </c>
      <c r="X2153" s="67">
        <f t="shared" si="166"/>
        <v>0</v>
      </c>
      <c r="AB2153" s="68" t="str">
        <f t="shared" si="167"/>
        <v/>
      </c>
    </row>
    <row r="2154" spans="1:28" s="67" customFormat="1" ht="20.25">
      <c r="A2154" s="197"/>
      <c r="B2154" s="137" t="s">
        <v>235</v>
      </c>
      <c r="C2154" s="191" t="s">
        <v>235</v>
      </c>
      <c r="D2154" s="138"/>
      <c r="E2154" s="137" t="s">
        <v>235</v>
      </c>
      <c r="F2154" s="137" t="s">
        <v>235</v>
      </c>
      <c r="G2154" s="137" t="s">
        <v>235</v>
      </c>
      <c r="H2154" s="192" t="s">
        <v>235</v>
      </c>
      <c r="I2154" s="193" t="s">
        <v>235</v>
      </c>
      <c r="J2154" s="193" t="s">
        <v>235</v>
      </c>
      <c r="K2154" s="194"/>
      <c r="L2154" s="194"/>
      <c r="M2154" s="194"/>
      <c r="N2154" s="194"/>
      <c r="O2154" s="194"/>
      <c r="P2154" s="195"/>
      <c r="Q2154" s="196"/>
      <c r="R2154" s="137" t="s">
        <v>235</v>
      </c>
      <c r="S2154" s="197" t="str">
        <f t="shared" ca="1" si="168"/>
        <v/>
      </c>
      <c r="T2154" s="197" t="str">
        <f ca="1">IF(B2154="","",IF(ISERROR(MATCH($J2154,[3]SorP!$B$1:$B$6226,0)),"",INDIRECT("'SorP'!$A$"&amp;MATCH($S2154&amp;$J2154,[3]SorP!C:C,0))))</f>
        <v/>
      </c>
      <c r="U2154" s="139"/>
      <c r="V2154" s="140" t="e">
        <f>IF(C2154="",NA(),IF(OR(C2154="Smelter not listed",C2154="Smelter not yet identified"),MATCH($B2154&amp;$D2154,'[3]Smelter Look-up'!$J:$J,0),MATCH($B2154&amp;$C2154,'[3]Smelter Look-up'!$J:$J,0)))</f>
        <v>#N/A</v>
      </c>
      <c r="X2154" s="67">
        <f t="shared" si="166"/>
        <v>0</v>
      </c>
      <c r="AB2154" s="68" t="str">
        <f t="shared" si="167"/>
        <v/>
      </c>
    </row>
    <row r="2155" spans="1:28" s="67" customFormat="1" ht="20.25">
      <c r="A2155" s="197"/>
      <c r="B2155" s="137" t="s">
        <v>235</v>
      </c>
      <c r="C2155" s="191" t="s">
        <v>235</v>
      </c>
      <c r="D2155" s="138"/>
      <c r="E2155" s="137" t="s">
        <v>235</v>
      </c>
      <c r="F2155" s="137" t="s">
        <v>235</v>
      </c>
      <c r="G2155" s="137" t="s">
        <v>235</v>
      </c>
      <c r="H2155" s="192" t="s">
        <v>235</v>
      </c>
      <c r="I2155" s="193" t="s">
        <v>235</v>
      </c>
      <c r="J2155" s="193" t="s">
        <v>235</v>
      </c>
      <c r="K2155" s="194"/>
      <c r="L2155" s="194"/>
      <c r="M2155" s="194"/>
      <c r="N2155" s="194"/>
      <c r="O2155" s="194"/>
      <c r="P2155" s="195"/>
      <c r="Q2155" s="196"/>
      <c r="R2155" s="137" t="s">
        <v>235</v>
      </c>
      <c r="S2155" s="197" t="str">
        <f t="shared" ca="1" si="168"/>
        <v/>
      </c>
      <c r="T2155" s="197" t="str">
        <f ca="1">IF(B2155="","",IF(ISERROR(MATCH($J2155,[3]SorP!$B$1:$B$6226,0)),"",INDIRECT("'SorP'!$A$"&amp;MATCH($S2155&amp;$J2155,[3]SorP!C:C,0))))</f>
        <v/>
      </c>
      <c r="U2155" s="139"/>
      <c r="V2155" s="140" t="e">
        <f>IF(C2155="",NA(),IF(OR(C2155="Smelter not listed",C2155="Smelter not yet identified"),MATCH($B2155&amp;$D2155,'[3]Smelter Look-up'!$J:$J,0),MATCH($B2155&amp;$C2155,'[3]Smelter Look-up'!$J:$J,0)))</f>
        <v>#N/A</v>
      </c>
      <c r="X2155" s="67">
        <f t="shared" si="166"/>
        <v>0</v>
      </c>
      <c r="AB2155" s="68" t="str">
        <f t="shared" si="167"/>
        <v/>
      </c>
    </row>
    <row r="2156" spans="1:28" s="67" customFormat="1" ht="20.25">
      <c r="A2156" s="197"/>
      <c r="B2156" s="137" t="s">
        <v>235</v>
      </c>
      <c r="C2156" s="191" t="s">
        <v>235</v>
      </c>
      <c r="D2156" s="138"/>
      <c r="E2156" s="137" t="s">
        <v>235</v>
      </c>
      <c r="F2156" s="137" t="s">
        <v>235</v>
      </c>
      <c r="G2156" s="137" t="s">
        <v>235</v>
      </c>
      <c r="H2156" s="192" t="s">
        <v>235</v>
      </c>
      <c r="I2156" s="193" t="s">
        <v>235</v>
      </c>
      <c r="J2156" s="193" t="s">
        <v>235</v>
      </c>
      <c r="K2156" s="194"/>
      <c r="L2156" s="194"/>
      <c r="M2156" s="194"/>
      <c r="N2156" s="194"/>
      <c r="O2156" s="194"/>
      <c r="P2156" s="195"/>
      <c r="Q2156" s="196"/>
      <c r="R2156" s="137" t="s">
        <v>235</v>
      </c>
      <c r="S2156" s="197" t="str">
        <f t="shared" ca="1" si="168"/>
        <v/>
      </c>
      <c r="T2156" s="197" t="str">
        <f ca="1">IF(B2156="","",IF(ISERROR(MATCH($J2156,[3]SorP!$B$1:$B$6226,0)),"",INDIRECT("'SorP'!$A$"&amp;MATCH($S2156&amp;$J2156,[3]SorP!C:C,0))))</f>
        <v/>
      </c>
      <c r="U2156" s="139"/>
      <c r="V2156" s="140" t="e">
        <f>IF(C2156="",NA(),IF(OR(C2156="Smelter not listed",C2156="Smelter not yet identified"),MATCH($B2156&amp;$D2156,'[3]Smelter Look-up'!$J:$J,0),MATCH($B2156&amp;$C2156,'[3]Smelter Look-up'!$J:$J,0)))</f>
        <v>#N/A</v>
      </c>
      <c r="X2156" s="67">
        <f t="shared" si="166"/>
        <v>0</v>
      </c>
      <c r="AB2156" s="68" t="str">
        <f t="shared" si="167"/>
        <v/>
      </c>
    </row>
    <row r="2157" spans="1:28" s="67" customFormat="1" ht="20.25">
      <c r="A2157" s="197"/>
      <c r="B2157" s="137" t="s">
        <v>235</v>
      </c>
      <c r="C2157" s="191" t="s">
        <v>235</v>
      </c>
      <c r="D2157" s="138"/>
      <c r="E2157" s="137" t="s">
        <v>235</v>
      </c>
      <c r="F2157" s="137" t="s">
        <v>235</v>
      </c>
      <c r="G2157" s="137" t="s">
        <v>235</v>
      </c>
      <c r="H2157" s="192" t="s">
        <v>235</v>
      </c>
      <c r="I2157" s="193" t="s">
        <v>235</v>
      </c>
      <c r="J2157" s="193" t="s">
        <v>235</v>
      </c>
      <c r="K2157" s="194"/>
      <c r="L2157" s="194"/>
      <c r="M2157" s="194"/>
      <c r="N2157" s="194"/>
      <c r="O2157" s="194"/>
      <c r="P2157" s="195"/>
      <c r="Q2157" s="196"/>
      <c r="R2157" s="137" t="s">
        <v>235</v>
      </c>
      <c r="S2157" s="197" t="str">
        <f t="shared" ca="1" si="168"/>
        <v/>
      </c>
      <c r="T2157" s="197" t="str">
        <f ca="1">IF(B2157="","",IF(ISERROR(MATCH($J2157,[3]SorP!$B$1:$B$6226,0)),"",INDIRECT("'SorP'!$A$"&amp;MATCH($S2157&amp;$J2157,[3]SorP!C:C,0))))</f>
        <v/>
      </c>
      <c r="U2157" s="139"/>
      <c r="V2157" s="140" t="e">
        <f>IF(C2157="",NA(),IF(OR(C2157="Smelter not listed",C2157="Smelter not yet identified"),MATCH($B2157&amp;$D2157,'[3]Smelter Look-up'!$J:$J,0),MATCH($B2157&amp;$C2157,'[3]Smelter Look-up'!$J:$J,0)))</f>
        <v>#N/A</v>
      </c>
      <c r="X2157" s="67">
        <f t="shared" si="166"/>
        <v>0</v>
      </c>
      <c r="AB2157" s="68" t="str">
        <f t="shared" si="167"/>
        <v/>
      </c>
    </row>
    <row r="2158" spans="1:28" s="67" customFormat="1" ht="20.25">
      <c r="A2158" s="197"/>
      <c r="B2158" s="137" t="s">
        <v>235</v>
      </c>
      <c r="C2158" s="191" t="s">
        <v>235</v>
      </c>
      <c r="D2158" s="138"/>
      <c r="E2158" s="137" t="s">
        <v>235</v>
      </c>
      <c r="F2158" s="137" t="s">
        <v>235</v>
      </c>
      <c r="G2158" s="137" t="s">
        <v>235</v>
      </c>
      <c r="H2158" s="192" t="s">
        <v>235</v>
      </c>
      <c r="I2158" s="193" t="s">
        <v>235</v>
      </c>
      <c r="J2158" s="193" t="s">
        <v>235</v>
      </c>
      <c r="K2158" s="194"/>
      <c r="L2158" s="194"/>
      <c r="M2158" s="194"/>
      <c r="N2158" s="194"/>
      <c r="O2158" s="194"/>
      <c r="P2158" s="195"/>
      <c r="Q2158" s="196"/>
      <c r="R2158" s="137" t="s">
        <v>235</v>
      </c>
      <c r="S2158" s="197" t="str">
        <f t="shared" ca="1" si="168"/>
        <v/>
      </c>
      <c r="T2158" s="197" t="str">
        <f ca="1">IF(B2158="","",IF(ISERROR(MATCH($J2158,[3]SorP!$B$1:$B$6226,0)),"",INDIRECT("'SorP'!$A$"&amp;MATCH($S2158&amp;$J2158,[3]SorP!C:C,0))))</f>
        <v/>
      </c>
      <c r="U2158" s="139"/>
      <c r="V2158" s="140" t="e">
        <f>IF(C2158="",NA(),IF(OR(C2158="Smelter not listed",C2158="Smelter not yet identified"),MATCH($B2158&amp;$D2158,'[3]Smelter Look-up'!$J:$J,0),MATCH($B2158&amp;$C2158,'[3]Smelter Look-up'!$J:$J,0)))</f>
        <v>#N/A</v>
      </c>
      <c r="X2158" s="67">
        <f t="shared" si="166"/>
        <v>0</v>
      </c>
      <c r="AB2158" s="68" t="str">
        <f t="shared" si="167"/>
        <v/>
      </c>
    </row>
    <row r="2159" spans="1:28" s="67" customFormat="1" ht="20.25">
      <c r="A2159" s="197"/>
      <c r="B2159" s="137" t="s">
        <v>235</v>
      </c>
      <c r="C2159" s="191" t="s">
        <v>235</v>
      </c>
      <c r="D2159" s="138"/>
      <c r="E2159" s="137" t="s">
        <v>235</v>
      </c>
      <c r="F2159" s="137" t="s">
        <v>235</v>
      </c>
      <c r="G2159" s="137" t="s">
        <v>235</v>
      </c>
      <c r="H2159" s="192" t="s">
        <v>235</v>
      </c>
      <c r="I2159" s="193" t="s">
        <v>235</v>
      </c>
      <c r="J2159" s="193" t="s">
        <v>235</v>
      </c>
      <c r="K2159" s="194"/>
      <c r="L2159" s="194"/>
      <c r="M2159" s="194"/>
      <c r="N2159" s="194"/>
      <c r="O2159" s="194"/>
      <c r="P2159" s="195"/>
      <c r="Q2159" s="196"/>
      <c r="R2159" s="137" t="s">
        <v>235</v>
      </c>
      <c r="S2159" s="197" t="str">
        <f t="shared" ca="1" si="168"/>
        <v/>
      </c>
      <c r="T2159" s="197" t="str">
        <f ca="1">IF(B2159="","",IF(ISERROR(MATCH($J2159,[3]SorP!$B$1:$B$6226,0)),"",INDIRECT("'SorP'!$A$"&amp;MATCH($S2159&amp;$J2159,[3]SorP!C:C,0))))</f>
        <v/>
      </c>
      <c r="U2159" s="139"/>
      <c r="V2159" s="140" t="e">
        <f>IF(C2159="",NA(),IF(OR(C2159="Smelter not listed",C2159="Smelter not yet identified"),MATCH($B2159&amp;$D2159,'[3]Smelter Look-up'!$J:$J,0),MATCH($B2159&amp;$C2159,'[3]Smelter Look-up'!$J:$J,0)))</f>
        <v>#N/A</v>
      </c>
      <c r="X2159" s="67">
        <f t="shared" si="166"/>
        <v>0</v>
      </c>
      <c r="AB2159" s="68" t="str">
        <f t="shared" si="167"/>
        <v/>
      </c>
    </row>
    <row r="2160" spans="1:28" s="67" customFormat="1" ht="20.25">
      <c r="A2160" s="197"/>
      <c r="B2160" s="137" t="s">
        <v>235</v>
      </c>
      <c r="C2160" s="191" t="s">
        <v>235</v>
      </c>
      <c r="D2160" s="138"/>
      <c r="E2160" s="137" t="s">
        <v>235</v>
      </c>
      <c r="F2160" s="137" t="s">
        <v>235</v>
      </c>
      <c r="G2160" s="137" t="s">
        <v>235</v>
      </c>
      <c r="H2160" s="192" t="s">
        <v>235</v>
      </c>
      <c r="I2160" s="193" t="s">
        <v>235</v>
      </c>
      <c r="J2160" s="193" t="s">
        <v>235</v>
      </c>
      <c r="K2160" s="194"/>
      <c r="L2160" s="194"/>
      <c r="M2160" s="194"/>
      <c r="N2160" s="194"/>
      <c r="O2160" s="194"/>
      <c r="P2160" s="195"/>
      <c r="Q2160" s="196"/>
      <c r="R2160" s="137" t="s">
        <v>235</v>
      </c>
      <c r="S2160" s="197" t="str">
        <f t="shared" ca="1" si="168"/>
        <v/>
      </c>
      <c r="T2160" s="197" t="str">
        <f ca="1">IF(B2160="","",IF(ISERROR(MATCH($J2160,[3]SorP!$B$1:$B$6226,0)),"",INDIRECT("'SorP'!$A$"&amp;MATCH($S2160&amp;$J2160,[3]SorP!C:C,0))))</f>
        <v/>
      </c>
      <c r="U2160" s="139"/>
      <c r="V2160" s="140" t="e">
        <f>IF(C2160="",NA(),IF(OR(C2160="Smelter not listed",C2160="Smelter not yet identified"),MATCH($B2160&amp;$D2160,'[3]Smelter Look-up'!$J:$J,0),MATCH($B2160&amp;$C2160,'[3]Smelter Look-up'!$J:$J,0)))</f>
        <v>#N/A</v>
      </c>
      <c r="X2160" s="67">
        <f t="shared" si="166"/>
        <v>0</v>
      </c>
      <c r="AB2160" s="68" t="str">
        <f t="shared" si="167"/>
        <v/>
      </c>
    </row>
    <row r="2161" spans="1:28" s="67" customFormat="1" ht="20.25">
      <c r="A2161" s="197"/>
      <c r="B2161" s="137" t="s">
        <v>235</v>
      </c>
      <c r="C2161" s="191" t="s">
        <v>235</v>
      </c>
      <c r="D2161" s="138"/>
      <c r="E2161" s="137" t="s">
        <v>235</v>
      </c>
      <c r="F2161" s="137" t="s">
        <v>235</v>
      </c>
      <c r="G2161" s="137" t="s">
        <v>235</v>
      </c>
      <c r="H2161" s="192" t="s">
        <v>235</v>
      </c>
      <c r="I2161" s="193" t="s">
        <v>235</v>
      </c>
      <c r="J2161" s="193" t="s">
        <v>235</v>
      </c>
      <c r="K2161" s="194"/>
      <c r="L2161" s="194"/>
      <c r="M2161" s="194"/>
      <c r="N2161" s="194"/>
      <c r="O2161" s="194"/>
      <c r="P2161" s="195"/>
      <c r="Q2161" s="196"/>
      <c r="R2161" s="137" t="s">
        <v>235</v>
      </c>
      <c r="S2161" s="197" t="str">
        <f t="shared" ca="1" si="168"/>
        <v/>
      </c>
      <c r="T2161" s="197" t="str">
        <f ca="1">IF(B2161="","",IF(ISERROR(MATCH($J2161,[3]SorP!$B$1:$B$6226,0)),"",INDIRECT("'SorP'!$A$"&amp;MATCH($S2161&amp;$J2161,[3]SorP!C:C,0))))</f>
        <v/>
      </c>
      <c r="U2161" s="139"/>
      <c r="V2161" s="140" t="e">
        <f>IF(C2161="",NA(),IF(OR(C2161="Smelter not listed",C2161="Smelter not yet identified"),MATCH($B2161&amp;$D2161,'[3]Smelter Look-up'!$J:$J,0),MATCH($B2161&amp;$C2161,'[3]Smelter Look-up'!$J:$J,0)))</f>
        <v>#N/A</v>
      </c>
      <c r="X2161" s="67">
        <f t="shared" si="166"/>
        <v>0</v>
      </c>
      <c r="AB2161" s="68" t="str">
        <f t="shared" si="167"/>
        <v/>
      </c>
    </row>
    <row r="2162" spans="1:28" s="67" customFormat="1" ht="20.25">
      <c r="A2162" s="197"/>
      <c r="B2162" s="137" t="s">
        <v>235</v>
      </c>
      <c r="C2162" s="191" t="s">
        <v>235</v>
      </c>
      <c r="D2162" s="138"/>
      <c r="E2162" s="137" t="s">
        <v>235</v>
      </c>
      <c r="F2162" s="137" t="s">
        <v>235</v>
      </c>
      <c r="G2162" s="137" t="s">
        <v>235</v>
      </c>
      <c r="H2162" s="192" t="s">
        <v>235</v>
      </c>
      <c r="I2162" s="193" t="s">
        <v>235</v>
      </c>
      <c r="J2162" s="193" t="s">
        <v>235</v>
      </c>
      <c r="K2162" s="194"/>
      <c r="L2162" s="194"/>
      <c r="M2162" s="194"/>
      <c r="N2162" s="194"/>
      <c r="O2162" s="194"/>
      <c r="P2162" s="195"/>
      <c r="Q2162" s="196"/>
      <c r="R2162" s="137" t="s">
        <v>235</v>
      </c>
      <c r="S2162" s="197" t="str">
        <f t="shared" ca="1" si="168"/>
        <v/>
      </c>
      <c r="T2162" s="197" t="str">
        <f ca="1">IF(B2162="","",IF(ISERROR(MATCH($J2162,[3]SorP!$B$1:$B$6226,0)),"",INDIRECT("'SorP'!$A$"&amp;MATCH($S2162&amp;$J2162,[3]SorP!C:C,0))))</f>
        <v/>
      </c>
      <c r="U2162" s="139"/>
      <c r="V2162" s="140" t="e">
        <f>IF(C2162="",NA(),IF(OR(C2162="Smelter not listed",C2162="Smelter not yet identified"),MATCH($B2162&amp;$D2162,'[3]Smelter Look-up'!$J:$J,0),MATCH($B2162&amp;$C2162,'[3]Smelter Look-up'!$J:$J,0)))</f>
        <v>#N/A</v>
      </c>
      <c r="X2162" s="67">
        <f t="shared" si="166"/>
        <v>0</v>
      </c>
      <c r="AB2162" s="68" t="str">
        <f t="shared" si="167"/>
        <v/>
      </c>
    </row>
    <row r="2163" spans="1:28" s="67" customFormat="1" ht="20.25">
      <c r="A2163" s="197"/>
      <c r="B2163" s="137" t="s">
        <v>235</v>
      </c>
      <c r="C2163" s="191" t="s">
        <v>235</v>
      </c>
      <c r="D2163" s="138"/>
      <c r="E2163" s="137" t="s">
        <v>235</v>
      </c>
      <c r="F2163" s="137" t="s">
        <v>235</v>
      </c>
      <c r="G2163" s="137" t="s">
        <v>235</v>
      </c>
      <c r="H2163" s="192" t="s">
        <v>235</v>
      </c>
      <c r="I2163" s="193" t="s">
        <v>235</v>
      </c>
      <c r="J2163" s="193" t="s">
        <v>235</v>
      </c>
      <c r="K2163" s="194"/>
      <c r="L2163" s="194"/>
      <c r="M2163" s="194"/>
      <c r="N2163" s="194"/>
      <c r="O2163" s="194"/>
      <c r="P2163" s="195"/>
      <c r="Q2163" s="196"/>
      <c r="R2163" s="137" t="s">
        <v>235</v>
      </c>
      <c r="S2163" s="197" t="str">
        <f t="shared" ca="1" si="168"/>
        <v/>
      </c>
      <c r="T2163" s="197" t="str">
        <f ca="1">IF(B2163="","",IF(ISERROR(MATCH($J2163,[3]SorP!$B$1:$B$6226,0)),"",INDIRECT("'SorP'!$A$"&amp;MATCH($S2163&amp;$J2163,[3]SorP!C:C,0))))</f>
        <v/>
      </c>
      <c r="U2163" s="139"/>
      <c r="V2163" s="140" t="e">
        <f>IF(C2163="",NA(),IF(OR(C2163="Smelter not listed",C2163="Smelter not yet identified"),MATCH($B2163&amp;$D2163,'[3]Smelter Look-up'!$J:$J,0),MATCH($B2163&amp;$C2163,'[3]Smelter Look-up'!$J:$J,0)))</f>
        <v>#N/A</v>
      </c>
      <c r="X2163" s="67">
        <f t="shared" si="166"/>
        <v>0</v>
      </c>
      <c r="AB2163" s="68" t="str">
        <f t="shared" si="167"/>
        <v/>
      </c>
    </row>
    <row r="2164" spans="1:28" s="67" customFormat="1" ht="20.25">
      <c r="A2164" s="197"/>
      <c r="B2164" s="137" t="s">
        <v>235</v>
      </c>
      <c r="C2164" s="191" t="s">
        <v>235</v>
      </c>
      <c r="D2164" s="138"/>
      <c r="E2164" s="137" t="s">
        <v>235</v>
      </c>
      <c r="F2164" s="137" t="s">
        <v>235</v>
      </c>
      <c r="G2164" s="137" t="s">
        <v>235</v>
      </c>
      <c r="H2164" s="192" t="s">
        <v>235</v>
      </c>
      <c r="I2164" s="193" t="s">
        <v>235</v>
      </c>
      <c r="J2164" s="193" t="s">
        <v>235</v>
      </c>
      <c r="K2164" s="194"/>
      <c r="L2164" s="194"/>
      <c r="M2164" s="194"/>
      <c r="N2164" s="194"/>
      <c r="O2164" s="194"/>
      <c r="P2164" s="195"/>
      <c r="Q2164" s="196"/>
      <c r="R2164" s="137" t="s">
        <v>235</v>
      </c>
      <c r="S2164" s="197" t="str">
        <f t="shared" ca="1" si="168"/>
        <v/>
      </c>
      <c r="T2164" s="197" t="str">
        <f ca="1">IF(B2164="","",IF(ISERROR(MATCH($J2164,[3]SorP!$B$1:$B$6226,0)),"",INDIRECT("'SorP'!$A$"&amp;MATCH($S2164&amp;$J2164,[3]SorP!C:C,0))))</f>
        <v/>
      </c>
      <c r="U2164" s="139"/>
      <c r="V2164" s="140" t="e">
        <f>IF(C2164="",NA(),IF(OR(C2164="Smelter not listed",C2164="Smelter not yet identified"),MATCH($B2164&amp;$D2164,'[3]Smelter Look-up'!$J:$J,0),MATCH($B2164&amp;$C2164,'[3]Smelter Look-up'!$J:$J,0)))</f>
        <v>#N/A</v>
      </c>
      <c r="X2164" s="67">
        <f t="shared" si="166"/>
        <v>0</v>
      </c>
      <c r="AB2164" s="68" t="str">
        <f t="shared" si="167"/>
        <v/>
      </c>
    </row>
    <row r="2165" spans="1:28" s="67" customFormat="1" ht="20.25">
      <c r="A2165" s="197"/>
      <c r="B2165" s="137" t="s">
        <v>235</v>
      </c>
      <c r="C2165" s="191" t="s">
        <v>235</v>
      </c>
      <c r="D2165" s="138"/>
      <c r="E2165" s="137" t="s">
        <v>235</v>
      </c>
      <c r="F2165" s="137" t="s">
        <v>235</v>
      </c>
      <c r="G2165" s="137" t="s">
        <v>235</v>
      </c>
      <c r="H2165" s="192" t="s">
        <v>235</v>
      </c>
      <c r="I2165" s="193" t="s">
        <v>235</v>
      </c>
      <c r="J2165" s="193" t="s">
        <v>235</v>
      </c>
      <c r="K2165" s="194"/>
      <c r="L2165" s="194"/>
      <c r="M2165" s="194"/>
      <c r="N2165" s="194"/>
      <c r="O2165" s="194"/>
      <c r="P2165" s="195"/>
      <c r="Q2165" s="196"/>
      <c r="R2165" s="137" t="s">
        <v>235</v>
      </c>
      <c r="S2165" s="197" t="str">
        <f t="shared" ca="1" si="168"/>
        <v/>
      </c>
      <c r="T2165" s="197" t="str">
        <f ca="1">IF(B2165="","",IF(ISERROR(MATCH($J2165,[3]SorP!$B$1:$B$6226,0)),"",INDIRECT("'SorP'!$A$"&amp;MATCH($S2165&amp;$J2165,[3]SorP!C:C,0))))</f>
        <v/>
      </c>
      <c r="U2165" s="139"/>
      <c r="V2165" s="140" t="e">
        <f>IF(C2165="",NA(),IF(OR(C2165="Smelter not listed",C2165="Smelter not yet identified"),MATCH($B2165&amp;$D2165,'[3]Smelter Look-up'!$J:$J,0),MATCH($B2165&amp;$C2165,'[3]Smelter Look-up'!$J:$J,0)))</f>
        <v>#N/A</v>
      </c>
      <c r="X2165" s="67">
        <f t="shared" si="166"/>
        <v>0</v>
      </c>
      <c r="AB2165" s="68" t="str">
        <f t="shared" si="167"/>
        <v/>
      </c>
    </row>
    <row r="2166" spans="1:28" s="67" customFormat="1" ht="20.25">
      <c r="A2166" s="197"/>
      <c r="B2166" s="137" t="s">
        <v>235</v>
      </c>
      <c r="C2166" s="191" t="s">
        <v>235</v>
      </c>
      <c r="D2166" s="138"/>
      <c r="E2166" s="137" t="s">
        <v>235</v>
      </c>
      <c r="F2166" s="137" t="s">
        <v>235</v>
      </c>
      <c r="G2166" s="137" t="s">
        <v>235</v>
      </c>
      <c r="H2166" s="192" t="s">
        <v>235</v>
      </c>
      <c r="I2166" s="193" t="s">
        <v>235</v>
      </c>
      <c r="J2166" s="193" t="s">
        <v>235</v>
      </c>
      <c r="K2166" s="194"/>
      <c r="L2166" s="194"/>
      <c r="M2166" s="194"/>
      <c r="N2166" s="194"/>
      <c r="O2166" s="194"/>
      <c r="P2166" s="195"/>
      <c r="Q2166" s="196"/>
      <c r="R2166" s="137" t="s">
        <v>235</v>
      </c>
      <c r="S2166" s="197" t="str">
        <f t="shared" ca="1" si="168"/>
        <v/>
      </c>
      <c r="T2166" s="197" t="str">
        <f ca="1">IF(B2166="","",IF(ISERROR(MATCH($J2166,[3]SorP!$B$1:$B$6226,0)),"",INDIRECT("'SorP'!$A$"&amp;MATCH($S2166&amp;$J2166,[3]SorP!C:C,0))))</f>
        <v/>
      </c>
      <c r="U2166" s="139"/>
      <c r="V2166" s="140" t="e">
        <f>IF(C2166="",NA(),IF(OR(C2166="Smelter not listed",C2166="Smelter not yet identified"),MATCH($B2166&amp;$D2166,'[3]Smelter Look-up'!$J:$J,0),MATCH($B2166&amp;$C2166,'[3]Smelter Look-up'!$J:$J,0)))</f>
        <v>#N/A</v>
      </c>
      <c r="X2166" s="67">
        <f t="shared" si="166"/>
        <v>0</v>
      </c>
      <c r="AB2166" s="68" t="str">
        <f t="shared" si="167"/>
        <v/>
      </c>
    </row>
    <row r="2167" spans="1:28" s="67" customFormat="1" ht="20.25">
      <c r="A2167" s="197"/>
      <c r="B2167" s="137" t="s">
        <v>235</v>
      </c>
      <c r="C2167" s="191" t="s">
        <v>235</v>
      </c>
      <c r="D2167" s="138"/>
      <c r="E2167" s="137" t="s">
        <v>235</v>
      </c>
      <c r="F2167" s="137" t="s">
        <v>235</v>
      </c>
      <c r="G2167" s="137" t="s">
        <v>235</v>
      </c>
      <c r="H2167" s="192" t="s">
        <v>235</v>
      </c>
      <c r="I2167" s="193" t="s">
        <v>235</v>
      </c>
      <c r="J2167" s="193" t="s">
        <v>235</v>
      </c>
      <c r="K2167" s="194"/>
      <c r="L2167" s="194"/>
      <c r="M2167" s="194"/>
      <c r="N2167" s="194"/>
      <c r="O2167" s="194"/>
      <c r="P2167" s="195"/>
      <c r="Q2167" s="196"/>
      <c r="R2167" s="137" t="s">
        <v>235</v>
      </c>
      <c r="S2167" s="197" t="str">
        <f t="shared" ca="1" si="168"/>
        <v/>
      </c>
      <c r="T2167" s="197" t="str">
        <f ca="1">IF(B2167="","",IF(ISERROR(MATCH($J2167,[3]SorP!$B$1:$B$6226,0)),"",INDIRECT("'SorP'!$A$"&amp;MATCH($S2167&amp;$J2167,[3]SorP!C:C,0))))</f>
        <v/>
      </c>
      <c r="U2167" s="139"/>
      <c r="V2167" s="140" t="e">
        <f>IF(C2167="",NA(),IF(OR(C2167="Smelter not listed",C2167="Smelter not yet identified"),MATCH($B2167&amp;$D2167,'[3]Smelter Look-up'!$J:$J,0),MATCH($B2167&amp;$C2167,'[3]Smelter Look-up'!$J:$J,0)))</f>
        <v>#N/A</v>
      </c>
      <c r="X2167" s="67">
        <f t="shared" si="166"/>
        <v>0</v>
      </c>
      <c r="AB2167" s="68" t="str">
        <f t="shared" si="167"/>
        <v/>
      </c>
    </row>
    <row r="2168" spans="1:28" s="67" customFormat="1" ht="20.25">
      <c r="A2168" s="197"/>
      <c r="B2168" s="137" t="s">
        <v>235</v>
      </c>
      <c r="C2168" s="191" t="s">
        <v>235</v>
      </c>
      <c r="D2168" s="138"/>
      <c r="E2168" s="137" t="s">
        <v>235</v>
      </c>
      <c r="F2168" s="137" t="s">
        <v>235</v>
      </c>
      <c r="G2168" s="137" t="s">
        <v>235</v>
      </c>
      <c r="H2168" s="192" t="s">
        <v>235</v>
      </c>
      <c r="I2168" s="193" t="s">
        <v>235</v>
      </c>
      <c r="J2168" s="193" t="s">
        <v>235</v>
      </c>
      <c r="K2168" s="194"/>
      <c r="L2168" s="194"/>
      <c r="M2168" s="194"/>
      <c r="N2168" s="194"/>
      <c r="O2168" s="194"/>
      <c r="P2168" s="195"/>
      <c r="Q2168" s="196"/>
      <c r="R2168" s="137" t="s">
        <v>235</v>
      </c>
      <c r="S2168" s="197" t="str">
        <f t="shared" ca="1" si="168"/>
        <v/>
      </c>
      <c r="T2168" s="197" t="str">
        <f ca="1">IF(B2168="","",IF(ISERROR(MATCH($J2168,[3]SorP!$B$1:$B$6226,0)),"",INDIRECT("'SorP'!$A$"&amp;MATCH($S2168&amp;$J2168,[3]SorP!C:C,0))))</f>
        <v/>
      </c>
      <c r="U2168" s="139"/>
      <c r="V2168" s="140" t="e">
        <f>IF(C2168="",NA(),IF(OR(C2168="Smelter not listed",C2168="Smelter not yet identified"),MATCH($B2168&amp;$D2168,'[3]Smelter Look-up'!$J:$J,0),MATCH($B2168&amp;$C2168,'[3]Smelter Look-up'!$J:$J,0)))</f>
        <v>#N/A</v>
      </c>
      <c r="X2168" s="67">
        <f t="shared" si="166"/>
        <v>0</v>
      </c>
      <c r="AB2168" s="68" t="str">
        <f t="shared" si="167"/>
        <v/>
      </c>
    </row>
    <row r="2169" spans="1:28" s="67" customFormat="1" ht="20.25">
      <c r="A2169" s="197"/>
      <c r="B2169" s="137" t="s">
        <v>235</v>
      </c>
      <c r="C2169" s="191" t="s">
        <v>235</v>
      </c>
      <c r="D2169" s="138"/>
      <c r="E2169" s="137" t="s">
        <v>235</v>
      </c>
      <c r="F2169" s="137" t="s">
        <v>235</v>
      </c>
      <c r="G2169" s="137" t="s">
        <v>235</v>
      </c>
      <c r="H2169" s="192" t="s">
        <v>235</v>
      </c>
      <c r="I2169" s="193" t="s">
        <v>235</v>
      </c>
      <c r="J2169" s="193" t="s">
        <v>235</v>
      </c>
      <c r="K2169" s="194"/>
      <c r="L2169" s="194"/>
      <c r="M2169" s="194"/>
      <c r="N2169" s="194"/>
      <c r="O2169" s="194"/>
      <c r="P2169" s="195"/>
      <c r="Q2169" s="196"/>
      <c r="R2169" s="137" t="s">
        <v>235</v>
      </c>
      <c r="S2169" s="197" t="str">
        <f t="shared" ca="1" si="168"/>
        <v/>
      </c>
      <c r="T2169" s="197" t="str">
        <f ca="1">IF(B2169="","",IF(ISERROR(MATCH($J2169,[3]SorP!$B$1:$B$6226,0)),"",INDIRECT("'SorP'!$A$"&amp;MATCH($S2169&amp;$J2169,[3]SorP!C:C,0))))</f>
        <v/>
      </c>
      <c r="U2169" s="139"/>
      <c r="V2169" s="140" t="e">
        <f>IF(C2169="",NA(),IF(OR(C2169="Smelter not listed",C2169="Smelter not yet identified"),MATCH($B2169&amp;$D2169,'[3]Smelter Look-up'!$J:$J,0),MATCH($B2169&amp;$C2169,'[3]Smelter Look-up'!$J:$J,0)))</f>
        <v>#N/A</v>
      </c>
      <c r="X2169" s="67">
        <f t="shared" si="166"/>
        <v>0</v>
      </c>
      <c r="AB2169" s="68" t="str">
        <f t="shared" si="167"/>
        <v/>
      </c>
    </row>
    <row r="2170" spans="1:28" s="67" customFormat="1" ht="20.25">
      <c r="A2170" s="197"/>
      <c r="B2170" s="137" t="s">
        <v>235</v>
      </c>
      <c r="C2170" s="191" t="s">
        <v>235</v>
      </c>
      <c r="D2170" s="138"/>
      <c r="E2170" s="137" t="s">
        <v>235</v>
      </c>
      <c r="F2170" s="137" t="s">
        <v>235</v>
      </c>
      <c r="G2170" s="137" t="s">
        <v>235</v>
      </c>
      <c r="H2170" s="192" t="s">
        <v>235</v>
      </c>
      <c r="I2170" s="193" t="s">
        <v>235</v>
      </c>
      <c r="J2170" s="193" t="s">
        <v>235</v>
      </c>
      <c r="K2170" s="194"/>
      <c r="L2170" s="194"/>
      <c r="M2170" s="194"/>
      <c r="N2170" s="194"/>
      <c r="O2170" s="194"/>
      <c r="P2170" s="195"/>
      <c r="Q2170" s="196"/>
      <c r="R2170" s="137" t="s">
        <v>235</v>
      </c>
      <c r="S2170" s="197" t="str">
        <f t="shared" ref="S2170" ca="1" si="169">IF(B2170="","",IF(ISERROR(MATCH($E2170,CL,0)),"Unknown",INDIRECT("'C'!$A$"&amp;MATCH($E2170,CL,0)+1)))</f>
        <v/>
      </c>
      <c r="T2170" s="197" t="str">
        <f ca="1">IF(B2170="","",IF(ISERROR(MATCH($J2170,[3]SorP!$B$1:$B$6226,0)),"",INDIRECT("'SorP'!$A$"&amp;MATCH($S2170&amp;$J2170,[3]SorP!C:C,0))))</f>
        <v/>
      </c>
      <c r="U2170" s="139"/>
      <c r="V2170" s="140" t="e">
        <f>IF(C2170="",NA(),IF(OR(C2170="Smelter not listed",C2170="Smelter not yet identified"),MATCH($B2170&amp;$D2170,'[3]Smelter Look-up'!$J:$J,0),MATCH($B2170&amp;$C2170,'[3]Smelter Look-up'!$J:$J,0)))</f>
        <v>#N/A</v>
      </c>
      <c r="X2170" s="67">
        <f t="shared" si="166"/>
        <v>0</v>
      </c>
      <c r="AB2170" s="68" t="str">
        <f t="shared" si="167"/>
        <v/>
      </c>
    </row>
    <row r="2171" spans="1:28" s="67" customFormat="1" ht="20.25">
      <c r="A2171" s="197"/>
      <c r="B2171" s="137" t="s">
        <v>235</v>
      </c>
      <c r="C2171" s="191" t="s">
        <v>235</v>
      </c>
      <c r="D2171" s="138"/>
      <c r="E2171" s="137" t="s">
        <v>235</v>
      </c>
      <c r="F2171" s="137" t="s">
        <v>235</v>
      </c>
      <c r="G2171" s="137" t="s">
        <v>235</v>
      </c>
      <c r="H2171" s="192" t="s">
        <v>235</v>
      </c>
      <c r="I2171" s="193" t="s">
        <v>235</v>
      </c>
      <c r="J2171" s="193" t="s">
        <v>235</v>
      </c>
      <c r="K2171" s="194"/>
      <c r="L2171" s="194"/>
      <c r="M2171" s="194"/>
      <c r="N2171" s="194"/>
      <c r="O2171" s="194"/>
      <c r="P2171" s="195"/>
      <c r="Q2171" s="196"/>
      <c r="R2171" s="137" t="s">
        <v>235</v>
      </c>
      <c r="S2171" s="197" t="str">
        <f t="shared" ref="S2171:S2202" ca="1" si="170">IF(B2171="","",IF(ISERROR(MATCH($E2171,CL,0)),"Unknown",INDIRECT("'C'!$A$"&amp;MATCH($E2171,CL,0)+1)))</f>
        <v/>
      </c>
      <c r="T2171" s="197" t="str">
        <f ca="1">IF(B2171="","",IF(ISERROR(MATCH($J2171,[3]SorP!$B$1:$B$6226,0)),"",INDIRECT("'SorP'!$A$"&amp;MATCH($S2171&amp;$J2171,[3]SorP!C:C,0))))</f>
        <v/>
      </c>
      <c r="U2171" s="139"/>
      <c r="V2171" s="140" t="e">
        <f>IF(C2171="",NA(),IF(OR(C2171="Smelter not listed",C2171="Smelter not yet identified"),MATCH($B2171&amp;$D2171,'[3]Smelter Look-up'!$J:$J,0),MATCH($B2171&amp;$C2171,'[3]Smelter Look-up'!$J:$J,0)))</f>
        <v>#N/A</v>
      </c>
      <c r="X2171" s="67">
        <f t="shared" si="166"/>
        <v>0</v>
      </c>
      <c r="AB2171" s="68" t="str">
        <f t="shared" si="167"/>
        <v/>
      </c>
    </row>
    <row r="2172" spans="1:28" s="67" customFormat="1" ht="20.25">
      <c r="A2172" s="197"/>
      <c r="B2172" s="137" t="s">
        <v>235</v>
      </c>
      <c r="C2172" s="191" t="s">
        <v>235</v>
      </c>
      <c r="D2172" s="138"/>
      <c r="E2172" s="137" t="s">
        <v>235</v>
      </c>
      <c r="F2172" s="137" t="s">
        <v>235</v>
      </c>
      <c r="G2172" s="137" t="s">
        <v>235</v>
      </c>
      <c r="H2172" s="192" t="s">
        <v>235</v>
      </c>
      <c r="I2172" s="193" t="s">
        <v>235</v>
      </c>
      <c r="J2172" s="193" t="s">
        <v>235</v>
      </c>
      <c r="K2172" s="194"/>
      <c r="L2172" s="194"/>
      <c r="M2172" s="194"/>
      <c r="N2172" s="194"/>
      <c r="O2172" s="194"/>
      <c r="P2172" s="195"/>
      <c r="Q2172" s="196"/>
      <c r="R2172" s="137" t="s">
        <v>235</v>
      </c>
      <c r="S2172" s="197" t="str">
        <f t="shared" ca="1" si="170"/>
        <v/>
      </c>
      <c r="T2172" s="197" t="str">
        <f ca="1">IF(B2172="","",IF(ISERROR(MATCH($J2172,[3]SorP!$B$1:$B$6226,0)),"",INDIRECT("'SorP'!$A$"&amp;MATCH($S2172&amp;$J2172,[3]SorP!C:C,0))))</f>
        <v/>
      </c>
      <c r="U2172" s="139"/>
      <c r="V2172" s="140" t="e">
        <f>IF(C2172="",NA(),IF(OR(C2172="Smelter not listed",C2172="Smelter not yet identified"),MATCH($B2172&amp;$D2172,'[3]Smelter Look-up'!$J:$J,0),MATCH($B2172&amp;$C2172,'[3]Smelter Look-up'!$J:$J,0)))</f>
        <v>#N/A</v>
      </c>
      <c r="X2172" s="67">
        <f t="shared" si="166"/>
        <v>0</v>
      </c>
      <c r="AB2172" s="68" t="str">
        <f t="shared" si="167"/>
        <v/>
      </c>
    </row>
    <row r="2173" spans="1:28" s="67" customFormat="1" ht="20.25">
      <c r="A2173" s="197"/>
      <c r="B2173" s="137" t="s">
        <v>235</v>
      </c>
      <c r="C2173" s="191" t="s">
        <v>235</v>
      </c>
      <c r="D2173" s="138"/>
      <c r="E2173" s="137" t="s">
        <v>235</v>
      </c>
      <c r="F2173" s="137" t="s">
        <v>235</v>
      </c>
      <c r="G2173" s="137" t="s">
        <v>235</v>
      </c>
      <c r="H2173" s="192" t="s">
        <v>235</v>
      </c>
      <c r="I2173" s="193" t="s">
        <v>235</v>
      </c>
      <c r="J2173" s="193" t="s">
        <v>235</v>
      </c>
      <c r="K2173" s="194"/>
      <c r="L2173" s="194"/>
      <c r="M2173" s="194"/>
      <c r="N2173" s="194"/>
      <c r="O2173" s="194"/>
      <c r="P2173" s="195"/>
      <c r="Q2173" s="196"/>
      <c r="R2173" s="137" t="s">
        <v>235</v>
      </c>
      <c r="S2173" s="197" t="str">
        <f t="shared" ca="1" si="170"/>
        <v/>
      </c>
      <c r="T2173" s="197" t="str">
        <f ca="1">IF(B2173="","",IF(ISERROR(MATCH($J2173,[3]SorP!$B$1:$B$6226,0)),"",INDIRECT("'SorP'!$A$"&amp;MATCH($S2173&amp;$J2173,[3]SorP!C:C,0))))</f>
        <v/>
      </c>
      <c r="U2173" s="139"/>
      <c r="V2173" s="140" t="e">
        <f>IF(C2173="",NA(),IF(OR(C2173="Smelter not listed",C2173="Smelter not yet identified"),MATCH($B2173&amp;$D2173,'[3]Smelter Look-up'!$J:$J,0),MATCH($B2173&amp;$C2173,'[3]Smelter Look-up'!$J:$J,0)))</f>
        <v>#N/A</v>
      </c>
      <c r="X2173" s="67">
        <f t="shared" si="166"/>
        <v>0</v>
      </c>
      <c r="AB2173" s="68" t="str">
        <f t="shared" si="167"/>
        <v/>
      </c>
    </row>
    <row r="2174" spans="1:28" s="67" customFormat="1" ht="20.25">
      <c r="A2174" s="197"/>
      <c r="B2174" s="137" t="s">
        <v>235</v>
      </c>
      <c r="C2174" s="191" t="s">
        <v>235</v>
      </c>
      <c r="D2174" s="138"/>
      <c r="E2174" s="137" t="s">
        <v>235</v>
      </c>
      <c r="F2174" s="137" t="s">
        <v>235</v>
      </c>
      <c r="G2174" s="137" t="s">
        <v>235</v>
      </c>
      <c r="H2174" s="192" t="s">
        <v>235</v>
      </c>
      <c r="I2174" s="193" t="s">
        <v>235</v>
      </c>
      <c r="J2174" s="193" t="s">
        <v>235</v>
      </c>
      <c r="K2174" s="194"/>
      <c r="L2174" s="194"/>
      <c r="M2174" s="194"/>
      <c r="N2174" s="194"/>
      <c r="O2174" s="194"/>
      <c r="P2174" s="195"/>
      <c r="Q2174" s="196"/>
      <c r="R2174" s="137" t="s">
        <v>235</v>
      </c>
      <c r="S2174" s="197" t="str">
        <f t="shared" ca="1" si="170"/>
        <v/>
      </c>
      <c r="T2174" s="197" t="str">
        <f ca="1">IF(B2174="","",IF(ISERROR(MATCH($J2174,[3]SorP!$B$1:$B$6226,0)),"",INDIRECT("'SorP'!$A$"&amp;MATCH($S2174&amp;$J2174,[3]SorP!C:C,0))))</f>
        <v/>
      </c>
      <c r="U2174" s="139"/>
      <c r="V2174" s="140" t="e">
        <f>IF(C2174="",NA(),IF(OR(C2174="Smelter not listed",C2174="Smelter not yet identified"),MATCH($B2174&amp;$D2174,'[3]Smelter Look-up'!$J:$J,0),MATCH($B2174&amp;$C2174,'[3]Smelter Look-up'!$J:$J,0)))</f>
        <v>#N/A</v>
      </c>
      <c r="X2174" s="67">
        <f t="shared" si="166"/>
        <v>0</v>
      </c>
      <c r="AB2174" s="68" t="str">
        <f t="shared" si="167"/>
        <v/>
      </c>
    </row>
    <row r="2175" spans="1:28" s="67" customFormat="1" ht="20.25">
      <c r="A2175" s="197"/>
      <c r="B2175" s="137" t="s">
        <v>235</v>
      </c>
      <c r="C2175" s="191" t="s">
        <v>235</v>
      </c>
      <c r="D2175" s="138"/>
      <c r="E2175" s="137" t="s">
        <v>235</v>
      </c>
      <c r="F2175" s="137" t="s">
        <v>235</v>
      </c>
      <c r="G2175" s="137" t="s">
        <v>235</v>
      </c>
      <c r="H2175" s="192" t="s">
        <v>235</v>
      </c>
      <c r="I2175" s="193" t="s">
        <v>235</v>
      </c>
      <c r="J2175" s="193" t="s">
        <v>235</v>
      </c>
      <c r="K2175" s="194"/>
      <c r="L2175" s="194"/>
      <c r="M2175" s="194"/>
      <c r="N2175" s="194"/>
      <c r="O2175" s="194"/>
      <c r="P2175" s="195"/>
      <c r="Q2175" s="196"/>
      <c r="R2175" s="137" t="s">
        <v>235</v>
      </c>
      <c r="S2175" s="197" t="str">
        <f t="shared" ca="1" si="170"/>
        <v/>
      </c>
      <c r="T2175" s="197" t="str">
        <f ca="1">IF(B2175="","",IF(ISERROR(MATCH($J2175,[3]SorP!$B$1:$B$6226,0)),"",INDIRECT("'SorP'!$A$"&amp;MATCH($S2175&amp;$J2175,[3]SorP!C:C,0))))</f>
        <v/>
      </c>
      <c r="U2175" s="139"/>
      <c r="V2175" s="140" t="e">
        <f>IF(C2175="",NA(),IF(OR(C2175="Smelter not listed",C2175="Smelter not yet identified"),MATCH($B2175&amp;$D2175,'[3]Smelter Look-up'!$J:$J,0),MATCH($B2175&amp;$C2175,'[3]Smelter Look-up'!$J:$J,0)))</f>
        <v>#N/A</v>
      </c>
      <c r="X2175" s="67">
        <f t="shared" si="166"/>
        <v>0</v>
      </c>
      <c r="AB2175" s="68" t="str">
        <f t="shared" si="167"/>
        <v/>
      </c>
    </row>
    <row r="2176" spans="1:28" s="67" customFormat="1" ht="20.25">
      <c r="A2176" s="197"/>
      <c r="B2176" s="137" t="s">
        <v>235</v>
      </c>
      <c r="C2176" s="191" t="s">
        <v>235</v>
      </c>
      <c r="D2176" s="138"/>
      <c r="E2176" s="137" t="s">
        <v>235</v>
      </c>
      <c r="F2176" s="137" t="s">
        <v>235</v>
      </c>
      <c r="G2176" s="137" t="s">
        <v>235</v>
      </c>
      <c r="H2176" s="192" t="s">
        <v>235</v>
      </c>
      <c r="I2176" s="193" t="s">
        <v>235</v>
      </c>
      <c r="J2176" s="193" t="s">
        <v>235</v>
      </c>
      <c r="K2176" s="194"/>
      <c r="L2176" s="194"/>
      <c r="M2176" s="194"/>
      <c r="N2176" s="194"/>
      <c r="O2176" s="194"/>
      <c r="P2176" s="195"/>
      <c r="Q2176" s="196"/>
      <c r="R2176" s="137" t="s">
        <v>235</v>
      </c>
      <c r="S2176" s="197" t="str">
        <f t="shared" ca="1" si="170"/>
        <v/>
      </c>
      <c r="T2176" s="197" t="str">
        <f ca="1">IF(B2176="","",IF(ISERROR(MATCH($J2176,[3]SorP!$B$1:$B$6226,0)),"",INDIRECT("'SorP'!$A$"&amp;MATCH($S2176&amp;$J2176,[3]SorP!C:C,0))))</f>
        <v/>
      </c>
      <c r="U2176" s="139"/>
      <c r="V2176" s="140" t="e">
        <f>IF(C2176="",NA(),IF(OR(C2176="Smelter not listed",C2176="Smelter not yet identified"),MATCH($B2176&amp;$D2176,'[3]Smelter Look-up'!$J:$J,0),MATCH($B2176&amp;$C2176,'[3]Smelter Look-up'!$J:$J,0)))</f>
        <v>#N/A</v>
      </c>
      <c r="X2176" s="67">
        <f t="shared" si="166"/>
        <v>0</v>
      </c>
      <c r="AB2176" s="68" t="str">
        <f t="shared" si="167"/>
        <v/>
      </c>
    </row>
    <row r="2177" spans="1:28" s="67" customFormat="1" ht="20.25">
      <c r="A2177" s="197"/>
      <c r="B2177" s="137" t="s">
        <v>235</v>
      </c>
      <c r="C2177" s="191" t="s">
        <v>235</v>
      </c>
      <c r="D2177" s="138"/>
      <c r="E2177" s="137" t="s">
        <v>235</v>
      </c>
      <c r="F2177" s="137" t="s">
        <v>235</v>
      </c>
      <c r="G2177" s="137" t="s">
        <v>235</v>
      </c>
      <c r="H2177" s="192" t="s">
        <v>235</v>
      </c>
      <c r="I2177" s="193" t="s">
        <v>235</v>
      </c>
      <c r="J2177" s="193" t="s">
        <v>235</v>
      </c>
      <c r="K2177" s="194"/>
      <c r="L2177" s="194"/>
      <c r="M2177" s="194"/>
      <c r="N2177" s="194"/>
      <c r="O2177" s="194"/>
      <c r="P2177" s="195"/>
      <c r="Q2177" s="196"/>
      <c r="R2177" s="137" t="s">
        <v>235</v>
      </c>
      <c r="S2177" s="197" t="str">
        <f t="shared" ca="1" si="170"/>
        <v/>
      </c>
      <c r="T2177" s="197" t="str">
        <f ca="1">IF(B2177="","",IF(ISERROR(MATCH($J2177,[3]SorP!$B$1:$B$6226,0)),"",INDIRECT("'SorP'!$A$"&amp;MATCH($S2177&amp;$J2177,[3]SorP!C:C,0))))</f>
        <v/>
      </c>
      <c r="U2177" s="139"/>
      <c r="V2177" s="140" t="e">
        <f>IF(C2177="",NA(),IF(OR(C2177="Smelter not listed",C2177="Smelter not yet identified"),MATCH($B2177&amp;$D2177,'[3]Smelter Look-up'!$J:$J,0),MATCH($B2177&amp;$C2177,'[3]Smelter Look-up'!$J:$J,0)))</f>
        <v>#N/A</v>
      </c>
      <c r="X2177" s="67">
        <f t="shared" si="166"/>
        <v>0</v>
      </c>
      <c r="AB2177" s="68" t="str">
        <f t="shared" si="167"/>
        <v/>
      </c>
    </row>
    <row r="2178" spans="1:28" s="67" customFormat="1" ht="20.25">
      <c r="A2178" s="197"/>
      <c r="B2178" s="137" t="s">
        <v>235</v>
      </c>
      <c r="C2178" s="191" t="s">
        <v>235</v>
      </c>
      <c r="D2178" s="138"/>
      <c r="E2178" s="137" t="s">
        <v>235</v>
      </c>
      <c r="F2178" s="137" t="s">
        <v>235</v>
      </c>
      <c r="G2178" s="137" t="s">
        <v>235</v>
      </c>
      <c r="H2178" s="192" t="s">
        <v>235</v>
      </c>
      <c r="I2178" s="193" t="s">
        <v>235</v>
      </c>
      <c r="J2178" s="193" t="s">
        <v>235</v>
      </c>
      <c r="K2178" s="194"/>
      <c r="L2178" s="194"/>
      <c r="M2178" s="194"/>
      <c r="N2178" s="194"/>
      <c r="O2178" s="194"/>
      <c r="P2178" s="195"/>
      <c r="Q2178" s="196"/>
      <c r="R2178" s="137" t="s">
        <v>235</v>
      </c>
      <c r="S2178" s="197" t="str">
        <f t="shared" ca="1" si="170"/>
        <v/>
      </c>
      <c r="T2178" s="197" t="str">
        <f ca="1">IF(B2178="","",IF(ISERROR(MATCH($J2178,[3]SorP!$B$1:$B$6226,0)),"",INDIRECT("'SorP'!$A$"&amp;MATCH($S2178&amp;$J2178,[3]SorP!C:C,0))))</f>
        <v/>
      </c>
      <c r="U2178" s="139"/>
      <c r="V2178" s="140" t="e">
        <f>IF(C2178="",NA(),IF(OR(C2178="Smelter not listed",C2178="Smelter not yet identified"),MATCH($B2178&amp;$D2178,'[3]Smelter Look-up'!$J:$J,0),MATCH($B2178&amp;$C2178,'[3]Smelter Look-up'!$J:$J,0)))</f>
        <v>#N/A</v>
      </c>
      <c r="X2178" s="67">
        <f t="shared" si="166"/>
        <v>0</v>
      </c>
      <c r="AB2178" s="68" t="str">
        <f t="shared" si="167"/>
        <v/>
      </c>
    </row>
    <row r="2179" spans="1:28" s="67" customFormat="1" ht="20.25">
      <c r="A2179" s="197"/>
      <c r="B2179" s="137" t="s">
        <v>235</v>
      </c>
      <c r="C2179" s="191" t="s">
        <v>235</v>
      </c>
      <c r="D2179" s="138"/>
      <c r="E2179" s="137" t="s">
        <v>235</v>
      </c>
      <c r="F2179" s="137" t="s">
        <v>235</v>
      </c>
      <c r="G2179" s="137" t="s">
        <v>235</v>
      </c>
      <c r="H2179" s="192" t="s">
        <v>235</v>
      </c>
      <c r="I2179" s="193" t="s">
        <v>235</v>
      </c>
      <c r="J2179" s="193" t="s">
        <v>235</v>
      </c>
      <c r="K2179" s="194"/>
      <c r="L2179" s="194"/>
      <c r="M2179" s="194"/>
      <c r="N2179" s="194"/>
      <c r="O2179" s="194"/>
      <c r="P2179" s="195"/>
      <c r="Q2179" s="196"/>
      <c r="R2179" s="137" t="s">
        <v>235</v>
      </c>
      <c r="S2179" s="197" t="str">
        <f t="shared" ca="1" si="170"/>
        <v/>
      </c>
      <c r="T2179" s="197" t="str">
        <f ca="1">IF(B2179="","",IF(ISERROR(MATCH($J2179,[3]SorP!$B$1:$B$6226,0)),"",INDIRECT("'SorP'!$A$"&amp;MATCH($S2179&amp;$J2179,[3]SorP!C:C,0))))</f>
        <v/>
      </c>
      <c r="U2179" s="139"/>
      <c r="V2179" s="140" t="e">
        <f>IF(C2179="",NA(),IF(OR(C2179="Smelter not listed",C2179="Smelter not yet identified"),MATCH($B2179&amp;$D2179,'[3]Smelter Look-up'!$J:$J,0),MATCH($B2179&amp;$C2179,'[3]Smelter Look-up'!$J:$J,0)))</f>
        <v>#N/A</v>
      </c>
      <c r="X2179" s="67">
        <f t="shared" si="166"/>
        <v>0</v>
      </c>
      <c r="AB2179" s="68" t="str">
        <f t="shared" si="167"/>
        <v/>
      </c>
    </row>
    <row r="2180" spans="1:28" s="67" customFormat="1" ht="20.25">
      <c r="A2180" s="197"/>
      <c r="B2180" s="137" t="s">
        <v>235</v>
      </c>
      <c r="C2180" s="191" t="s">
        <v>235</v>
      </c>
      <c r="D2180" s="138"/>
      <c r="E2180" s="137" t="s">
        <v>235</v>
      </c>
      <c r="F2180" s="137" t="s">
        <v>235</v>
      </c>
      <c r="G2180" s="137" t="s">
        <v>235</v>
      </c>
      <c r="H2180" s="192" t="s">
        <v>235</v>
      </c>
      <c r="I2180" s="193" t="s">
        <v>235</v>
      </c>
      <c r="J2180" s="193" t="s">
        <v>235</v>
      </c>
      <c r="K2180" s="194"/>
      <c r="L2180" s="194"/>
      <c r="M2180" s="194"/>
      <c r="N2180" s="194"/>
      <c r="O2180" s="194"/>
      <c r="P2180" s="195"/>
      <c r="Q2180" s="196"/>
      <c r="R2180" s="137" t="s">
        <v>235</v>
      </c>
      <c r="S2180" s="197" t="str">
        <f t="shared" ca="1" si="170"/>
        <v/>
      </c>
      <c r="T2180" s="197" t="str">
        <f ca="1">IF(B2180="","",IF(ISERROR(MATCH($J2180,[3]SorP!$B$1:$B$6226,0)),"",INDIRECT("'SorP'!$A$"&amp;MATCH($S2180&amp;$J2180,[3]SorP!C:C,0))))</f>
        <v/>
      </c>
      <c r="U2180" s="139"/>
      <c r="V2180" s="140" t="e">
        <f>IF(C2180="",NA(),IF(OR(C2180="Smelter not listed",C2180="Smelter not yet identified"),MATCH($B2180&amp;$D2180,'[3]Smelter Look-up'!$J:$J,0),MATCH($B2180&amp;$C2180,'[3]Smelter Look-up'!$J:$J,0)))</f>
        <v>#N/A</v>
      </c>
      <c r="X2180" s="67">
        <f t="shared" si="166"/>
        <v>0</v>
      </c>
      <c r="AB2180" s="68" t="str">
        <f t="shared" si="167"/>
        <v/>
      </c>
    </row>
    <row r="2181" spans="1:28" s="67" customFormat="1" ht="20.25">
      <c r="A2181" s="197"/>
      <c r="B2181" s="137" t="s">
        <v>235</v>
      </c>
      <c r="C2181" s="191" t="s">
        <v>235</v>
      </c>
      <c r="D2181" s="138"/>
      <c r="E2181" s="137" t="s">
        <v>235</v>
      </c>
      <c r="F2181" s="137" t="s">
        <v>235</v>
      </c>
      <c r="G2181" s="137" t="s">
        <v>235</v>
      </c>
      <c r="H2181" s="192" t="s">
        <v>235</v>
      </c>
      <c r="I2181" s="193" t="s">
        <v>235</v>
      </c>
      <c r="J2181" s="193" t="s">
        <v>235</v>
      </c>
      <c r="K2181" s="194"/>
      <c r="L2181" s="194"/>
      <c r="M2181" s="194"/>
      <c r="N2181" s="194"/>
      <c r="O2181" s="194"/>
      <c r="P2181" s="195"/>
      <c r="Q2181" s="196"/>
      <c r="R2181" s="137" t="s">
        <v>235</v>
      </c>
      <c r="S2181" s="197" t="str">
        <f t="shared" ca="1" si="170"/>
        <v/>
      </c>
      <c r="T2181" s="197" t="str">
        <f ca="1">IF(B2181="","",IF(ISERROR(MATCH($J2181,[3]SorP!$B$1:$B$6226,0)),"",INDIRECT("'SorP'!$A$"&amp;MATCH($S2181&amp;$J2181,[3]SorP!C:C,0))))</f>
        <v/>
      </c>
      <c r="U2181" s="139"/>
      <c r="V2181" s="140" t="e">
        <f>IF(C2181="",NA(),IF(OR(C2181="Smelter not listed",C2181="Smelter not yet identified"),MATCH($B2181&amp;$D2181,'[3]Smelter Look-up'!$J:$J,0),MATCH($B2181&amp;$C2181,'[3]Smelter Look-up'!$J:$J,0)))</f>
        <v>#N/A</v>
      </c>
      <c r="X2181" s="67">
        <f t="shared" si="166"/>
        <v>0</v>
      </c>
      <c r="AB2181" s="68" t="str">
        <f t="shared" si="167"/>
        <v/>
      </c>
    </row>
    <row r="2182" spans="1:28" s="67" customFormat="1" ht="20.25">
      <c r="A2182" s="197"/>
      <c r="B2182" s="137" t="s">
        <v>235</v>
      </c>
      <c r="C2182" s="191" t="s">
        <v>235</v>
      </c>
      <c r="D2182" s="138"/>
      <c r="E2182" s="137" t="s">
        <v>235</v>
      </c>
      <c r="F2182" s="137" t="s">
        <v>235</v>
      </c>
      <c r="G2182" s="137" t="s">
        <v>235</v>
      </c>
      <c r="H2182" s="192" t="s">
        <v>235</v>
      </c>
      <c r="I2182" s="193" t="s">
        <v>235</v>
      </c>
      <c r="J2182" s="193" t="s">
        <v>235</v>
      </c>
      <c r="K2182" s="194"/>
      <c r="L2182" s="194"/>
      <c r="M2182" s="194"/>
      <c r="N2182" s="194"/>
      <c r="O2182" s="194"/>
      <c r="P2182" s="195"/>
      <c r="Q2182" s="196"/>
      <c r="R2182" s="137" t="s">
        <v>235</v>
      </c>
      <c r="S2182" s="197" t="str">
        <f t="shared" ca="1" si="170"/>
        <v/>
      </c>
      <c r="T2182" s="197" t="str">
        <f ca="1">IF(B2182="","",IF(ISERROR(MATCH($J2182,[3]SorP!$B$1:$B$6226,0)),"",INDIRECT("'SorP'!$A$"&amp;MATCH($S2182&amp;$J2182,[3]SorP!C:C,0))))</f>
        <v/>
      </c>
      <c r="U2182" s="139"/>
      <c r="V2182" s="140" t="e">
        <f>IF(C2182="",NA(),IF(OR(C2182="Smelter not listed",C2182="Smelter not yet identified"),MATCH($B2182&amp;$D2182,'[3]Smelter Look-up'!$J:$J,0),MATCH($B2182&amp;$C2182,'[3]Smelter Look-up'!$J:$J,0)))</f>
        <v>#N/A</v>
      </c>
      <c r="X2182" s="67">
        <f t="shared" si="166"/>
        <v>0</v>
      </c>
      <c r="AB2182" s="68" t="str">
        <f t="shared" si="167"/>
        <v/>
      </c>
    </row>
    <row r="2183" spans="1:28" s="67" customFormat="1" ht="20.25">
      <c r="A2183" s="197"/>
      <c r="B2183" s="137" t="s">
        <v>235</v>
      </c>
      <c r="C2183" s="191" t="s">
        <v>235</v>
      </c>
      <c r="D2183" s="138"/>
      <c r="E2183" s="137" t="s">
        <v>235</v>
      </c>
      <c r="F2183" s="137" t="s">
        <v>235</v>
      </c>
      <c r="G2183" s="137" t="s">
        <v>235</v>
      </c>
      <c r="H2183" s="192" t="s">
        <v>235</v>
      </c>
      <c r="I2183" s="193" t="s">
        <v>235</v>
      </c>
      <c r="J2183" s="193" t="s">
        <v>235</v>
      </c>
      <c r="K2183" s="194"/>
      <c r="L2183" s="194"/>
      <c r="M2183" s="194"/>
      <c r="N2183" s="194"/>
      <c r="O2183" s="194"/>
      <c r="P2183" s="195"/>
      <c r="Q2183" s="196"/>
      <c r="R2183" s="137" t="s">
        <v>235</v>
      </c>
      <c r="S2183" s="197" t="str">
        <f t="shared" ca="1" si="170"/>
        <v/>
      </c>
      <c r="T2183" s="197" t="str">
        <f ca="1">IF(B2183="","",IF(ISERROR(MATCH($J2183,[3]SorP!$B$1:$B$6226,0)),"",INDIRECT("'SorP'!$A$"&amp;MATCH($S2183&amp;$J2183,[3]SorP!C:C,0))))</f>
        <v/>
      </c>
      <c r="U2183" s="139"/>
      <c r="V2183" s="140" t="e">
        <f>IF(C2183="",NA(),IF(OR(C2183="Smelter not listed",C2183="Smelter not yet identified"),MATCH($B2183&amp;$D2183,'[3]Smelter Look-up'!$J:$J,0),MATCH($B2183&amp;$C2183,'[3]Smelter Look-up'!$J:$J,0)))</f>
        <v>#N/A</v>
      </c>
      <c r="X2183" s="67">
        <f t="shared" si="166"/>
        <v>0</v>
      </c>
      <c r="AB2183" s="68" t="str">
        <f t="shared" si="167"/>
        <v/>
      </c>
    </row>
    <row r="2184" spans="1:28" s="67" customFormat="1" ht="20.25">
      <c r="A2184" s="197"/>
      <c r="B2184" s="137" t="s">
        <v>235</v>
      </c>
      <c r="C2184" s="191" t="s">
        <v>235</v>
      </c>
      <c r="D2184" s="138"/>
      <c r="E2184" s="137" t="s">
        <v>235</v>
      </c>
      <c r="F2184" s="137" t="s">
        <v>235</v>
      </c>
      <c r="G2184" s="137" t="s">
        <v>235</v>
      </c>
      <c r="H2184" s="192" t="s">
        <v>235</v>
      </c>
      <c r="I2184" s="193" t="s">
        <v>235</v>
      </c>
      <c r="J2184" s="193" t="s">
        <v>235</v>
      </c>
      <c r="K2184" s="194"/>
      <c r="L2184" s="194"/>
      <c r="M2184" s="194"/>
      <c r="N2184" s="194"/>
      <c r="O2184" s="194"/>
      <c r="P2184" s="195"/>
      <c r="Q2184" s="196"/>
      <c r="R2184" s="137" t="s">
        <v>235</v>
      </c>
      <c r="S2184" s="197" t="str">
        <f t="shared" ca="1" si="170"/>
        <v/>
      </c>
      <c r="T2184" s="197" t="str">
        <f ca="1">IF(B2184="","",IF(ISERROR(MATCH($J2184,[3]SorP!$B$1:$B$6226,0)),"",INDIRECT("'SorP'!$A$"&amp;MATCH($S2184&amp;$J2184,[3]SorP!C:C,0))))</f>
        <v/>
      </c>
      <c r="U2184" s="139"/>
      <c r="V2184" s="140" t="e">
        <f>IF(C2184="",NA(),IF(OR(C2184="Smelter not listed",C2184="Smelter not yet identified"),MATCH($B2184&amp;$D2184,'[3]Smelter Look-up'!$J:$J,0),MATCH($B2184&amp;$C2184,'[3]Smelter Look-up'!$J:$J,0)))</f>
        <v>#N/A</v>
      </c>
      <c r="X2184" s="67">
        <f t="shared" si="166"/>
        <v>0</v>
      </c>
      <c r="AB2184" s="68" t="str">
        <f t="shared" si="167"/>
        <v/>
      </c>
    </row>
    <row r="2185" spans="1:28" s="67" customFormat="1" ht="20.25">
      <c r="A2185" s="197"/>
      <c r="B2185" s="137" t="s">
        <v>235</v>
      </c>
      <c r="C2185" s="191" t="s">
        <v>235</v>
      </c>
      <c r="D2185" s="138"/>
      <c r="E2185" s="137" t="s">
        <v>235</v>
      </c>
      <c r="F2185" s="137" t="s">
        <v>235</v>
      </c>
      <c r="G2185" s="137" t="s">
        <v>235</v>
      </c>
      <c r="H2185" s="192" t="s">
        <v>235</v>
      </c>
      <c r="I2185" s="193" t="s">
        <v>235</v>
      </c>
      <c r="J2185" s="193" t="s">
        <v>235</v>
      </c>
      <c r="K2185" s="194"/>
      <c r="L2185" s="194"/>
      <c r="M2185" s="194"/>
      <c r="N2185" s="194"/>
      <c r="O2185" s="194"/>
      <c r="P2185" s="195"/>
      <c r="Q2185" s="196"/>
      <c r="R2185" s="137" t="s">
        <v>235</v>
      </c>
      <c r="S2185" s="197" t="str">
        <f t="shared" ca="1" si="170"/>
        <v/>
      </c>
      <c r="T2185" s="197" t="str">
        <f ca="1">IF(B2185="","",IF(ISERROR(MATCH($J2185,[3]SorP!$B$1:$B$6226,0)),"",INDIRECT("'SorP'!$A$"&amp;MATCH($S2185&amp;$J2185,[3]SorP!C:C,0))))</f>
        <v/>
      </c>
      <c r="U2185" s="139"/>
      <c r="V2185" s="140" t="e">
        <f>IF(C2185="",NA(),IF(OR(C2185="Smelter not listed",C2185="Smelter not yet identified"),MATCH($B2185&amp;$D2185,'[3]Smelter Look-up'!$J:$J,0),MATCH($B2185&amp;$C2185,'[3]Smelter Look-up'!$J:$J,0)))</f>
        <v>#N/A</v>
      </c>
      <c r="X2185" s="67">
        <f t="shared" ref="X2185:X2248" si="171">IF(AND(C2185="Smelter not listed",OR(LEN(D2185)=0,LEN(E2185)=0)),1,0)</f>
        <v>0</v>
      </c>
      <c r="AB2185" s="68" t="str">
        <f t="shared" ref="AB2185:AB2248" si="172">B2185&amp;C2185</f>
        <v/>
      </c>
    </row>
    <row r="2186" spans="1:28" s="67" customFormat="1" ht="20.25">
      <c r="A2186" s="197"/>
      <c r="B2186" s="137" t="s">
        <v>235</v>
      </c>
      <c r="C2186" s="191" t="s">
        <v>235</v>
      </c>
      <c r="D2186" s="138"/>
      <c r="E2186" s="137" t="s">
        <v>235</v>
      </c>
      <c r="F2186" s="137" t="s">
        <v>235</v>
      </c>
      <c r="G2186" s="137" t="s">
        <v>235</v>
      </c>
      <c r="H2186" s="192" t="s">
        <v>235</v>
      </c>
      <c r="I2186" s="193" t="s">
        <v>235</v>
      </c>
      <c r="J2186" s="193" t="s">
        <v>235</v>
      </c>
      <c r="K2186" s="194"/>
      <c r="L2186" s="194"/>
      <c r="M2186" s="194"/>
      <c r="N2186" s="194"/>
      <c r="O2186" s="194"/>
      <c r="P2186" s="195"/>
      <c r="Q2186" s="196"/>
      <c r="R2186" s="137" t="s">
        <v>235</v>
      </c>
      <c r="S2186" s="197" t="str">
        <f t="shared" ca="1" si="170"/>
        <v/>
      </c>
      <c r="T2186" s="197" t="str">
        <f ca="1">IF(B2186="","",IF(ISERROR(MATCH($J2186,[3]SorP!$B$1:$B$6226,0)),"",INDIRECT("'SorP'!$A$"&amp;MATCH($S2186&amp;$J2186,[3]SorP!C:C,0))))</f>
        <v/>
      </c>
      <c r="U2186" s="139"/>
      <c r="V2186" s="140" t="e">
        <f>IF(C2186="",NA(),IF(OR(C2186="Smelter not listed",C2186="Smelter not yet identified"),MATCH($B2186&amp;$D2186,'[3]Smelter Look-up'!$J:$J,0),MATCH($B2186&amp;$C2186,'[3]Smelter Look-up'!$J:$J,0)))</f>
        <v>#N/A</v>
      </c>
      <c r="X2186" s="67">
        <f t="shared" si="171"/>
        <v>0</v>
      </c>
      <c r="AB2186" s="68" t="str">
        <f t="shared" si="172"/>
        <v/>
      </c>
    </row>
    <row r="2187" spans="1:28" s="67" customFormat="1" ht="20.25">
      <c r="A2187" s="197"/>
      <c r="B2187" s="137" t="s">
        <v>235</v>
      </c>
      <c r="C2187" s="191" t="s">
        <v>235</v>
      </c>
      <c r="D2187" s="138"/>
      <c r="E2187" s="137" t="s">
        <v>235</v>
      </c>
      <c r="F2187" s="137" t="s">
        <v>235</v>
      </c>
      <c r="G2187" s="137" t="s">
        <v>235</v>
      </c>
      <c r="H2187" s="192" t="s">
        <v>235</v>
      </c>
      <c r="I2187" s="193" t="s">
        <v>235</v>
      </c>
      <c r="J2187" s="193" t="s">
        <v>235</v>
      </c>
      <c r="K2187" s="194"/>
      <c r="L2187" s="194"/>
      <c r="M2187" s="194"/>
      <c r="N2187" s="194"/>
      <c r="O2187" s="194"/>
      <c r="P2187" s="195"/>
      <c r="Q2187" s="196"/>
      <c r="R2187" s="137" t="s">
        <v>235</v>
      </c>
      <c r="S2187" s="197" t="str">
        <f t="shared" ca="1" si="170"/>
        <v/>
      </c>
      <c r="T2187" s="197" t="str">
        <f ca="1">IF(B2187="","",IF(ISERROR(MATCH($J2187,[3]SorP!$B$1:$B$6226,0)),"",INDIRECT("'SorP'!$A$"&amp;MATCH($S2187&amp;$J2187,[3]SorP!C:C,0))))</f>
        <v/>
      </c>
      <c r="U2187" s="139"/>
      <c r="V2187" s="140" t="e">
        <f>IF(C2187="",NA(),IF(OR(C2187="Smelter not listed",C2187="Smelter not yet identified"),MATCH($B2187&amp;$D2187,'[3]Smelter Look-up'!$J:$J,0),MATCH($B2187&amp;$C2187,'[3]Smelter Look-up'!$J:$J,0)))</f>
        <v>#N/A</v>
      </c>
      <c r="X2187" s="67">
        <f t="shared" si="171"/>
        <v>0</v>
      </c>
      <c r="AB2187" s="68" t="str">
        <f t="shared" si="172"/>
        <v/>
      </c>
    </row>
    <row r="2188" spans="1:28" s="67" customFormat="1" ht="20.25">
      <c r="A2188" s="197"/>
      <c r="B2188" s="137" t="s">
        <v>235</v>
      </c>
      <c r="C2188" s="191" t="s">
        <v>235</v>
      </c>
      <c r="D2188" s="138"/>
      <c r="E2188" s="137" t="s">
        <v>235</v>
      </c>
      <c r="F2188" s="137" t="s">
        <v>235</v>
      </c>
      <c r="G2188" s="137" t="s">
        <v>235</v>
      </c>
      <c r="H2188" s="192" t="s">
        <v>235</v>
      </c>
      <c r="I2188" s="193" t="s">
        <v>235</v>
      </c>
      <c r="J2188" s="193" t="s">
        <v>235</v>
      </c>
      <c r="K2188" s="194"/>
      <c r="L2188" s="194"/>
      <c r="M2188" s="194"/>
      <c r="N2188" s="194"/>
      <c r="O2188" s="194"/>
      <c r="P2188" s="195"/>
      <c r="Q2188" s="196"/>
      <c r="R2188" s="137" t="s">
        <v>235</v>
      </c>
      <c r="S2188" s="197" t="str">
        <f t="shared" ca="1" si="170"/>
        <v/>
      </c>
      <c r="T2188" s="197" t="str">
        <f ca="1">IF(B2188="","",IF(ISERROR(MATCH($J2188,[3]SorP!$B$1:$B$6226,0)),"",INDIRECT("'SorP'!$A$"&amp;MATCH($S2188&amp;$J2188,[3]SorP!C:C,0))))</f>
        <v/>
      </c>
      <c r="U2188" s="139"/>
      <c r="V2188" s="140" t="e">
        <f>IF(C2188="",NA(),IF(OR(C2188="Smelter not listed",C2188="Smelter not yet identified"),MATCH($B2188&amp;$D2188,'[3]Smelter Look-up'!$J:$J,0),MATCH($B2188&amp;$C2188,'[3]Smelter Look-up'!$J:$J,0)))</f>
        <v>#N/A</v>
      </c>
      <c r="X2188" s="67">
        <f t="shared" si="171"/>
        <v>0</v>
      </c>
      <c r="AB2188" s="68" t="str">
        <f t="shared" si="172"/>
        <v/>
      </c>
    </row>
    <row r="2189" spans="1:28" s="67" customFormat="1" ht="20.25">
      <c r="A2189" s="197"/>
      <c r="B2189" s="137" t="s">
        <v>235</v>
      </c>
      <c r="C2189" s="191" t="s">
        <v>235</v>
      </c>
      <c r="D2189" s="138"/>
      <c r="E2189" s="137" t="s">
        <v>235</v>
      </c>
      <c r="F2189" s="137" t="s">
        <v>235</v>
      </c>
      <c r="G2189" s="137" t="s">
        <v>235</v>
      </c>
      <c r="H2189" s="192" t="s">
        <v>235</v>
      </c>
      <c r="I2189" s="193" t="s">
        <v>235</v>
      </c>
      <c r="J2189" s="193" t="s">
        <v>235</v>
      </c>
      <c r="K2189" s="194"/>
      <c r="L2189" s="194"/>
      <c r="M2189" s="194"/>
      <c r="N2189" s="194"/>
      <c r="O2189" s="194"/>
      <c r="P2189" s="195"/>
      <c r="Q2189" s="196"/>
      <c r="R2189" s="137" t="s">
        <v>235</v>
      </c>
      <c r="S2189" s="197" t="str">
        <f t="shared" ca="1" si="170"/>
        <v/>
      </c>
      <c r="T2189" s="197" t="str">
        <f ca="1">IF(B2189="","",IF(ISERROR(MATCH($J2189,[3]SorP!$B$1:$B$6226,0)),"",INDIRECT("'SorP'!$A$"&amp;MATCH($S2189&amp;$J2189,[3]SorP!C:C,0))))</f>
        <v/>
      </c>
      <c r="U2189" s="139"/>
      <c r="V2189" s="140" t="e">
        <f>IF(C2189="",NA(),IF(OR(C2189="Smelter not listed",C2189="Smelter not yet identified"),MATCH($B2189&amp;$D2189,'[3]Smelter Look-up'!$J:$J,0),MATCH($B2189&amp;$C2189,'[3]Smelter Look-up'!$J:$J,0)))</f>
        <v>#N/A</v>
      </c>
      <c r="X2189" s="67">
        <f t="shared" si="171"/>
        <v>0</v>
      </c>
      <c r="AB2189" s="68" t="str">
        <f t="shared" si="172"/>
        <v/>
      </c>
    </row>
    <row r="2190" spans="1:28" s="67" customFormat="1" ht="20.25">
      <c r="A2190" s="197"/>
      <c r="B2190" s="137" t="s">
        <v>235</v>
      </c>
      <c r="C2190" s="191" t="s">
        <v>235</v>
      </c>
      <c r="D2190" s="138"/>
      <c r="E2190" s="137" t="s">
        <v>235</v>
      </c>
      <c r="F2190" s="137" t="s">
        <v>235</v>
      </c>
      <c r="G2190" s="137" t="s">
        <v>235</v>
      </c>
      <c r="H2190" s="192" t="s">
        <v>235</v>
      </c>
      <c r="I2190" s="193" t="s">
        <v>235</v>
      </c>
      <c r="J2190" s="193" t="s">
        <v>235</v>
      </c>
      <c r="K2190" s="194"/>
      <c r="L2190" s="194"/>
      <c r="M2190" s="194"/>
      <c r="N2190" s="194"/>
      <c r="O2190" s="194"/>
      <c r="P2190" s="195"/>
      <c r="Q2190" s="196"/>
      <c r="R2190" s="137" t="s">
        <v>235</v>
      </c>
      <c r="S2190" s="197" t="str">
        <f t="shared" ca="1" si="170"/>
        <v/>
      </c>
      <c r="T2190" s="197" t="str">
        <f ca="1">IF(B2190="","",IF(ISERROR(MATCH($J2190,[3]SorP!$B$1:$B$6226,0)),"",INDIRECT("'SorP'!$A$"&amp;MATCH($S2190&amp;$J2190,[3]SorP!C:C,0))))</f>
        <v/>
      </c>
      <c r="U2190" s="139"/>
      <c r="V2190" s="140" t="e">
        <f>IF(C2190="",NA(),IF(OR(C2190="Smelter not listed",C2190="Smelter not yet identified"),MATCH($B2190&amp;$D2190,'[3]Smelter Look-up'!$J:$J,0),MATCH($B2190&amp;$C2190,'[3]Smelter Look-up'!$J:$J,0)))</f>
        <v>#N/A</v>
      </c>
      <c r="X2190" s="67">
        <f t="shared" si="171"/>
        <v>0</v>
      </c>
      <c r="AB2190" s="68" t="str">
        <f t="shared" si="172"/>
        <v/>
      </c>
    </row>
    <row r="2191" spans="1:28" s="67" customFormat="1" ht="20.25">
      <c r="A2191" s="197"/>
      <c r="B2191" s="137" t="s">
        <v>235</v>
      </c>
      <c r="C2191" s="191" t="s">
        <v>235</v>
      </c>
      <c r="D2191" s="138"/>
      <c r="E2191" s="137" t="s">
        <v>235</v>
      </c>
      <c r="F2191" s="137" t="s">
        <v>235</v>
      </c>
      <c r="G2191" s="137" t="s">
        <v>235</v>
      </c>
      <c r="H2191" s="192" t="s">
        <v>235</v>
      </c>
      <c r="I2191" s="193" t="s">
        <v>235</v>
      </c>
      <c r="J2191" s="193" t="s">
        <v>235</v>
      </c>
      <c r="K2191" s="194"/>
      <c r="L2191" s="194"/>
      <c r="M2191" s="194"/>
      <c r="N2191" s="194"/>
      <c r="O2191" s="194"/>
      <c r="P2191" s="195"/>
      <c r="Q2191" s="196"/>
      <c r="R2191" s="137" t="s">
        <v>235</v>
      </c>
      <c r="S2191" s="197" t="str">
        <f t="shared" ca="1" si="170"/>
        <v/>
      </c>
      <c r="T2191" s="197" t="str">
        <f ca="1">IF(B2191="","",IF(ISERROR(MATCH($J2191,[3]SorP!$B$1:$B$6226,0)),"",INDIRECT("'SorP'!$A$"&amp;MATCH($S2191&amp;$J2191,[3]SorP!C:C,0))))</f>
        <v/>
      </c>
      <c r="U2191" s="139"/>
      <c r="V2191" s="140" t="e">
        <f>IF(C2191="",NA(),IF(OR(C2191="Smelter not listed",C2191="Smelter not yet identified"),MATCH($B2191&amp;$D2191,'[3]Smelter Look-up'!$J:$J,0),MATCH($B2191&amp;$C2191,'[3]Smelter Look-up'!$J:$J,0)))</f>
        <v>#N/A</v>
      </c>
      <c r="X2191" s="67">
        <f t="shared" si="171"/>
        <v>0</v>
      </c>
      <c r="AB2191" s="68" t="str">
        <f t="shared" si="172"/>
        <v/>
      </c>
    </row>
    <row r="2192" spans="1:28" s="67" customFormat="1" ht="20.25">
      <c r="A2192" s="197"/>
      <c r="B2192" s="137" t="s">
        <v>235</v>
      </c>
      <c r="C2192" s="191" t="s">
        <v>235</v>
      </c>
      <c r="D2192" s="138"/>
      <c r="E2192" s="137" t="s">
        <v>235</v>
      </c>
      <c r="F2192" s="137" t="s">
        <v>235</v>
      </c>
      <c r="G2192" s="137" t="s">
        <v>235</v>
      </c>
      <c r="H2192" s="192" t="s">
        <v>235</v>
      </c>
      <c r="I2192" s="193" t="s">
        <v>235</v>
      </c>
      <c r="J2192" s="193" t="s">
        <v>235</v>
      </c>
      <c r="K2192" s="194"/>
      <c r="L2192" s="194"/>
      <c r="M2192" s="194"/>
      <c r="N2192" s="194"/>
      <c r="O2192" s="194"/>
      <c r="P2192" s="195"/>
      <c r="Q2192" s="196"/>
      <c r="R2192" s="137" t="s">
        <v>235</v>
      </c>
      <c r="S2192" s="197" t="str">
        <f t="shared" ca="1" si="170"/>
        <v/>
      </c>
      <c r="T2192" s="197" t="str">
        <f ca="1">IF(B2192="","",IF(ISERROR(MATCH($J2192,[3]SorP!$B$1:$B$6226,0)),"",INDIRECT("'SorP'!$A$"&amp;MATCH($S2192&amp;$J2192,[3]SorP!C:C,0))))</f>
        <v/>
      </c>
      <c r="U2192" s="139"/>
      <c r="V2192" s="140" t="e">
        <f>IF(C2192="",NA(),IF(OR(C2192="Smelter not listed",C2192="Smelter not yet identified"),MATCH($B2192&amp;$D2192,'[3]Smelter Look-up'!$J:$J,0),MATCH($B2192&amp;$C2192,'[3]Smelter Look-up'!$J:$J,0)))</f>
        <v>#N/A</v>
      </c>
      <c r="X2192" s="67">
        <f t="shared" si="171"/>
        <v>0</v>
      </c>
      <c r="AB2192" s="68" t="str">
        <f t="shared" si="172"/>
        <v/>
      </c>
    </row>
    <row r="2193" spans="1:28" s="67" customFormat="1" ht="20.25">
      <c r="A2193" s="197"/>
      <c r="B2193" s="137" t="s">
        <v>235</v>
      </c>
      <c r="C2193" s="191" t="s">
        <v>235</v>
      </c>
      <c r="D2193" s="138"/>
      <c r="E2193" s="137" t="s">
        <v>235</v>
      </c>
      <c r="F2193" s="137" t="s">
        <v>235</v>
      </c>
      <c r="G2193" s="137" t="s">
        <v>235</v>
      </c>
      <c r="H2193" s="192" t="s">
        <v>235</v>
      </c>
      <c r="I2193" s="193" t="s">
        <v>235</v>
      </c>
      <c r="J2193" s="193" t="s">
        <v>235</v>
      </c>
      <c r="K2193" s="194"/>
      <c r="L2193" s="194"/>
      <c r="M2193" s="194"/>
      <c r="N2193" s="194"/>
      <c r="O2193" s="194"/>
      <c r="P2193" s="195"/>
      <c r="Q2193" s="196"/>
      <c r="R2193" s="137" t="s">
        <v>235</v>
      </c>
      <c r="S2193" s="197" t="str">
        <f t="shared" ca="1" si="170"/>
        <v/>
      </c>
      <c r="T2193" s="197" t="str">
        <f ca="1">IF(B2193="","",IF(ISERROR(MATCH($J2193,[3]SorP!$B$1:$B$6226,0)),"",INDIRECT("'SorP'!$A$"&amp;MATCH($S2193&amp;$J2193,[3]SorP!C:C,0))))</f>
        <v/>
      </c>
      <c r="U2193" s="139"/>
      <c r="V2193" s="140" t="e">
        <f>IF(C2193="",NA(),IF(OR(C2193="Smelter not listed",C2193="Smelter not yet identified"),MATCH($B2193&amp;$D2193,'[3]Smelter Look-up'!$J:$J,0),MATCH($B2193&amp;$C2193,'[3]Smelter Look-up'!$J:$J,0)))</f>
        <v>#N/A</v>
      </c>
      <c r="X2193" s="67">
        <f t="shared" si="171"/>
        <v>0</v>
      </c>
      <c r="AB2193" s="68" t="str">
        <f t="shared" si="172"/>
        <v/>
      </c>
    </row>
    <row r="2194" spans="1:28" s="67" customFormat="1" ht="20.25">
      <c r="A2194" s="197"/>
      <c r="B2194" s="137" t="s">
        <v>235</v>
      </c>
      <c r="C2194" s="191" t="s">
        <v>235</v>
      </c>
      <c r="D2194" s="138"/>
      <c r="E2194" s="137" t="s">
        <v>235</v>
      </c>
      <c r="F2194" s="137" t="s">
        <v>235</v>
      </c>
      <c r="G2194" s="137" t="s">
        <v>235</v>
      </c>
      <c r="H2194" s="192" t="s">
        <v>235</v>
      </c>
      <c r="I2194" s="193" t="s">
        <v>235</v>
      </c>
      <c r="J2194" s="193" t="s">
        <v>235</v>
      </c>
      <c r="K2194" s="194"/>
      <c r="L2194" s="194"/>
      <c r="M2194" s="194"/>
      <c r="N2194" s="194"/>
      <c r="O2194" s="194"/>
      <c r="P2194" s="195"/>
      <c r="Q2194" s="196"/>
      <c r="R2194" s="137" t="s">
        <v>235</v>
      </c>
      <c r="S2194" s="197" t="str">
        <f t="shared" ca="1" si="170"/>
        <v/>
      </c>
      <c r="T2194" s="197" t="str">
        <f ca="1">IF(B2194="","",IF(ISERROR(MATCH($J2194,[3]SorP!$B$1:$B$6226,0)),"",INDIRECT("'SorP'!$A$"&amp;MATCH($S2194&amp;$J2194,[3]SorP!C:C,0))))</f>
        <v/>
      </c>
      <c r="U2194" s="139"/>
      <c r="V2194" s="140" t="e">
        <f>IF(C2194="",NA(),IF(OR(C2194="Smelter not listed",C2194="Smelter not yet identified"),MATCH($B2194&amp;$D2194,'[3]Smelter Look-up'!$J:$J,0),MATCH($B2194&amp;$C2194,'[3]Smelter Look-up'!$J:$J,0)))</f>
        <v>#N/A</v>
      </c>
      <c r="X2194" s="67">
        <f t="shared" si="171"/>
        <v>0</v>
      </c>
      <c r="AB2194" s="68" t="str">
        <f t="shared" si="172"/>
        <v/>
      </c>
    </row>
    <row r="2195" spans="1:28" s="67" customFormat="1" ht="20.25">
      <c r="A2195" s="197"/>
      <c r="B2195" s="137" t="s">
        <v>235</v>
      </c>
      <c r="C2195" s="191" t="s">
        <v>235</v>
      </c>
      <c r="D2195" s="138"/>
      <c r="E2195" s="137" t="s">
        <v>235</v>
      </c>
      <c r="F2195" s="137" t="s">
        <v>235</v>
      </c>
      <c r="G2195" s="137" t="s">
        <v>235</v>
      </c>
      <c r="H2195" s="192" t="s">
        <v>235</v>
      </c>
      <c r="I2195" s="193" t="s">
        <v>235</v>
      </c>
      <c r="J2195" s="193" t="s">
        <v>235</v>
      </c>
      <c r="K2195" s="194"/>
      <c r="L2195" s="194"/>
      <c r="M2195" s="194"/>
      <c r="N2195" s="194"/>
      <c r="O2195" s="194"/>
      <c r="P2195" s="195"/>
      <c r="Q2195" s="196"/>
      <c r="R2195" s="137" t="s">
        <v>235</v>
      </c>
      <c r="S2195" s="197" t="str">
        <f t="shared" ca="1" si="170"/>
        <v/>
      </c>
      <c r="T2195" s="197" t="str">
        <f ca="1">IF(B2195="","",IF(ISERROR(MATCH($J2195,[3]SorP!$B$1:$B$6226,0)),"",INDIRECT("'SorP'!$A$"&amp;MATCH($S2195&amp;$J2195,[3]SorP!C:C,0))))</f>
        <v/>
      </c>
      <c r="U2195" s="139"/>
      <c r="V2195" s="140" t="e">
        <f>IF(C2195="",NA(),IF(OR(C2195="Smelter not listed",C2195="Smelter not yet identified"),MATCH($B2195&amp;$D2195,'[3]Smelter Look-up'!$J:$J,0),MATCH($B2195&amp;$C2195,'[3]Smelter Look-up'!$J:$J,0)))</f>
        <v>#N/A</v>
      </c>
      <c r="X2195" s="67">
        <f t="shared" si="171"/>
        <v>0</v>
      </c>
      <c r="AB2195" s="68" t="str">
        <f t="shared" si="172"/>
        <v/>
      </c>
    </row>
    <row r="2196" spans="1:28" s="67" customFormat="1" ht="20.25">
      <c r="A2196" s="197"/>
      <c r="B2196" s="137" t="s">
        <v>235</v>
      </c>
      <c r="C2196" s="191" t="s">
        <v>235</v>
      </c>
      <c r="D2196" s="138"/>
      <c r="E2196" s="137" t="s">
        <v>235</v>
      </c>
      <c r="F2196" s="137" t="s">
        <v>235</v>
      </c>
      <c r="G2196" s="137" t="s">
        <v>235</v>
      </c>
      <c r="H2196" s="192" t="s">
        <v>235</v>
      </c>
      <c r="I2196" s="193" t="s">
        <v>235</v>
      </c>
      <c r="J2196" s="193" t="s">
        <v>235</v>
      </c>
      <c r="K2196" s="194"/>
      <c r="L2196" s="194"/>
      <c r="M2196" s="194"/>
      <c r="N2196" s="194"/>
      <c r="O2196" s="194"/>
      <c r="P2196" s="195"/>
      <c r="Q2196" s="196"/>
      <c r="R2196" s="137" t="s">
        <v>235</v>
      </c>
      <c r="S2196" s="197" t="str">
        <f t="shared" ca="1" si="170"/>
        <v/>
      </c>
      <c r="T2196" s="197" t="str">
        <f ca="1">IF(B2196="","",IF(ISERROR(MATCH($J2196,[3]SorP!$B$1:$B$6226,0)),"",INDIRECT("'SorP'!$A$"&amp;MATCH($S2196&amp;$J2196,[3]SorP!C:C,0))))</f>
        <v/>
      </c>
      <c r="U2196" s="139"/>
      <c r="V2196" s="140" t="e">
        <f>IF(C2196="",NA(),IF(OR(C2196="Smelter not listed",C2196="Smelter not yet identified"),MATCH($B2196&amp;$D2196,'[3]Smelter Look-up'!$J:$J,0),MATCH($B2196&amp;$C2196,'[3]Smelter Look-up'!$J:$J,0)))</f>
        <v>#N/A</v>
      </c>
      <c r="X2196" s="67">
        <f t="shared" si="171"/>
        <v>0</v>
      </c>
      <c r="AB2196" s="68" t="str">
        <f t="shared" si="172"/>
        <v/>
      </c>
    </row>
    <row r="2197" spans="1:28" s="67" customFormat="1" ht="20.25">
      <c r="A2197" s="197"/>
      <c r="B2197" s="137" t="s">
        <v>235</v>
      </c>
      <c r="C2197" s="191" t="s">
        <v>235</v>
      </c>
      <c r="D2197" s="138"/>
      <c r="E2197" s="137" t="s">
        <v>235</v>
      </c>
      <c r="F2197" s="137" t="s">
        <v>235</v>
      </c>
      <c r="G2197" s="137" t="s">
        <v>235</v>
      </c>
      <c r="H2197" s="192" t="s">
        <v>235</v>
      </c>
      <c r="I2197" s="193" t="s">
        <v>235</v>
      </c>
      <c r="J2197" s="193" t="s">
        <v>235</v>
      </c>
      <c r="K2197" s="194"/>
      <c r="L2197" s="194"/>
      <c r="M2197" s="194"/>
      <c r="N2197" s="194"/>
      <c r="O2197" s="194"/>
      <c r="P2197" s="195"/>
      <c r="Q2197" s="196"/>
      <c r="R2197" s="137" t="s">
        <v>235</v>
      </c>
      <c r="S2197" s="197" t="str">
        <f t="shared" ca="1" si="170"/>
        <v/>
      </c>
      <c r="T2197" s="197" t="str">
        <f ca="1">IF(B2197="","",IF(ISERROR(MATCH($J2197,[3]SorP!$B$1:$B$6226,0)),"",INDIRECT("'SorP'!$A$"&amp;MATCH($S2197&amp;$J2197,[3]SorP!C:C,0))))</f>
        <v/>
      </c>
      <c r="U2197" s="139"/>
      <c r="V2197" s="140" t="e">
        <f>IF(C2197="",NA(),IF(OR(C2197="Smelter not listed",C2197="Smelter not yet identified"),MATCH($B2197&amp;$D2197,'[3]Smelter Look-up'!$J:$J,0),MATCH($B2197&amp;$C2197,'[3]Smelter Look-up'!$J:$J,0)))</f>
        <v>#N/A</v>
      </c>
      <c r="X2197" s="67">
        <f t="shared" si="171"/>
        <v>0</v>
      </c>
      <c r="AB2197" s="68" t="str">
        <f t="shared" si="172"/>
        <v/>
      </c>
    </row>
    <row r="2198" spans="1:28" s="67" customFormat="1" ht="20.25">
      <c r="A2198" s="197"/>
      <c r="B2198" s="137" t="s">
        <v>235</v>
      </c>
      <c r="C2198" s="191" t="s">
        <v>235</v>
      </c>
      <c r="D2198" s="138"/>
      <c r="E2198" s="137" t="s">
        <v>235</v>
      </c>
      <c r="F2198" s="137" t="s">
        <v>235</v>
      </c>
      <c r="G2198" s="137" t="s">
        <v>235</v>
      </c>
      <c r="H2198" s="192" t="s">
        <v>235</v>
      </c>
      <c r="I2198" s="193" t="s">
        <v>235</v>
      </c>
      <c r="J2198" s="193" t="s">
        <v>235</v>
      </c>
      <c r="K2198" s="194"/>
      <c r="L2198" s="194"/>
      <c r="M2198" s="194"/>
      <c r="N2198" s="194"/>
      <c r="O2198" s="194"/>
      <c r="P2198" s="195"/>
      <c r="Q2198" s="196"/>
      <c r="R2198" s="137" t="s">
        <v>235</v>
      </c>
      <c r="S2198" s="197" t="str">
        <f t="shared" ca="1" si="170"/>
        <v/>
      </c>
      <c r="T2198" s="197" t="str">
        <f ca="1">IF(B2198="","",IF(ISERROR(MATCH($J2198,[3]SorP!$B$1:$B$6226,0)),"",INDIRECT("'SorP'!$A$"&amp;MATCH($S2198&amp;$J2198,[3]SorP!C:C,0))))</f>
        <v/>
      </c>
      <c r="U2198" s="139"/>
      <c r="V2198" s="140" t="e">
        <f>IF(C2198="",NA(),IF(OR(C2198="Smelter not listed",C2198="Smelter not yet identified"),MATCH($B2198&amp;$D2198,'[3]Smelter Look-up'!$J:$J,0),MATCH($B2198&amp;$C2198,'[3]Smelter Look-up'!$J:$J,0)))</f>
        <v>#N/A</v>
      </c>
      <c r="X2198" s="67">
        <f t="shared" si="171"/>
        <v>0</v>
      </c>
      <c r="AB2198" s="68" t="str">
        <f t="shared" si="172"/>
        <v/>
      </c>
    </row>
    <row r="2199" spans="1:28" s="67" customFormat="1" ht="20.25">
      <c r="A2199" s="197"/>
      <c r="B2199" s="137" t="s">
        <v>235</v>
      </c>
      <c r="C2199" s="191" t="s">
        <v>235</v>
      </c>
      <c r="D2199" s="138"/>
      <c r="E2199" s="137" t="s">
        <v>235</v>
      </c>
      <c r="F2199" s="137" t="s">
        <v>235</v>
      </c>
      <c r="G2199" s="137" t="s">
        <v>235</v>
      </c>
      <c r="H2199" s="192" t="s">
        <v>235</v>
      </c>
      <c r="I2199" s="193" t="s">
        <v>235</v>
      </c>
      <c r="J2199" s="193" t="s">
        <v>235</v>
      </c>
      <c r="K2199" s="194"/>
      <c r="L2199" s="194"/>
      <c r="M2199" s="194"/>
      <c r="N2199" s="194"/>
      <c r="O2199" s="194"/>
      <c r="P2199" s="195"/>
      <c r="Q2199" s="196"/>
      <c r="R2199" s="137" t="s">
        <v>235</v>
      </c>
      <c r="S2199" s="197" t="str">
        <f t="shared" ca="1" si="170"/>
        <v/>
      </c>
      <c r="T2199" s="197" t="str">
        <f ca="1">IF(B2199="","",IF(ISERROR(MATCH($J2199,[3]SorP!$B$1:$B$6226,0)),"",INDIRECT("'SorP'!$A$"&amp;MATCH($S2199&amp;$J2199,[3]SorP!C:C,0))))</f>
        <v/>
      </c>
      <c r="U2199" s="139"/>
      <c r="V2199" s="140" t="e">
        <f>IF(C2199="",NA(),IF(OR(C2199="Smelter not listed",C2199="Smelter not yet identified"),MATCH($B2199&amp;$D2199,'[3]Smelter Look-up'!$J:$J,0),MATCH($B2199&amp;$C2199,'[3]Smelter Look-up'!$J:$J,0)))</f>
        <v>#N/A</v>
      </c>
      <c r="X2199" s="67">
        <f t="shared" si="171"/>
        <v>0</v>
      </c>
      <c r="AB2199" s="68" t="str">
        <f t="shared" si="172"/>
        <v/>
      </c>
    </row>
    <row r="2200" spans="1:28" s="67" customFormat="1" ht="20.25">
      <c r="A2200" s="197"/>
      <c r="B2200" s="137" t="s">
        <v>235</v>
      </c>
      <c r="C2200" s="191" t="s">
        <v>235</v>
      </c>
      <c r="D2200" s="138"/>
      <c r="E2200" s="137" t="s">
        <v>235</v>
      </c>
      <c r="F2200" s="137" t="s">
        <v>235</v>
      </c>
      <c r="G2200" s="137" t="s">
        <v>235</v>
      </c>
      <c r="H2200" s="192" t="s">
        <v>235</v>
      </c>
      <c r="I2200" s="193" t="s">
        <v>235</v>
      </c>
      <c r="J2200" s="193" t="s">
        <v>235</v>
      </c>
      <c r="K2200" s="194"/>
      <c r="L2200" s="194"/>
      <c r="M2200" s="194"/>
      <c r="N2200" s="194"/>
      <c r="O2200" s="194"/>
      <c r="P2200" s="195"/>
      <c r="Q2200" s="196"/>
      <c r="R2200" s="137" t="s">
        <v>235</v>
      </c>
      <c r="S2200" s="197" t="str">
        <f t="shared" ca="1" si="170"/>
        <v/>
      </c>
      <c r="T2200" s="197" t="str">
        <f ca="1">IF(B2200="","",IF(ISERROR(MATCH($J2200,[3]SorP!$B$1:$B$6226,0)),"",INDIRECT("'SorP'!$A$"&amp;MATCH($S2200&amp;$J2200,[3]SorP!C:C,0))))</f>
        <v/>
      </c>
      <c r="U2200" s="139"/>
      <c r="V2200" s="140" t="e">
        <f>IF(C2200="",NA(),IF(OR(C2200="Smelter not listed",C2200="Smelter not yet identified"),MATCH($B2200&amp;$D2200,'[3]Smelter Look-up'!$J:$J,0),MATCH($B2200&amp;$C2200,'[3]Smelter Look-up'!$J:$J,0)))</f>
        <v>#N/A</v>
      </c>
      <c r="X2200" s="67">
        <f t="shared" si="171"/>
        <v>0</v>
      </c>
      <c r="AB2200" s="68" t="str">
        <f t="shared" si="172"/>
        <v/>
      </c>
    </row>
    <row r="2201" spans="1:28" s="67" customFormat="1" ht="20.25">
      <c r="A2201" s="197"/>
      <c r="B2201" s="137" t="s">
        <v>235</v>
      </c>
      <c r="C2201" s="191" t="s">
        <v>235</v>
      </c>
      <c r="D2201" s="138"/>
      <c r="E2201" s="137" t="s">
        <v>235</v>
      </c>
      <c r="F2201" s="137" t="s">
        <v>235</v>
      </c>
      <c r="G2201" s="137" t="s">
        <v>235</v>
      </c>
      <c r="H2201" s="192" t="s">
        <v>235</v>
      </c>
      <c r="I2201" s="193" t="s">
        <v>235</v>
      </c>
      <c r="J2201" s="193" t="s">
        <v>235</v>
      </c>
      <c r="K2201" s="194"/>
      <c r="L2201" s="194"/>
      <c r="M2201" s="194"/>
      <c r="N2201" s="194"/>
      <c r="O2201" s="194"/>
      <c r="P2201" s="195"/>
      <c r="Q2201" s="196"/>
      <c r="R2201" s="137" t="s">
        <v>235</v>
      </c>
      <c r="S2201" s="197" t="str">
        <f t="shared" ca="1" si="170"/>
        <v/>
      </c>
      <c r="T2201" s="197" t="str">
        <f ca="1">IF(B2201="","",IF(ISERROR(MATCH($J2201,[3]SorP!$B$1:$B$6226,0)),"",INDIRECT("'SorP'!$A$"&amp;MATCH($S2201&amp;$J2201,[3]SorP!C:C,0))))</f>
        <v/>
      </c>
      <c r="U2201" s="139"/>
      <c r="V2201" s="140" t="e">
        <f>IF(C2201="",NA(),IF(OR(C2201="Smelter not listed",C2201="Smelter not yet identified"),MATCH($B2201&amp;$D2201,'[3]Smelter Look-up'!$J:$J,0),MATCH($B2201&amp;$C2201,'[3]Smelter Look-up'!$J:$J,0)))</f>
        <v>#N/A</v>
      </c>
      <c r="X2201" s="67">
        <f t="shared" si="171"/>
        <v>0</v>
      </c>
      <c r="AB2201" s="68" t="str">
        <f t="shared" si="172"/>
        <v/>
      </c>
    </row>
    <row r="2202" spans="1:28" s="67" customFormat="1" ht="20.25">
      <c r="A2202" s="197"/>
      <c r="B2202" s="137" t="s">
        <v>235</v>
      </c>
      <c r="C2202" s="191" t="s">
        <v>235</v>
      </c>
      <c r="D2202" s="138"/>
      <c r="E2202" s="137" t="s">
        <v>235</v>
      </c>
      <c r="F2202" s="137" t="s">
        <v>235</v>
      </c>
      <c r="G2202" s="137" t="s">
        <v>235</v>
      </c>
      <c r="H2202" s="192" t="s">
        <v>235</v>
      </c>
      <c r="I2202" s="193" t="s">
        <v>235</v>
      </c>
      <c r="J2202" s="193" t="s">
        <v>235</v>
      </c>
      <c r="K2202" s="194"/>
      <c r="L2202" s="194"/>
      <c r="M2202" s="194"/>
      <c r="N2202" s="194"/>
      <c r="O2202" s="194"/>
      <c r="P2202" s="195"/>
      <c r="Q2202" s="196"/>
      <c r="R2202" s="137" t="s">
        <v>235</v>
      </c>
      <c r="S2202" s="197" t="str">
        <f t="shared" ca="1" si="170"/>
        <v/>
      </c>
      <c r="T2202" s="197" t="str">
        <f ca="1">IF(B2202="","",IF(ISERROR(MATCH($J2202,[3]SorP!$B$1:$B$6226,0)),"",INDIRECT("'SorP'!$A$"&amp;MATCH($S2202&amp;$J2202,[3]SorP!C:C,0))))</f>
        <v/>
      </c>
      <c r="U2202" s="139"/>
      <c r="V2202" s="140" t="e">
        <f>IF(C2202="",NA(),IF(OR(C2202="Smelter not listed",C2202="Smelter not yet identified"),MATCH($B2202&amp;$D2202,'[3]Smelter Look-up'!$J:$J,0),MATCH($B2202&amp;$C2202,'[3]Smelter Look-up'!$J:$J,0)))</f>
        <v>#N/A</v>
      </c>
      <c r="X2202" s="67">
        <f t="shared" si="171"/>
        <v>0</v>
      </c>
      <c r="AB2202" s="68" t="str">
        <f t="shared" si="172"/>
        <v/>
      </c>
    </row>
    <row r="2203" spans="1:28" s="67" customFormat="1" ht="20.25">
      <c r="A2203" s="197"/>
      <c r="B2203" s="137" t="s">
        <v>235</v>
      </c>
      <c r="C2203" s="191" t="s">
        <v>235</v>
      </c>
      <c r="D2203" s="138"/>
      <c r="E2203" s="137" t="s">
        <v>235</v>
      </c>
      <c r="F2203" s="137" t="s">
        <v>235</v>
      </c>
      <c r="G2203" s="137" t="s">
        <v>235</v>
      </c>
      <c r="H2203" s="192" t="s">
        <v>235</v>
      </c>
      <c r="I2203" s="193" t="s">
        <v>235</v>
      </c>
      <c r="J2203" s="193" t="s">
        <v>235</v>
      </c>
      <c r="K2203" s="194"/>
      <c r="L2203" s="194"/>
      <c r="M2203" s="194"/>
      <c r="N2203" s="194"/>
      <c r="O2203" s="194"/>
      <c r="P2203" s="195"/>
      <c r="Q2203" s="196"/>
      <c r="R2203" s="137" t="s">
        <v>235</v>
      </c>
      <c r="S2203" s="197" t="str">
        <f t="shared" ref="S2203:S2233" ca="1" si="173">IF(B2203="","",IF(ISERROR(MATCH($E2203,CL,0)),"Unknown",INDIRECT("'C'!$A$"&amp;MATCH($E2203,CL,0)+1)))</f>
        <v/>
      </c>
      <c r="T2203" s="197" t="str">
        <f ca="1">IF(B2203="","",IF(ISERROR(MATCH($J2203,[3]SorP!$B$1:$B$6226,0)),"",INDIRECT("'SorP'!$A$"&amp;MATCH($S2203&amp;$J2203,[3]SorP!C:C,0))))</f>
        <v/>
      </c>
      <c r="U2203" s="139"/>
      <c r="V2203" s="140" t="e">
        <f>IF(C2203="",NA(),IF(OR(C2203="Smelter not listed",C2203="Smelter not yet identified"),MATCH($B2203&amp;$D2203,'[3]Smelter Look-up'!$J:$J,0),MATCH($B2203&amp;$C2203,'[3]Smelter Look-up'!$J:$J,0)))</f>
        <v>#N/A</v>
      </c>
      <c r="X2203" s="67">
        <f t="shared" si="171"/>
        <v>0</v>
      </c>
      <c r="AB2203" s="68" t="str">
        <f t="shared" si="172"/>
        <v/>
      </c>
    </row>
    <row r="2204" spans="1:28" s="67" customFormat="1" ht="20.25">
      <c r="A2204" s="197"/>
      <c r="B2204" s="137" t="s">
        <v>235</v>
      </c>
      <c r="C2204" s="191" t="s">
        <v>235</v>
      </c>
      <c r="D2204" s="138"/>
      <c r="E2204" s="137" t="s">
        <v>235</v>
      </c>
      <c r="F2204" s="137" t="s">
        <v>235</v>
      </c>
      <c r="G2204" s="137" t="s">
        <v>235</v>
      </c>
      <c r="H2204" s="192" t="s">
        <v>235</v>
      </c>
      <c r="I2204" s="193" t="s">
        <v>235</v>
      </c>
      <c r="J2204" s="193" t="s">
        <v>235</v>
      </c>
      <c r="K2204" s="194"/>
      <c r="L2204" s="194"/>
      <c r="M2204" s="194"/>
      <c r="N2204" s="194"/>
      <c r="O2204" s="194"/>
      <c r="P2204" s="195"/>
      <c r="Q2204" s="196"/>
      <c r="R2204" s="137" t="s">
        <v>235</v>
      </c>
      <c r="S2204" s="197" t="str">
        <f t="shared" ca="1" si="173"/>
        <v/>
      </c>
      <c r="T2204" s="197" t="str">
        <f ca="1">IF(B2204="","",IF(ISERROR(MATCH($J2204,[3]SorP!$B$1:$B$6226,0)),"",INDIRECT("'SorP'!$A$"&amp;MATCH($S2204&amp;$J2204,[3]SorP!C:C,0))))</f>
        <v/>
      </c>
      <c r="U2204" s="139"/>
      <c r="V2204" s="140" t="e">
        <f>IF(C2204="",NA(),IF(OR(C2204="Smelter not listed",C2204="Smelter not yet identified"),MATCH($B2204&amp;$D2204,'[3]Smelter Look-up'!$J:$J,0),MATCH($B2204&amp;$C2204,'[3]Smelter Look-up'!$J:$J,0)))</f>
        <v>#N/A</v>
      </c>
      <c r="X2204" s="67">
        <f t="shared" si="171"/>
        <v>0</v>
      </c>
      <c r="AB2204" s="68" t="str">
        <f t="shared" si="172"/>
        <v/>
      </c>
    </row>
    <row r="2205" spans="1:28" s="67" customFormat="1" ht="20.25">
      <c r="A2205" s="197"/>
      <c r="B2205" s="137" t="s">
        <v>235</v>
      </c>
      <c r="C2205" s="191" t="s">
        <v>235</v>
      </c>
      <c r="D2205" s="138"/>
      <c r="E2205" s="137" t="s">
        <v>235</v>
      </c>
      <c r="F2205" s="137" t="s">
        <v>235</v>
      </c>
      <c r="G2205" s="137" t="s">
        <v>235</v>
      </c>
      <c r="H2205" s="192" t="s">
        <v>235</v>
      </c>
      <c r="I2205" s="193" t="s">
        <v>235</v>
      </c>
      <c r="J2205" s="193" t="s">
        <v>235</v>
      </c>
      <c r="K2205" s="194"/>
      <c r="L2205" s="194"/>
      <c r="M2205" s="194"/>
      <c r="N2205" s="194"/>
      <c r="O2205" s="194"/>
      <c r="P2205" s="195"/>
      <c r="Q2205" s="196"/>
      <c r="R2205" s="137" t="s">
        <v>235</v>
      </c>
      <c r="S2205" s="197" t="str">
        <f t="shared" ca="1" si="173"/>
        <v/>
      </c>
      <c r="T2205" s="197" t="str">
        <f ca="1">IF(B2205="","",IF(ISERROR(MATCH($J2205,[3]SorP!$B$1:$B$6226,0)),"",INDIRECT("'SorP'!$A$"&amp;MATCH($S2205&amp;$J2205,[3]SorP!C:C,0))))</f>
        <v/>
      </c>
      <c r="U2205" s="139"/>
      <c r="V2205" s="140" t="e">
        <f>IF(C2205="",NA(),IF(OR(C2205="Smelter not listed",C2205="Smelter not yet identified"),MATCH($B2205&amp;$D2205,'[3]Smelter Look-up'!$J:$J,0),MATCH($B2205&amp;$C2205,'[3]Smelter Look-up'!$J:$J,0)))</f>
        <v>#N/A</v>
      </c>
      <c r="X2205" s="67">
        <f t="shared" si="171"/>
        <v>0</v>
      </c>
      <c r="AB2205" s="68" t="str">
        <f t="shared" si="172"/>
        <v/>
      </c>
    </row>
    <row r="2206" spans="1:28" s="67" customFormat="1" ht="20.25">
      <c r="A2206" s="197"/>
      <c r="B2206" s="137" t="s">
        <v>235</v>
      </c>
      <c r="C2206" s="191" t="s">
        <v>235</v>
      </c>
      <c r="D2206" s="138"/>
      <c r="E2206" s="137" t="s">
        <v>235</v>
      </c>
      <c r="F2206" s="137" t="s">
        <v>235</v>
      </c>
      <c r="G2206" s="137" t="s">
        <v>235</v>
      </c>
      <c r="H2206" s="192" t="s">
        <v>235</v>
      </c>
      <c r="I2206" s="193" t="s">
        <v>235</v>
      </c>
      <c r="J2206" s="193" t="s">
        <v>235</v>
      </c>
      <c r="K2206" s="194"/>
      <c r="L2206" s="194"/>
      <c r="M2206" s="194"/>
      <c r="N2206" s="194"/>
      <c r="O2206" s="194"/>
      <c r="P2206" s="195"/>
      <c r="Q2206" s="196"/>
      <c r="R2206" s="137" t="s">
        <v>235</v>
      </c>
      <c r="S2206" s="197" t="str">
        <f t="shared" ca="1" si="173"/>
        <v/>
      </c>
      <c r="T2206" s="197" t="str">
        <f ca="1">IF(B2206="","",IF(ISERROR(MATCH($J2206,[3]SorP!$B$1:$B$6226,0)),"",INDIRECT("'SorP'!$A$"&amp;MATCH($S2206&amp;$J2206,[3]SorP!C:C,0))))</f>
        <v/>
      </c>
      <c r="U2206" s="139"/>
      <c r="V2206" s="140" t="e">
        <f>IF(C2206="",NA(),IF(OR(C2206="Smelter not listed",C2206="Smelter not yet identified"),MATCH($B2206&amp;$D2206,'[3]Smelter Look-up'!$J:$J,0),MATCH($B2206&amp;$C2206,'[3]Smelter Look-up'!$J:$J,0)))</f>
        <v>#N/A</v>
      </c>
      <c r="X2206" s="67">
        <f t="shared" si="171"/>
        <v>0</v>
      </c>
      <c r="AB2206" s="68" t="str">
        <f t="shared" si="172"/>
        <v/>
      </c>
    </row>
    <row r="2207" spans="1:28" s="67" customFormat="1" ht="20.25">
      <c r="A2207" s="197"/>
      <c r="B2207" s="137" t="s">
        <v>235</v>
      </c>
      <c r="C2207" s="191" t="s">
        <v>235</v>
      </c>
      <c r="D2207" s="138"/>
      <c r="E2207" s="137" t="s">
        <v>235</v>
      </c>
      <c r="F2207" s="137" t="s">
        <v>235</v>
      </c>
      <c r="G2207" s="137" t="s">
        <v>235</v>
      </c>
      <c r="H2207" s="192" t="s">
        <v>235</v>
      </c>
      <c r="I2207" s="193" t="s">
        <v>235</v>
      </c>
      <c r="J2207" s="193" t="s">
        <v>235</v>
      </c>
      <c r="K2207" s="194"/>
      <c r="L2207" s="194"/>
      <c r="M2207" s="194"/>
      <c r="N2207" s="194"/>
      <c r="O2207" s="194"/>
      <c r="P2207" s="195"/>
      <c r="Q2207" s="196"/>
      <c r="R2207" s="137" t="s">
        <v>235</v>
      </c>
      <c r="S2207" s="197" t="str">
        <f t="shared" ca="1" si="173"/>
        <v/>
      </c>
      <c r="T2207" s="197" t="str">
        <f ca="1">IF(B2207="","",IF(ISERROR(MATCH($J2207,[3]SorP!$B$1:$B$6226,0)),"",INDIRECT("'SorP'!$A$"&amp;MATCH($S2207&amp;$J2207,[3]SorP!C:C,0))))</f>
        <v/>
      </c>
      <c r="U2207" s="139"/>
      <c r="V2207" s="140" t="e">
        <f>IF(C2207="",NA(),IF(OR(C2207="Smelter not listed",C2207="Smelter not yet identified"),MATCH($B2207&amp;$D2207,'[3]Smelter Look-up'!$J:$J,0),MATCH($B2207&amp;$C2207,'[3]Smelter Look-up'!$J:$J,0)))</f>
        <v>#N/A</v>
      </c>
      <c r="X2207" s="67">
        <f t="shared" si="171"/>
        <v>0</v>
      </c>
      <c r="AB2207" s="68" t="str">
        <f t="shared" si="172"/>
        <v/>
      </c>
    </row>
    <row r="2208" spans="1:28" s="67" customFormat="1" ht="20.25">
      <c r="A2208" s="197"/>
      <c r="B2208" s="137" t="s">
        <v>235</v>
      </c>
      <c r="C2208" s="191" t="s">
        <v>235</v>
      </c>
      <c r="D2208" s="138"/>
      <c r="E2208" s="137" t="s">
        <v>235</v>
      </c>
      <c r="F2208" s="137" t="s">
        <v>235</v>
      </c>
      <c r="G2208" s="137" t="s">
        <v>235</v>
      </c>
      <c r="H2208" s="192" t="s">
        <v>235</v>
      </c>
      <c r="I2208" s="193" t="s">
        <v>235</v>
      </c>
      <c r="J2208" s="193" t="s">
        <v>235</v>
      </c>
      <c r="K2208" s="194"/>
      <c r="L2208" s="194"/>
      <c r="M2208" s="194"/>
      <c r="N2208" s="194"/>
      <c r="O2208" s="194"/>
      <c r="P2208" s="195"/>
      <c r="Q2208" s="196"/>
      <c r="R2208" s="137" t="s">
        <v>235</v>
      </c>
      <c r="S2208" s="197" t="str">
        <f t="shared" ca="1" si="173"/>
        <v/>
      </c>
      <c r="T2208" s="197" t="str">
        <f ca="1">IF(B2208="","",IF(ISERROR(MATCH($J2208,[3]SorP!$B$1:$B$6226,0)),"",INDIRECT("'SorP'!$A$"&amp;MATCH($S2208&amp;$J2208,[3]SorP!C:C,0))))</f>
        <v/>
      </c>
      <c r="U2208" s="139"/>
      <c r="V2208" s="140" t="e">
        <f>IF(C2208="",NA(),IF(OR(C2208="Smelter not listed",C2208="Smelter not yet identified"),MATCH($B2208&amp;$D2208,'[3]Smelter Look-up'!$J:$J,0),MATCH($B2208&amp;$C2208,'[3]Smelter Look-up'!$J:$J,0)))</f>
        <v>#N/A</v>
      </c>
      <c r="X2208" s="67">
        <f t="shared" si="171"/>
        <v>0</v>
      </c>
      <c r="AB2208" s="68" t="str">
        <f t="shared" si="172"/>
        <v/>
      </c>
    </row>
    <row r="2209" spans="1:28" s="67" customFormat="1" ht="20.25">
      <c r="A2209" s="197"/>
      <c r="B2209" s="137" t="s">
        <v>235</v>
      </c>
      <c r="C2209" s="191" t="s">
        <v>235</v>
      </c>
      <c r="D2209" s="138"/>
      <c r="E2209" s="137" t="s">
        <v>235</v>
      </c>
      <c r="F2209" s="137" t="s">
        <v>235</v>
      </c>
      <c r="G2209" s="137" t="s">
        <v>235</v>
      </c>
      <c r="H2209" s="192" t="s">
        <v>235</v>
      </c>
      <c r="I2209" s="193" t="s">
        <v>235</v>
      </c>
      <c r="J2209" s="193" t="s">
        <v>235</v>
      </c>
      <c r="K2209" s="194"/>
      <c r="L2209" s="194"/>
      <c r="M2209" s="194"/>
      <c r="N2209" s="194"/>
      <c r="O2209" s="194"/>
      <c r="P2209" s="195"/>
      <c r="Q2209" s="196"/>
      <c r="R2209" s="137" t="s">
        <v>235</v>
      </c>
      <c r="S2209" s="197" t="str">
        <f t="shared" ca="1" si="173"/>
        <v/>
      </c>
      <c r="T2209" s="197" t="str">
        <f ca="1">IF(B2209="","",IF(ISERROR(MATCH($J2209,[3]SorP!$B$1:$B$6226,0)),"",INDIRECT("'SorP'!$A$"&amp;MATCH($S2209&amp;$J2209,[3]SorP!C:C,0))))</f>
        <v/>
      </c>
      <c r="U2209" s="139"/>
      <c r="V2209" s="140" t="e">
        <f>IF(C2209="",NA(),IF(OR(C2209="Smelter not listed",C2209="Smelter not yet identified"),MATCH($B2209&amp;$D2209,'[3]Smelter Look-up'!$J:$J,0),MATCH($B2209&amp;$C2209,'[3]Smelter Look-up'!$J:$J,0)))</f>
        <v>#N/A</v>
      </c>
      <c r="X2209" s="67">
        <f t="shared" si="171"/>
        <v>0</v>
      </c>
      <c r="AB2209" s="68" t="str">
        <f t="shared" si="172"/>
        <v/>
      </c>
    </row>
    <row r="2210" spans="1:28" s="67" customFormat="1" ht="20.25">
      <c r="A2210" s="197"/>
      <c r="B2210" s="137" t="s">
        <v>235</v>
      </c>
      <c r="C2210" s="191" t="s">
        <v>235</v>
      </c>
      <c r="D2210" s="138"/>
      <c r="E2210" s="137" t="s">
        <v>235</v>
      </c>
      <c r="F2210" s="137" t="s">
        <v>235</v>
      </c>
      <c r="G2210" s="137" t="s">
        <v>235</v>
      </c>
      <c r="H2210" s="192" t="s">
        <v>235</v>
      </c>
      <c r="I2210" s="193" t="s">
        <v>235</v>
      </c>
      <c r="J2210" s="193" t="s">
        <v>235</v>
      </c>
      <c r="K2210" s="194"/>
      <c r="L2210" s="194"/>
      <c r="M2210" s="194"/>
      <c r="N2210" s="194"/>
      <c r="O2210" s="194"/>
      <c r="P2210" s="195"/>
      <c r="Q2210" s="196"/>
      <c r="R2210" s="137" t="s">
        <v>235</v>
      </c>
      <c r="S2210" s="197" t="str">
        <f t="shared" ca="1" si="173"/>
        <v/>
      </c>
      <c r="T2210" s="197" t="str">
        <f ca="1">IF(B2210="","",IF(ISERROR(MATCH($J2210,[3]SorP!$B$1:$B$6226,0)),"",INDIRECT("'SorP'!$A$"&amp;MATCH($S2210&amp;$J2210,[3]SorP!C:C,0))))</f>
        <v/>
      </c>
      <c r="U2210" s="139"/>
      <c r="V2210" s="140" t="e">
        <f>IF(C2210="",NA(),IF(OR(C2210="Smelter not listed",C2210="Smelter not yet identified"),MATCH($B2210&amp;$D2210,'[3]Smelter Look-up'!$J:$J,0),MATCH($B2210&amp;$C2210,'[3]Smelter Look-up'!$J:$J,0)))</f>
        <v>#N/A</v>
      </c>
      <c r="X2210" s="67">
        <f t="shared" si="171"/>
        <v>0</v>
      </c>
      <c r="AB2210" s="68" t="str">
        <f t="shared" si="172"/>
        <v/>
      </c>
    </row>
    <row r="2211" spans="1:28" s="67" customFormat="1" ht="20.25">
      <c r="A2211" s="197"/>
      <c r="B2211" s="137" t="s">
        <v>235</v>
      </c>
      <c r="C2211" s="191" t="s">
        <v>235</v>
      </c>
      <c r="D2211" s="138"/>
      <c r="E2211" s="137" t="s">
        <v>235</v>
      </c>
      <c r="F2211" s="137" t="s">
        <v>235</v>
      </c>
      <c r="G2211" s="137" t="s">
        <v>235</v>
      </c>
      <c r="H2211" s="192" t="s">
        <v>235</v>
      </c>
      <c r="I2211" s="193" t="s">
        <v>235</v>
      </c>
      <c r="J2211" s="193" t="s">
        <v>235</v>
      </c>
      <c r="K2211" s="194"/>
      <c r="L2211" s="194"/>
      <c r="M2211" s="194"/>
      <c r="N2211" s="194"/>
      <c r="O2211" s="194"/>
      <c r="P2211" s="195"/>
      <c r="Q2211" s="196"/>
      <c r="R2211" s="137" t="s">
        <v>235</v>
      </c>
      <c r="S2211" s="197" t="str">
        <f t="shared" ca="1" si="173"/>
        <v/>
      </c>
      <c r="T2211" s="197" t="str">
        <f ca="1">IF(B2211="","",IF(ISERROR(MATCH($J2211,[3]SorP!$B$1:$B$6226,0)),"",INDIRECT("'SorP'!$A$"&amp;MATCH($S2211&amp;$J2211,[3]SorP!C:C,0))))</f>
        <v/>
      </c>
      <c r="U2211" s="139"/>
      <c r="V2211" s="140" t="e">
        <f>IF(C2211="",NA(),IF(OR(C2211="Smelter not listed",C2211="Smelter not yet identified"),MATCH($B2211&amp;$D2211,'[3]Smelter Look-up'!$J:$J,0),MATCH($B2211&amp;$C2211,'[3]Smelter Look-up'!$J:$J,0)))</f>
        <v>#N/A</v>
      </c>
      <c r="X2211" s="67">
        <f t="shared" si="171"/>
        <v>0</v>
      </c>
      <c r="AB2211" s="68" t="str">
        <f t="shared" si="172"/>
        <v/>
      </c>
    </row>
    <row r="2212" spans="1:28" s="67" customFormat="1" ht="20.25">
      <c r="A2212" s="197"/>
      <c r="B2212" s="137" t="s">
        <v>235</v>
      </c>
      <c r="C2212" s="191" t="s">
        <v>235</v>
      </c>
      <c r="D2212" s="138"/>
      <c r="E2212" s="137" t="s">
        <v>235</v>
      </c>
      <c r="F2212" s="137" t="s">
        <v>235</v>
      </c>
      <c r="G2212" s="137" t="s">
        <v>235</v>
      </c>
      <c r="H2212" s="192" t="s">
        <v>235</v>
      </c>
      <c r="I2212" s="193" t="s">
        <v>235</v>
      </c>
      <c r="J2212" s="193" t="s">
        <v>235</v>
      </c>
      <c r="K2212" s="194"/>
      <c r="L2212" s="194"/>
      <c r="M2212" s="194"/>
      <c r="N2212" s="194"/>
      <c r="O2212" s="194"/>
      <c r="P2212" s="195"/>
      <c r="Q2212" s="196"/>
      <c r="R2212" s="137" t="s">
        <v>235</v>
      </c>
      <c r="S2212" s="197" t="str">
        <f t="shared" ca="1" si="173"/>
        <v/>
      </c>
      <c r="T2212" s="197" t="str">
        <f ca="1">IF(B2212="","",IF(ISERROR(MATCH($J2212,[3]SorP!$B$1:$B$6226,0)),"",INDIRECT("'SorP'!$A$"&amp;MATCH($S2212&amp;$J2212,[3]SorP!C:C,0))))</f>
        <v/>
      </c>
      <c r="U2212" s="139"/>
      <c r="V2212" s="140" t="e">
        <f>IF(C2212="",NA(),IF(OR(C2212="Smelter not listed",C2212="Smelter not yet identified"),MATCH($B2212&amp;$D2212,'[3]Smelter Look-up'!$J:$J,0),MATCH($B2212&amp;$C2212,'[3]Smelter Look-up'!$J:$J,0)))</f>
        <v>#N/A</v>
      </c>
      <c r="X2212" s="67">
        <f t="shared" si="171"/>
        <v>0</v>
      </c>
      <c r="AB2212" s="68" t="str">
        <f t="shared" si="172"/>
        <v/>
      </c>
    </row>
    <row r="2213" spans="1:28" s="67" customFormat="1" ht="20.25">
      <c r="A2213" s="197"/>
      <c r="B2213" s="137" t="s">
        <v>235</v>
      </c>
      <c r="C2213" s="191" t="s">
        <v>235</v>
      </c>
      <c r="D2213" s="138"/>
      <c r="E2213" s="137" t="s">
        <v>235</v>
      </c>
      <c r="F2213" s="137" t="s">
        <v>235</v>
      </c>
      <c r="G2213" s="137" t="s">
        <v>235</v>
      </c>
      <c r="H2213" s="192" t="s">
        <v>235</v>
      </c>
      <c r="I2213" s="193" t="s">
        <v>235</v>
      </c>
      <c r="J2213" s="193" t="s">
        <v>235</v>
      </c>
      <c r="K2213" s="194"/>
      <c r="L2213" s="194"/>
      <c r="M2213" s="194"/>
      <c r="N2213" s="194"/>
      <c r="O2213" s="194"/>
      <c r="P2213" s="195"/>
      <c r="Q2213" s="196"/>
      <c r="R2213" s="137" t="s">
        <v>235</v>
      </c>
      <c r="S2213" s="197" t="str">
        <f t="shared" ca="1" si="173"/>
        <v/>
      </c>
      <c r="T2213" s="197" t="str">
        <f ca="1">IF(B2213="","",IF(ISERROR(MATCH($J2213,[3]SorP!$B$1:$B$6226,0)),"",INDIRECT("'SorP'!$A$"&amp;MATCH($S2213&amp;$J2213,[3]SorP!C:C,0))))</f>
        <v/>
      </c>
      <c r="U2213" s="139"/>
      <c r="V2213" s="140" t="e">
        <f>IF(C2213="",NA(),IF(OR(C2213="Smelter not listed",C2213="Smelter not yet identified"),MATCH($B2213&amp;$D2213,'[3]Smelter Look-up'!$J:$J,0),MATCH($B2213&amp;$C2213,'[3]Smelter Look-up'!$J:$J,0)))</f>
        <v>#N/A</v>
      </c>
      <c r="X2213" s="67">
        <f t="shared" si="171"/>
        <v>0</v>
      </c>
      <c r="AB2213" s="68" t="str">
        <f t="shared" si="172"/>
        <v/>
      </c>
    </row>
    <row r="2214" spans="1:28" s="67" customFormat="1" ht="20.25">
      <c r="A2214" s="197"/>
      <c r="B2214" s="137" t="s">
        <v>235</v>
      </c>
      <c r="C2214" s="191" t="s">
        <v>235</v>
      </c>
      <c r="D2214" s="138"/>
      <c r="E2214" s="137" t="s">
        <v>235</v>
      </c>
      <c r="F2214" s="137" t="s">
        <v>235</v>
      </c>
      <c r="G2214" s="137" t="s">
        <v>235</v>
      </c>
      <c r="H2214" s="192" t="s">
        <v>235</v>
      </c>
      <c r="I2214" s="193" t="s">
        <v>235</v>
      </c>
      <c r="J2214" s="193" t="s">
        <v>235</v>
      </c>
      <c r="K2214" s="194"/>
      <c r="L2214" s="194"/>
      <c r="M2214" s="194"/>
      <c r="N2214" s="194"/>
      <c r="O2214" s="194"/>
      <c r="P2214" s="195"/>
      <c r="Q2214" s="196"/>
      <c r="R2214" s="137" t="s">
        <v>235</v>
      </c>
      <c r="S2214" s="197" t="str">
        <f t="shared" ca="1" si="173"/>
        <v/>
      </c>
      <c r="T2214" s="197" t="str">
        <f ca="1">IF(B2214="","",IF(ISERROR(MATCH($J2214,[3]SorP!$B$1:$B$6226,0)),"",INDIRECT("'SorP'!$A$"&amp;MATCH($S2214&amp;$J2214,[3]SorP!C:C,0))))</f>
        <v/>
      </c>
      <c r="U2214" s="139"/>
      <c r="V2214" s="140" t="e">
        <f>IF(C2214="",NA(),IF(OR(C2214="Smelter not listed",C2214="Smelter not yet identified"),MATCH($B2214&amp;$D2214,'[3]Smelter Look-up'!$J:$J,0),MATCH($B2214&amp;$C2214,'[3]Smelter Look-up'!$J:$J,0)))</f>
        <v>#N/A</v>
      </c>
      <c r="X2214" s="67">
        <f t="shared" si="171"/>
        <v>0</v>
      </c>
      <c r="AB2214" s="68" t="str">
        <f t="shared" si="172"/>
        <v/>
      </c>
    </row>
    <row r="2215" spans="1:28" s="67" customFormat="1" ht="20.25">
      <c r="A2215" s="197"/>
      <c r="B2215" s="137" t="s">
        <v>235</v>
      </c>
      <c r="C2215" s="191" t="s">
        <v>235</v>
      </c>
      <c r="D2215" s="138"/>
      <c r="E2215" s="137" t="s">
        <v>235</v>
      </c>
      <c r="F2215" s="137" t="s">
        <v>235</v>
      </c>
      <c r="G2215" s="137" t="s">
        <v>235</v>
      </c>
      <c r="H2215" s="192" t="s">
        <v>235</v>
      </c>
      <c r="I2215" s="193" t="s">
        <v>235</v>
      </c>
      <c r="J2215" s="193" t="s">
        <v>235</v>
      </c>
      <c r="K2215" s="194"/>
      <c r="L2215" s="194"/>
      <c r="M2215" s="194"/>
      <c r="N2215" s="194"/>
      <c r="O2215" s="194"/>
      <c r="P2215" s="195"/>
      <c r="Q2215" s="196"/>
      <c r="R2215" s="137" t="s">
        <v>235</v>
      </c>
      <c r="S2215" s="197" t="str">
        <f t="shared" ca="1" si="173"/>
        <v/>
      </c>
      <c r="T2215" s="197" t="str">
        <f ca="1">IF(B2215="","",IF(ISERROR(MATCH($J2215,[3]SorP!$B$1:$B$6226,0)),"",INDIRECT("'SorP'!$A$"&amp;MATCH($S2215&amp;$J2215,[3]SorP!C:C,0))))</f>
        <v/>
      </c>
      <c r="U2215" s="139"/>
      <c r="V2215" s="140" t="e">
        <f>IF(C2215="",NA(),IF(OR(C2215="Smelter not listed",C2215="Smelter not yet identified"),MATCH($B2215&amp;$D2215,'[3]Smelter Look-up'!$J:$J,0),MATCH($B2215&amp;$C2215,'[3]Smelter Look-up'!$J:$J,0)))</f>
        <v>#N/A</v>
      </c>
      <c r="X2215" s="67">
        <f t="shared" si="171"/>
        <v>0</v>
      </c>
      <c r="AB2215" s="68" t="str">
        <f t="shared" si="172"/>
        <v/>
      </c>
    </row>
    <row r="2216" spans="1:28" s="67" customFormat="1" ht="20.25">
      <c r="A2216" s="197"/>
      <c r="B2216" s="137" t="s">
        <v>235</v>
      </c>
      <c r="C2216" s="191" t="s">
        <v>235</v>
      </c>
      <c r="D2216" s="138"/>
      <c r="E2216" s="137" t="s">
        <v>235</v>
      </c>
      <c r="F2216" s="137" t="s">
        <v>235</v>
      </c>
      <c r="G2216" s="137" t="s">
        <v>235</v>
      </c>
      <c r="H2216" s="192" t="s">
        <v>235</v>
      </c>
      <c r="I2216" s="193" t="s">
        <v>235</v>
      </c>
      <c r="J2216" s="193" t="s">
        <v>235</v>
      </c>
      <c r="K2216" s="194"/>
      <c r="L2216" s="194"/>
      <c r="M2216" s="194"/>
      <c r="N2216" s="194"/>
      <c r="O2216" s="194"/>
      <c r="P2216" s="195"/>
      <c r="Q2216" s="196"/>
      <c r="R2216" s="137" t="s">
        <v>235</v>
      </c>
      <c r="S2216" s="197" t="str">
        <f t="shared" ca="1" si="173"/>
        <v/>
      </c>
      <c r="T2216" s="197" t="str">
        <f ca="1">IF(B2216="","",IF(ISERROR(MATCH($J2216,[3]SorP!$B$1:$B$6226,0)),"",INDIRECT("'SorP'!$A$"&amp;MATCH($S2216&amp;$J2216,[3]SorP!C:C,0))))</f>
        <v/>
      </c>
      <c r="U2216" s="139"/>
      <c r="V2216" s="140" t="e">
        <f>IF(C2216="",NA(),IF(OR(C2216="Smelter not listed",C2216="Smelter not yet identified"),MATCH($B2216&amp;$D2216,'[3]Smelter Look-up'!$J:$J,0),MATCH($B2216&amp;$C2216,'[3]Smelter Look-up'!$J:$J,0)))</f>
        <v>#N/A</v>
      </c>
      <c r="X2216" s="67">
        <f t="shared" si="171"/>
        <v>0</v>
      </c>
      <c r="AB2216" s="68" t="str">
        <f t="shared" si="172"/>
        <v/>
      </c>
    </row>
    <row r="2217" spans="1:28" s="67" customFormat="1" ht="20.25">
      <c r="A2217" s="197"/>
      <c r="B2217" s="137" t="s">
        <v>235</v>
      </c>
      <c r="C2217" s="191" t="s">
        <v>235</v>
      </c>
      <c r="D2217" s="138"/>
      <c r="E2217" s="137" t="s">
        <v>235</v>
      </c>
      <c r="F2217" s="137" t="s">
        <v>235</v>
      </c>
      <c r="G2217" s="137" t="s">
        <v>235</v>
      </c>
      <c r="H2217" s="192" t="s">
        <v>235</v>
      </c>
      <c r="I2217" s="193" t="s">
        <v>235</v>
      </c>
      <c r="J2217" s="193" t="s">
        <v>235</v>
      </c>
      <c r="K2217" s="194"/>
      <c r="L2217" s="194"/>
      <c r="M2217" s="194"/>
      <c r="N2217" s="194"/>
      <c r="O2217" s="194"/>
      <c r="P2217" s="195"/>
      <c r="Q2217" s="196"/>
      <c r="R2217" s="137" t="s">
        <v>235</v>
      </c>
      <c r="S2217" s="197" t="str">
        <f t="shared" ca="1" si="173"/>
        <v/>
      </c>
      <c r="T2217" s="197" t="str">
        <f ca="1">IF(B2217="","",IF(ISERROR(MATCH($J2217,[3]SorP!$B$1:$B$6226,0)),"",INDIRECT("'SorP'!$A$"&amp;MATCH($S2217&amp;$J2217,[3]SorP!C:C,0))))</f>
        <v/>
      </c>
      <c r="U2217" s="139"/>
      <c r="V2217" s="140" t="e">
        <f>IF(C2217="",NA(),IF(OR(C2217="Smelter not listed",C2217="Smelter not yet identified"),MATCH($B2217&amp;$D2217,'[3]Smelter Look-up'!$J:$J,0),MATCH($B2217&amp;$C2217,'[3]Smelter Look-up'!$J:$J,0)))</f>
        <v>#N/A</v>
      </c>
      <c r="X2217" s="67">
        <f t="shared" si="171"/>
        <v>0</v>
      </c>
      <c r="AB2217" s="68" t="str">
        <f t="shared" si="172"/>
        <v/>
      </c>
    </row>
    <row r="2218" spans="1:28" s="67" customFormat="1" ht="20.25">
      <c r="A2218" s="197"/>
      <c r="B2218" s="137" t="s">
        <v>235</v>
      </c>
      <c r="C2218" s="191" t="s">
        <v>235</v>
      </c>
      <c r="D2218" s="138"/>
      <c r="E2218" s="137" t="s">
        <v>235</v>
      </c>
      <c r="F2218" s="137" t="s">
        <v>235</v>
      </c>
      <c r="G2218" s="137" t="s">
        <v>235</v>
      </c>
      <c r="H2218" s="192" t="s">
        <v>235</v>
      </c>
      <c r="I2218" s="193" t="s">
        <v>235</v>
      </c>
      <c r="J2218" s="193" t="s">
        <v>235</v>
      </c>
      <c r="K2218" s="194"/>
      <c r="L2218" s="194"/>
      <c r="M2218" s="194"/>
      <c r="N2218" s="194"/>
      <c r="O2218" s="194"/>
      <c r="P2218" s="195"/>
      <c r="Q2218" s="196"/>
      <c r="R2218" s="137" t="s">
        <v>235</v>
      </c>
      <c r="S2218" s="197" t="str">
        <f t="shared" ca="1" si="173"/>
        <v/>
      </c>
      <c r="T2218" s="197" t="str">
        <f ca="1">IF(B2218="","",IF(ISERROR(MATCH($J2218,[3]SorP!$B$1:$B$6226,0)),"",INDIRECT("'SorP'!$A$"&amp;MATCH($S2218&amp;$J2218,[3]SorP!C:C,0))))</f>
        <v/>
      </c>
      <c r="U2218" s="139"/>
      <c r="V2218" s="140" t="e">
        <f>IF(C2218="",NA(),IF(OR(C2218="Smelter not listed",C2218="Smelter not yet identified"),MATCH($B2218&amp;$D2218,'[3]Smelter Look-up'!$J:$J,0),MATCH($B2218&amp;$C2218,'[3]Smelter Look-up'!$J:$J,0)))</f>
        <v>#N/A</v>
      </c>
      <c r="X2218" s="67">
        <f t="shared" si="171"/>
        <v>0</v>
      </c>
      <c r="AB2218" s="68" t="str">
        <f t="shared" si="172"/>
        <v/>
      </c>
    </row>
    <row r="2219" spans="1:28" s="67" customFormat="1" ht="20.25">
      <c r="A2219" s="197"/>
      <c r="B2219" s="137" t="s">
        <v>235</v>
      </c>
      <c r="C2219" s="191" t="s">
        <v>235</v>
      </c>
      <c r="D2219" s="138"/>
      <c r="E2219" s="137" t="s">
        <v>235</v>
      </c>
      <c r="F2219" s="137" t="s">
        <v>235</v>
      </c>
      <c r="G2219" s="137" t="s">
        <v>235</v>
      </c>
      <c r="H2219" s="192" t="s">
        <v>235</v>
      </c>
      <c r="I2219" s="193" t="s">
        <v>235</v>
      </c>
      <c r="J2219" s="193" t="s">
        <v>235</v>
      </c>
      <c r="K2219" s="194"/>
      <c r="L2219" s="194"/>
      <c r="M2219" s="194"/>
      <c r="N2219" s="194"/>
      <c r="O2219" s="194"/>
      <c r="P2219" s="195"/>
      <c r="Q2219" s="196"/>
      <c r="R2219" s="137" t="s">
        <v>235</v>
      </c>
      <c r="S2219" s="197" t="str">
        <f t="shared" ca="1" si="173"/>
        <v/>
      </c>
      <c r="T2219" s="197" t="str">
        <f ca="1">IF(B2219="","",IF(ISERROR(MATCH($J2219,[3]SorP!$B$1:$B$6226,0)),"",INDIRECT("'SorP'!$A$"&amp;MATCH($S2219&amp;$J2219,[3]SorP!C:C,0))))</f>
        <v/>
      </c>
      <c r="U2219" s="139"/>
      <c r="V2219" s="140" t="e">
        <f>IF(C2219="",NA(),IF(OR(C2219="Smelter not listed",C2219="Smelter not yet identified"),MATCH($B2219&amp;$D2219,'[3]Smelter Look-up'!$J:$J,0),MATCH($B2219&amp;$C2219,'[3]Smelter Look-up'!$J:$J,0)))</f>
        <v>#N/A</v>
      </c>
      <c r="X2219" s="67">
        <f t="shared" si="171"/>
        <v>0</v>
      </c>
      <c r="AB2219" s="68" t="str">
        <f t="shared" si="172"/>
        <v/>
      </c>
    </row>
    <row r="2220" spans="1:28" s="67" customFormat="1" ht="20.25">
      <c r="A2220" s="197"/>
      <c r="B2220" s="137" t="s">
        <v>235</v>
      </c>
      <c r="C2220" s="191" t="s">
        <v>235</v>
      </c>
      <c r="D2220" s="138"/>
      <c r="E2220" s="137" t="s">
        <v>235</v>
      </c>
      <c r="F2220" s="137" t="s">
        <v>235</v>
      </c>
      <c r="G2220" s="137" t="s">
        <v>235</v>
      </c>
      <c r="H2220" s="192" t="s">
        <v>235</v>
      </c>
      <c r="I2220" s="193" t="s">
        <v>235</v>
      </c>
      <c r="J2220" s="193" t="s">
        <v>235</v>
      </c>
      <c r="K2220" s="194"/>
      <c r="L2220" s="194"/>
      <c r="M2220" s="194"/>
      <c r="N2220" s="194"/>
      <c r="O2220" s="194"/>
      <c r="P2220" s="195"/>
      <c r="Q2220" s="196"/>
      <c r="R2220" s="137" t="s">
        <v>235</v>
      </c>
      <c r="S2220" s="197" t="str">
        <f t="shared" ca="1" si="173"/>
        <v/>
      </c>
      <c r="T2220" s="197" t="str">
        <f ca="1">IF(B2220="","",IF(ISERROR(MATCH($J2220,[3]SorP!$B$1:$B$6226,0)),"",INDIRECT("'SorP'!$A$"&amp;MATCH($S2220&amp;$J2220,[3]SorP!C:C,0))))</f>
        <v/>
      </c>
      <c r="U2220" s="139"/>
      <c r="V2220" s="140" t="e">
        <f>IF(C2220="",NA(),IF(OR(C2220="Smelter not listed",C2220="Smelter not yet identified"),MATCH($B2220&amp;$D2220,'[3]Smelter Look-up'!$J:$J,0),MATCH($B2220&amp;$C2220,'[3]Smelter Look-up'!$J:$J,0)))</f>
        <v>#N/A</v>
      </c>
      <c r="X2220" s="67">
        <f t="shared" si="171"/>
        <v>0</v>
      </c>
      <c r="AB2220" s="68" t="str">
        <f t="shared" si="172"/>
        <v/>
      </c>
    </row>
    <row r="2221" spans="1:28" s="67" customFormat="1" ht="20.25">
      <c r="A2221" s="197"/>
      <c r="B2221" s="137" t="s">
        <v>235</v>
      </c>
      <c r="C2221" s="191" t="s">
        <v>235</v>
      </c>
      <c r="D2221" s="138"/>
      <c r="E2221" s="137" t="s">
        <v>235</v>
      </c>
      <c r="F2221" s="137" t="s">
        <v>235</v>
      </c>
      <c r="G2221" s="137" t="s">
        <v>235</v>
      </c>
      <c r="H2221" s="192" t="s">
        <v>235</v>
      </c>
      <c r="I2221" s="193" t="s">
        <v>235</v>
      </c>
      <c r="J2221" s="193" t="s">
        <v>235</v>
      </c>
      <c r="K2221" s="194"/>
      <c r="L2221" s="194"/>
      <c r="M2221" s="194"/>
      <c r="N2221" s="194"/>
      <c r="O2221" s="194"/>
      <c r="P2221" s="195"/>
      <c r="Q2221" s="196"/>
      <c r="R2221" s="137" t="s">
        <v>235</v>
      </c>
      <c r="S2221" s="197" t="str">
        <f t="shared" ca="1" si="173"/>
        <v/>
      </c>
      <c r="T2221" s="197" t="str">
        <f ca="1">IF(B2221="","",IF(ISERROR(MATCH($J2221,[3]SorP!$B$1:$B$6226,0)),"",INDIRECT("'SorP'!$A$"&amp;MATCH($S2221&amp;$J2221,[3]SorP!C:C,0))))</f>
        <v/>
      </c>
      <c r="U2221" s="139"/>
      <c r="V2221" s="140" t="e">
        <f>IF(C2221="",NA(),IF(OR(C2221="Smelter not listed",C2221="Smelter not yet identified"),MATCH($B2221&amp;$D2221,'[3]Smelter Look-up'!$J:$J,0),MATCH($B2221&amp;$C2221,'[3]Smelter Look-up'!$J:$J,0)))</f>
        <v>#N/A</v>
      </c>
      <c r="X2221" s="67">
        <f t="shared" si="171"/>
        <v>0</v>
      </c>
      <c r="AB2221" s="68" t="str">
        <f t="shared" si="172"/>
        <v/>
      </c>
    </row>
    <row r="2222" spans="1:28" s="67" customFormat="1" ht="20.25">
      <c r="A2222" s="197"/>
      <c r="B2222" s="137" t="s">
        <v>235</v>
      </c>
      <c r="C2222" s="191" t="s">
        <v>235</v>
      </c>
      <c r="D2222" s="138"/>
      <c r="E2222" s="137" t="s">
        <v>235</v>
      </c>
      <c r="F2222" s="137" t="s">
        <v>235</v>
      </c>
      <c r="G2222" s="137" t="s">
        <v>235</v>
      </c>
      <c r="H2222" s="192" t="s">
        <v>235</v>
      </c>
      <c r="I2222" s="193" t="s">
        <v>235</v>
      </c>
      <c r="J2222" s="193" t="s">
        <v>235</v>
      </c>
      <c r="K2222" s="194"/>
      <c r="L2222" s="194"/>
      <c r="M2222" s="194"/>
      <c r="N2222" s="194"/>
      <c r="O2222" s="194"/>
      <c r="P2222" s="195"/>
      <c r="Q2222" s="196"/>
      <c r="R2222" s="137" t="s">
        <v>235</v>
      </c>
      <c r="S2222" s="197" t="str">
        <f t="shared" ca="1" si="173"/>
        <v/>
      </c>
      <c r="T2222" s="197" t="str">
        <f ca="1">IF(B2222="","",IF(ISERROR(MATCH($J2222,[3]SorP!$B$1:$B$6226,0)),"",INDIRECT("'SorP'!$A$"&amp;MATCH($S2222&amp;$J2222,[3]SorP!C:C,0))))</f>
        <v/>
      </c>
      <c r="U2222" s="139"/>
      <c r="V2222" s="140" t="e">
        <f>IF(C2222="",NA(),IF(OR(C2222="Smelter not listed",C2222="Smelter not yet identified"),MATCH($B2222&amp;$D2222,'[3]Smelter Look-up'!$J:$J,0),MATCH($B2222&amp;$C2222,'[3]Smelter Look-up'!$J:$J,0)))</f>
        <v>#N/A</v>
      </c>
      <c r="X2222" s="67">
        <f t="shared" si="171"/>
        <v>0</v>
      </c>
      <c r="AB2222" s="68" t="str">
        <f t="shared" si="172"/>
        <v/>
      </c>
    </row>
    <row r="2223" spans="1:28" s="67" customFormat="1" ht="20.25">
      <c r="A2223" s="197"/>
      <c r="B2223" s="137" t="s">
        <v>235</v>
      </c>
      <c r="C2223" s="191" t="s">
        <v>235</v>
      </c>
      <c r="D2223" s="138"/>
      <c r="E2223" s="137" t="s">
        <v>235</v>
      </c>
      <c r="F2223" s="137" t="s">
        <v>235</v>
      </c>
      <c r="G2223" s="137" t="s">
        <v>235</v>
      </c>
      <c r="H2223" s="192" t="s">
        <v>235</v>
      </c>
      <c r="I2223" s="193" t="s">
        <v>235</v>
      </c>
      <c r="J2223" s="193" t="s">
        <v>235</v>
      </c>
      <c r="K2223" s="194"/>
      <c r="L2223" s="194"/>
      <c r="M2223" s="194"/>
      <c r="N2223" s="194"/>
      <c r="O2223" s="194"/>
      <c r="P2223" s="195"/>
      <c r="Q2223" s="196"/>
      <c r="R2223" s="137" t="s">
        <v>235</v>
      </c>
      <c r="S2223" s="197" t="str">
        <f t="shared" ca="1" si="173"/>
        <v/>
      </c>
      <c r="T2223" s="197" t="str">
        <f ca="1">IF(B2223="","",IF(ISERROR(MATCH($J2223,[3]SorP!$B$1:$B$6226,0)),"",INDIRECT("'SorP'!$A$"&amp;MATCH($S2223&amp;$J2223,[3]SorP!C:C,0))))</f>
        <v/>
      </c>
      <c r="U2223" s="139"/>
      <c r="V2223" s="140" t="e">
        <f>IF(C2223="",NA(),IF(OR(C2223="Smelter not listed",C2223="Smelter not yet identified"),MATCH($B2223&amp;$D2223,'[3]Smelter Look-up'!$J:$J,0),MATCH($B2223&amp;$C2223,'[3]Smelter Look-up'!$J:$J,0)))</f>
        <v>#N/A</v>
      </c>
      <c r="X2223" s="67">
        <f t="shared" si="171"/>
        <v>0</v>
      </c>
      <c r="AB2223" s="68" t="str">
        <f t="shared" si="172"/>
        <v/>
      </c>
    </row>
    <row r="2224" spans="1:28" s="67" customFormat="1" ht="20.25">
      <c r="A2224" s="197"/>
      <c r="B2224" s="137" t="s">
        <v>235</v>
      </c>
      <c r="C2224" s="191" t="s">
        <v>235</v>
      </c>
      <c r="D2224" s="138"/>
      <c r="E2224" s="137" t="s">
        <v>235</v>
      </c>
      <c r="F2224" s="137" t="s">
        <v>235</v>
      </c>
      <c r="G2224" s="137" t="s">
        <v>235</v>
      </c>
      <c r="H2224" s="192" t="s">
        <v>235</v>
      </c>
      <c r="I2224" s="193" t="s">
        <v>235</v>
      </c>
      <c r="J2224" s="193" t="s">
        <v>235</v>
      </c>
      <c r="K2224" s="194"/>
      <c r="L2224" s="194"/>
      <c r="M2224" s="194"/>
      <c r="N2224" s="194"/>
      <c r="O2224" s="194"/>
      <c r="P2224" s="195"/>
      <c r="Q2224" s="196"/>
      <c r="R2224" s="137" t="s">
        <v>235</v>
      </c>
      <c r="S2224" s="197" t="str">
        <f t="shared" ca="1" si="173"/>
        <v/>
      </c>
      <c r="T2224" s="197" t="str">
        <f ca="1">IF(B2224="","",IF(ISERROR(MATCH($J2224,[3]SorP!$B$1:$B$6226,0)),"",INDIRECT("'SorP'!$A$"&amp;MATCH($S2224&amp;$J2224,[3]SorP!C:C,0))))</f>
        <v/>
      </c>
      <c r="U2224" s="139"/>
      <c r="V2224" s="140" t="e">
        <f>IF(C2224="",NA(),IF(OR(C2224="Smelter not listed",C2224="Smelter not yet identified"),MATCH($B2224&amp;$D2224,'[3]Smelter Look-up'!$J:$J,0),MATCH($B2224&amp;$C2224,'[3]Smelter Look-up'!$J:$J,0)))</f>
        <v>#N/A</v>
      </c>
      <c r="X2224" s="67">
        <f t="shared" si="171"/>
        <v>0</v>
      </c>
      <c r="AB2224" s="68" t="str">
        <f t="shared" si="172"/>
        <v/>
      </c>
    </row>
    <row r="2225" spans="1:28" s="67" customFormat="1" ht="20.25">
      <c r="A2225" s="197"/>
      <c r="B2225" s="137" t="s">
        <v>235</v>
      </c>
      <c r="C2225" s="191" t="s">
        <v>235</v>
      </c>
      <c r="D2225" s="138"/>
      <c r="E2225" s="137" t="s">
        <v>235</v>
      </c>
      <c r="F2225" s="137" t="s">
        <v>235</v>
      </c>
      <c r="G2225" s="137" t="s">
        <v>235</v>
      </c>
      <c r="H2225" s="192" t="s">
        <v>235</v>
      </c>
      <c r="I2225" s="193" t="s">
        <v>235</v>
      </c>
      <c r="J2225" s="193" t="s">
        <v>235</v>
      </c>
      <c r="K2225" s="194"/>
      <c r="L2225" s="194"/>
      <c r="M2225" s="194"/>
      <c r="N2225" s="194"/>
      <c r="O2225" s="194"/>
      <c r="P2225" s="195"/>
      <c r="Q2225" s="196"/>
      <c r="R2225" s="137" t="s">
        <v>235</v>
      </c>
      <c r="S2225" s="197" t="str">
        <f t="shared" ca="1" si="173"/>
        <v/>
      </c>
      <c r="T2225" s="197" t="str">
        <f ca="1">IF(B2225="","",IF(ISERROR(MATCH($J2225,[3]SorP!$B$1:$B$6226,0)),"",INDIRECT("'SorP'!$A$"&amp;MATCH($S2225&amp;$J2225,[3]SorP!C:C,0))))</f>
        <v/>
      </c>
      <c r="U2225" s="139"/>
      <c r="V2225" s="140" t="e">
        <f>IF(C2225="",NA(),IF(OR(C2225="Smelter not listed",C2225="Smelter not yet identified"),MATCH($B2225&amp;$D2225,'[3]Smelter Look-up'!$J:$J,0),MATCH($B2225&amp;$C2225,'[3]Smelter Look-up'!$J:$J,0)))</f>
        <v>#N/A</v>
      </c>
      <c r="X2225" s="67">
        <f t="shared" si="171"/>
        <v>0</v>
      </c>
      <c r="AB2225" s="68" t="str">
        <f t="shared" si="172"/>
        <v/>
      </c>
    </row>
    <row r="2226" spans="1:28" s="67" customFormat="1" ht="20.25">
      <c r="A2226" s="197"/>
      <c r="B2226" s="137" t="s">
        <v>235</v>
      </c>
      <c r="C2226" s="191" t="s">
        <v>235</v>
      </c>
      <c r="D2226" s="138"/>
      <c r="E2226" s="137" t="s">
        <v>235</v>
      </c>
      <c r="F2226" s="137" t="s">
        <v>235</v>
      </c>
      <c r="G2226" s="137" t="s">
        <v>235</v>
      </c>
      <c r="H2226" s="192" t="s">
        <v>235</v>
      </c>
      <c r="I2226" s="193" t="s">
        <v>235</v>
      </c>
      <c r="J2226" s="193" t="s">
        <v>235</v>
      </c>
      <c r="K2226" s="194"/>
      <c r="L2226" s="194"/>
      <c r="M2226" s="194"/>
      <c r="N2226" s="194"/>
      <c r="O2226" s="194"/>
      <c r="P2226" s="195"/>
      <c r="Q2226" s="196"/>
      <c r="R2226" s="137" t="s">
        <v>235</v>
      </c>
      <c r="S2226" s="197" t="str">
        <f t="shared" ca="1" si="173"/>
        <v/>
      </c>
      <c r="T2226" s="197" t="str">
        <f ca="1">IF(B2226="","",IF(ISERROR(MATCH($J2226,[3]SorP!$B$1:$B$6226,0)),"",INDIRECT("'SorP'!$A$"&amp;MATCH($S2226&amp;$J2226,[3]SorP!C:C,0))))</f>
        <v/>
      </c>
      <c r="U2226" s="139"/>
      <c r="V2226" s="140" t="e">
        <f>IF(C2226="",NA(),IF(OR(C2226="Smelter not listed",C2226="Smelter not yet identified"),MATCH($B2226&amp;$D2226,'[3]Smelter Look-up'!$J:$J,0),MATCH($B2226&amp;$C2226,'[3]Smelter Look-up'!$J:$J,0)))</f>
        <v>#N/A</v>
      </c>
      <c r="X2226" s="67">
        <f t="shared" si="171"/>
        <v>0</v>
      </c>
      <c r="AB2226" s="68" t="str">
        <f t="shared" si="172"/>
        <v/>
      </c>
    </row>
    <row r="2227" spans="1:28" s="67" customFormat="1" ht="20.25">
      <c r="A2227" s="197"/>
      <c r="B2227" s="137" t="s">
        <v>235</v>
      </c>
      <c r="C2227" s="191" t="s">
        <v>235</v>
      </c>
      <c r="D2227" s="138"/>
      <c r="E2227" s="137" t="s">
        <v>235</v>
      </c>
      <c r="F2227" s="137" t="s">
        <v>235</v>
      </c>
      <c r="G2227" s="137" t="s">
        <v>235</v>
      </c>
      <c r="H2227" s="192" t="s">
        <v>235</v>
      </c>
      <c r="I2227" s="193" t="s">
        <v>235</v>
      </c>
      <c r="J2227" s="193" t="s">
        <v>235</v>
      </c>
      <c r="K2227" s="194"/>
      <c r="L2227" s="194"/>
      <c r="M2227" s="194"/>
      <c r="N2227" s="194"/>
      <c r="O2227" s="194"/>
      <c r="P2227" s="195"/>
      <c r="Q2227" s="196"/>
      <c r="R2227" s="137" t="s">
        <v>235</v>
      </c>
      <c r="S2227" s="197" t="str">
        <f t="shared" ca="1" si="173"/>
        <v/>
      </c>
      <c r="T2227" s="197" t="str">
        <f ca="1">IF(B2227="","",IF(ISERROR(MATCH($J2227,[3]SorP!$B$1:$B$6226,0)),"",INDIRECT("'SorP'!$A$"&amp;MATCH($S2227&amp;$J2227,[3]SorP!C:C,0))))</f>
        <v/>
      </c>
      <c r="U2227" s="139"/>
      <c r="V2227" s="140" t="e">
        <f>IF(C2227="",NA(),IF(OR(C2227="Smelter not listed",C2227="Smelter not yet identified"),MATCH($B2227&amp;$D2227,'[3]Smelter Look-up'!$J:$J,0),MATCH($B2227&amp;$C2227,'[3]Smelter Look-up'!$J:$J,0)))</f>
        <v>#N/A</v>
      </c>
      <c r="X2227" s="67">
        <f t="shared" si="171"/>
        <v>0</v>
      </c>
      <c r="AB2227" s="68" t="str">
        <f t="shared" si="172"/>
        <v/>
      </c>
    </row>
    <row r="2228" spans="1:28" s="67" customFormat="1" ht="20.25">
      <c r="A2228" s="197"/>
      <c r="B2228" s="137" t="s">
        <v>235</v>
      </c>
      <c r="C2228" s="191" t="s">
        <v>235</v>
      </c>
      <c r="D2228" s="138"/>
      <c r="E2228" s="137" t="s">
        <v>235</v>
      </c>
      <c r="F2228" s="137" t="s">
        <v>235</v>
      </c>
      <c r="G2228" s="137" t="s">
        <v>235</v>
      </c>
      <c r="H2228" s="192" t="s">
        <v>235</v>
      </c>
      <c r="I2228" s="193" t="s">
        <v>235</v>
      </c>
      <c r="J2228" s="193" t="s">
        <v>235</v>
      </c>
      <c r="K2228" s="194"/>
      <c r="L2228" s="194"/>
      <c r="M2228" s="194"/>
      <c r="N2228" s="194"/>
      <c r="O2228" s="194"/>
      <c r="P2228" s="195"/>
      <c r="Q2228" s="196"/>
      <c r="R2228" s="137" t="s">
        <v>235</v>
      </c>
      <c r="S2228" s="197" t="str">
        <f t="shared" ca="1" si="173"/>
        <v/>
      </c>
      <c r="T2228" s="197" t="str">
        <f ca="1">IF(B2228="","",IF(ISERROR(MATCH($J2228,[3]SorP!$B$1:$B$6226,0)),"",INDIRECT("'SorP'!$A$"&amp;MATCH($S2228&amp;$J2228,[3]SorP!C:C,0))))</f>
        <v/>
      </c>
      <c r="U2228" s="139"/>
      <c r="V2228" s="140" t="e">
        <f>IF(C2228="",NA(),IF(OR(C2228="Smelter not listed",C2228="Smelter not yet identified"),MATCH($B2228&amp;$D2228,'[3]Smelter Look-up'!$J:$J,0),MATCH($B2228&amp;$C2228,'[3]Smelter Look-up'!$J:$J,0)))</f>
        <v>#N/A</v>
      </c>
      <c r="X2228" s="67">
        <f t="shared" si="171"/>
        <v>0</v>
      </c>
      <c r="AB2228" s="68" t="str">
        <f t="shared" si="172"/>
        <v/>
      </c>
    </row>
    <row r="2229" spans="1:28" s="67" customFormat="1" ht="20.25">
      <c r="A2229" s="197"/>
      <c r="B2229" s="137" t="s">
        <v>235</v>
      </c>
      <c r="C2229" s="191" t="s">
        <v>235</v>
      </c>
      <c r="D2229" s="138"/>
      <c r="E2229" s="137" t="s">
        <v>235</v>
      </c>
      <c r="F2229" s="137" t="s">
        <v>235</v>
      </c>
      <c r="G2229" s="137" t="s">
        <v>235</v>
      </c>
      <c r="H2229" s="192" t="s">
        <v>235</v>
      </c>
      <c r="I2229" s="193" t="s">
        <v>235</v>
      </c>
      <c r="J2229" s="193" t="s">
        <v>235</v>
      </c>
      <c r="K2229" s="194"/>
      <c r="L2229" s="194"/>
      <c r="M2229" s="194"/>
      <c r="N2229" s="194"/>
      <c r="O2229" s="194"/>
      <c r="P2229" s="195"/>
      <c r="Q2229" s="196"/>
      <c r="R2229" s="137" t="s">
        <v>235</v>
      </c>
      <c r="S2229" s="197" t="str">
        <f t="shared" ca="1" si="173"/>
        <v/>
      </c>
      <c r="T2229" s="197" t="str">
        <f ca="1">IF(B2229="","",IF(ISERROR(MATCH($J2229,[3]SorP!$B$1:$B$6226,0)),"",INDIRECT("'SorP'!$A$"&amp;MATCH($S2229&amp;$J2229,[3]SorP!C:C,0))))</f>
        <v/>
      </c>
      <c r="U2229" s="139"/>
      <c r="V2229" s="140" t="e">
        <f>IF(C2229="",NA(),IF(OR(C2229="Smelter not listed",C2229="Smelter not yet identified"),MATCH($B2229&amp;$D2229,'[3]Smelter Look-up'!$J:$J,0),MATCH($B2229&amp;$C2229,'[3]Smelter Look-up'!$J:$J,0)))</f>
        <v>#N/A</v>
      </c>
      <c r="X2229" s="67">
        <f t="shared" si="171"/>
        <v>0</v>
      </c>
      <c r="AB2229" s="68" t="str">
        <f t="shared" si="172"/>
        <v/>
      </c>
    </row>
    <row r="2230" spans="1:28" s="67" customFormat="1" ht="20.25">
      <c r="A2230" s="197"/>
      <c r="B2230" s="137" t="s">
        <v>235</v>
      </c>
      <c r="C2230" s="191" t="s">
        <v>235</v>
      </c>
      <c r="D2230" s="138"/>
      <c r="E2230" s="137" t="s">
        <v>235</v>
      </c>
      <c r="F2230" s="137" t="s">
        <v>235</v>
      </c>
      <c r="G2230" s="137" t="s">
        <v>235</v>
      </c>
      <c r="H2230" s="192" t="s">
        <v>235</v>
      </c>
      <c r="I2230" s="193" t="s">
        <v>235</v>
      </c>
      <c r="J2230" s="193" t="s">
        <v>235</v>
      </c>
      <c r="K2230" s="194"/>
      <c r="L2230" s="194"/>
      <c r="M2230" s="194"/>
      <c r="N2230" s="194"/>
      <c r="O2230" s="194"/>
      <c r="P2230" s="195"/>
      <c r="Q2230" s="196"/>
      <c r="R2230" s="137" t="s">
        <v>235</v>
      </c>
      <c r="S2230" s="197" t="str">
        <f t="shared" ca="1" si="173"/>
        <v/>
      </c>
      <c r="T2230" s="197" t="str">
        <f ca="1">IF(B2230="","",IF(ISERROR(MATCH($J2230,[3]SorP!$B$1:$B$6226,0)),"",INDIRECT("'SorP'!$A$"&amp;MATCH($S2230&amp;$J2230,[3]SorP!C:C,0))))</f>
        <v/>
      </c>
      <c r="U2230" s="139"/>
      <c r="V2230" s="140" t="e">
        <f>IF(C2230="",NA(),IF(OR(C2230="Smelter not listed",C2230="Smelter not yet identified"),MATCH($B2230&amp;$D2230,'[3]Smelter Look-up'!$J:$J,0),MATCH($B2230&amp;$C2230,'[3]Smelter Look-up'!$J:$J,0)))</f>
        <v>#N/A</v>
      </c>
      <c r="X2230" s="67">
        <f t="shared" si="171"/>
        <v>0</v>
      </c>
      <c r="AB2230" s="68" t="str">
        <f t="shared" si="172"/>
        <v/>
      </c>
    </row>
    <row r="2231" spans="1:28" s="67" customFormat="1" ht="20.25">
      <c r="A2231" s="197"/>
      <c r="B2231" s="137" t="s">
        <v>235</v>
      </c>
      <c r="C2231" s="191" t="s">
        <v>235</v>
      </c>
      <c r="D2231" s="138"/>
      <c r="E2231" s="137" t="s">
        <v>235</v>
      </c>
      <c r="F2231" s="137" t="s">
        <v>235</v>
      </c>
      <c r="G2231" s="137" t="s">
        <v>235</v>
      </c>
      <c r="H2231" s="192" t="s">
        <v>235</v>
      </c>
      <c r="I2231" s="193" t="s">
        <v>235</v>
      </c>
      <c r="J2231" s="193" t="s">
        <v>235</v>
      </c>
      <c r="K2231" s="194"/>
      <c r="L2231" s="194"/>
      <c r="M2231" s="194"/>
      <c r="N2231" s="194"/>
      <c r="O2231" s="194"/>
      <c r="P2231" s="195"/>
      <c r="Q2231" s="196"/>
      <c r="R2231" s="137" t="s">
        <v>235</v>
      </c>
      <c r="S2231" s="197" t="str">
        <f t="shared" ca="1" si="173"/>
        <v/>
      </c>
      <c r="T2231" s="197" t="str">
        <f ca="1">IF(B2231="","",IF(ISERROR(MATCH($J2231,[3]SorP!$B$1:$B$6226,0)),"",INDIRECT("'SorP'!$A$"&amp;MATCH($S2231&amp;$J2231,[3]SorP!C:C,0))))</f>
        <v/>
      </c>
      <c r="U2231" s="139"/>
      <c r="V2231" s="140" t="e">
        <f>IF(C2231="",NA(),IF(OR(C2231="Smelter not listed",C2231="Smelter not yet identified"),MATCH($B2231&amp;$D2231,'[3]Smelter Look-up'!$J:$J,0),MATCH($B2231&amp;$C2231,'[3]Smelter Look-up'!$J:$J,0)))</f>
        <v>#N/A</v>
      </c>
      <c r="X2231" s="67">
        <f t="shared" si="171"/>
        <v>0</v>
      </c>
      <c r="AB2231" s="68" t="str">
        <f t="shared" si="172"/>
        <v/>
      </c>
    </row>
    <row r="2232" spans="1:28" s="67" customFormat="1" ht="20.25">
      <c r="A2232" s="197"/>
      <c r="B2232" s="137" t="s">
        <v>235</v>
      </c>
      <c r="C2232" s="191" t="s">
        <v>235</v>
      </c>
      <c r="D2232" s="138"/>
      <c r="E2232" s="137" t="s">
        <v>235</v>
      </c>
      <c r="F2232" s="137" t="s">
        <v>235</v>
      </c>
      <c r="G2232" s="137" t="s">
        <v>235</v>
      </c>
      <c r="H2232" s="192" t="s">
        <v>235</v>
      </c>
      <c r="I2232" s="193" t="s">
        <v>235</v>
      </c>
      <c r="J2232" s="193" t="s">
        <v>235</v>
      </c>
      <c r="K2232" s="194"/>
      <c r="L2232" s="194"/>
      <c r="M2232" s="194"/>
      <c r="N2232" s="194"/>
      <c r="O2232" s="194"/>
      <c r="P2232" s="195"/>
      <c r="Q2232" s="196"/>
      <c r="R2232" s="137" t="s">
        <v>235</v>
      </c>
      <c r="S2232" s="197" t="str">
        <f t="shared" ca="1" si="173"/>
        <v/>
      </c>
      <c r="T2232" s="197" t="str">
        <f ca="1">IF(B2232="","",IF(ISERROR(MATCH($J2232,[3]SorP!$B$1:$B$6226,0)),"",INDIRECT("'SorP'!$A$"&amp;MATCH($S2232&amp;$J2232,[3]SorP!C:C,0))))</f>
        <v/>
      </c>
      <c r="U2232" s="139"/>
      <c r="V2232" s="140" t="e">
        <f>IF(C2232="",NA(),IF(OR(C2232="Smelter not listed",C2232="Smelter not yet identified"),MATCH($B2232&amp;$D2232,'[3]Smelter Look-up'!$J:$J,0),MATCH($B2232&amp;$C2232,'[3]Smelter Look-up'!$J:$J,0)))</f>
        <v>#N/A</v>
      </c>
      <c r="X2232" s="67">
        <f t="shared" si="171"/>
        <v>0</v>
      </c>
      <c r="AB2232" s="68" t="str">
        <f t="shared" si="172"/>
        <v/>
      </c>
    </row>
    <row r="2233" spans="1:28" s="67" customFormat="1" ht="20.25">
      <c r="A2233" s="197"/>
      <c r="B2233" s="137" t="s">
        <v>235</v>
      </c>
      <c r="C2233" s="191" t="s">
        <v>235</v>
      </c>
      <c r="D2233" s="138"/>
      <c r="E2233" s="137" t="s">
        <v>235</v>
      </c>
      <c r="F2233" s="137" t="s">
        <v>235</v>
      </c>
      <c r="G2233" s="137" t="s">
        <v>235</v>
      </c>
      <c r="H2233" s="192" t="s">
        <v>235</v>
      </c>
      <c r="I2233" s="193" t="s">
        <v>235</v>
      </c>
      <c r="J2233" s="193" t="s">
        <v>235</v>
      </c>
      <c r="K2233" s="194"/>
      <c r="L2233" s="194"/>
      <c r="M2233" s="194"/>
      <c r="N2233" s="194"/>
      <c r="O2233" s="194"/>
      <c r="P2233" s="195"/>
      <c r="Q2233" s="196"/>
      <c r="R2233" s="137" t="s">
        <v>235</v>
      </c>
      <c r="S2233" s="197" t="str">
        <f t="shared" ca="1" si="173"/>
        <v/>
      </c>
      <c r="T2233" s="197" t="str">
        <f ca="1">IF(B2233="","",IF(ISERROR(MATCH($J2233,[3]SorP!$B$1:$B$6226,0)),"",INDIRECT("'SorP'!$A$"&amp;MATCH($S2233&amp;$J2233,[3]SorP!C:C,0))))</f>
        <v/>
      </c>
      <c r="U2233" s="139"/>
      <c r="V2233" s="140" t="e">
        <f>IF(C2233="",NA(),IF(OR(C2233="Smelter not listed",C2233="Smelter not yet identified"),MATCH($B2233&amp;$D2233,'[3]Smelter Look-up'!$J:$J,0),MATCH($B2233&amp;$C2233,'[3]Smelter Look-up'!$J:$J,0)))</f>
        <v>#N/A</v>
      </c>
      <c r="X2233" s="67">
        <f t="shared" si="171"/>
        <v>0</v>
      </c>
      <c r="AB2233" s="68" t="str">
        <f t="shared" si="172"/>
        <v/>
      </c>
    </row>
    <row r="2234" spans="1:28" s="67" customFormat="1" ht="20.25">
      <c r="A2234" s="197"/>
      <c r="B2234" s="137" t="s">
        <v>235</v>
      </c>
      <c r="C2234" s="191" t="s">
        <v>235</v>
      </c>
      <c r="D2234" s="138"/>
      <c r="E2234" s="137" t="s">
        <v>235</v>
      </c>
      <c r="F2234" s="137" t="s">
        <v>235</v>
      </c>
      <c r="G2234" s="137" t="s">
        <v>235</v>
      </c>
      <c r="H2234" s="192" t="s">
        <v>235</v>
      </c>
      <c r="I2234" s="193" t="s">
        <v>235</v>
      </c>
      <c r="J2234" s="193" t="s">
        <v>235</v>
      </c>
      <c r="K2234" s="194"/>
      <c r="L2234" s="194"/>
      <c r="M2234" s="194"/>
      <c r="N2234" s="194"/>
      <c r="O2234" s="194"/>
      <c r="P2234" s="195"/>
      <c r="Q2234" s="196"/>
      <c r="R2234" s="137" t="s">
        <v>235</v>
      </c>
      <c r="S2234" s="197" t="str">
        <f t="shared" ref="S2234" ca="1" si="174">IF(B2234="","",IF(ISERROR(MATCH($E2234,CL,0)),"Unknown",INDIRECT("'C'!$A$"&amp;MATCH($E2234,CL,0)+1)))</f>
        <v/>
      </c>
      <c r="T2234" s="197" t="str">
        <f ca="1">IF(B2234="","",IF(ISERROR(MATCH($J2234,[3]SorP!$B$1:$B$6226,0)),"",INDIRECT("'SorP'!$A$"&amp;MATCH($S2234&amp;$J2234,[3]SorP!C:C,0))))</f>
        <v/>
      </c>
      <c r="U2234" s="139"/>
      <c r="V2234" s="140" t="e">
        <f>IF(C2234="",NA(),IF(OR(C2234="Smelter not listed",C2234="Smelter not yet identified"),MATCH($B2234&amp;$D2234,'[3]Smelter Look-up'!$J:$J,0),MATCH($B2234&amp;$C2234,'[3]Smelter Look-up'!$J:$J,0)))</f>
        <v>#N/A</v>
      </c>
      <c r="X2234" s="67">
        <f t="shared" si="171"/>
        <v>0</v>
      </c>
      <c r="AB2234" s="68" t="str">
        <f t="shared" si="172"/>
        <v/>
      </c>
    </row>
    <row r="2235" spans="1:28" s="67" customFormat="1" ht="20.25">
      <c r="A2235" s="197"/>
      <c r="B2235" s="137" t="s">
        <v>235</v>
      </c>
      <c r="C2235" s="191" t="s">
        <v>235</v>
      </c>
      <c r="D2235" s="138"/>
      <c r="E2235" s="137" t="s">
        <v>235</v>
      </c>
      <c r="F2235" s="137" t="s">
        <v>235</v>
      </c>
      <c r="G2235" s="137" t="s">
        <v>235</v>
      </c>
      <c r="H2235" s="192" t="s">
        <v>235</v>
      </c>
      <c r="I2235" s="193" t="s">
        <v>235</v>
      </c>
      <c r="J2235" s="193" t="s">
        <v>235</v>
      </c>
      <c r="K2235" s="194"/>
      <c r="L2235" s="194"/>
      <c r="M2235" s="194"/>
      <c r="N2235" s="194"/>
      <c r="O2235" s="194"/>
      <c r="P2235" s="195"/>
      <c r="Q2235" s="196"/>
      <c r="R2235" s="137" t="s">
        <v>235</v>
      </c>
      <c r="S2235" s="197" t="str">
        <f t="shared" ref="S2235:S2266" ca="1" si="175">IF(B2235="","",IF(ISERROR(MATCH($E2235,CL,0)),"Unknown",INDIRECT("'C'!$A$"&amp;MATCH($E2235,CL,0)+1)))</f>
        <v/>
      </c>
      <c r="T2235" s="197" t="str">
        <f ca="1">IF(B2235="","",IF(ISERROR(MATCH($J2235,[3]SorP!$B$1:$B$6226,0)),"",INDIRECT("'SorP'!$A$"&amp;MATCH($S2235&amp;$J2235,[3]SorP!C:C,0))))</f>
        <v/>
      </c>
      <c r="U2235" s="139"/>
      <c r="V2235" s="140" t="e">
        <f>IF(C2235="",NA(),IF(OR(C2235="Smelter not listed",C2235="Smelter not yet identified"),MATCH($B2235&amp;$D2235,'[3]Smelter Look-up'!$J:$J,0),MATCH($B2235&amp;$C2235,'[3]Smelter Look-up'!$J:$J,0)))</f>
        <v>#N/A</v>
      </c>
      <c r="X2235" s="67">
        <f t="shared" si="171"/>
        <v>0</v>
      </c>
      <c r="AB2235" s="68" t="str">
        <f t="shared" si="172"/>
        <v/>
      </c>
    </row>
    <row r="2236" spans="1:28" s="67" customFormat="1" ht="20.25">
      <c r="A2236" s="197"/>
      <c r="B2236" s="137" t="s">
        <v>235</v>
      </c>
      <c r="C2236" s="191" t="s">
        <v>235</v>
      </c>
      <c r="D2236" s="138"/>
      <c r="E2236" s="137" t="s">
        <v>235</v>
      </c>
      <c r="F2236" s="137" t="s">
        <v>235</v>
      </c>
      <c r="G2236" s="137" t="s">
        <v>235</v>
      </c>
      <c r="H2236" s="192" t="s">
        <v>235</v>
      </c>
      <c r="I2236" s="193" t="s">
        <v>235</v>
      </c>
      <c r="J2236" s="193" t="s">
        <v>235</v>
      </c>
      <c r="K2236" s="194"/>
      <c r="L2236" s="194"/>
      <c r="M2236" s="194"/>
      <c r="N2236" s="194"/>
      <c r="O2236" s="194"/>
      <c r="P2236" s="195"/>
      <c r="Q2236" s="196"/>
      <c r="R2236" s="137" t="s">
        <v>235</v>
      </c>
      <c r="S2236" s="197" t="str">
        <f t="shared" ca="1" si="175"/>
        <v/>
      </c>
      <c r="T2236" s="197" t="str">
        <f ca="1">IF(B2236="","",IF(ISERROR(MATCH($J2236,[3]SorP!$B$1:$B$6226,0)),"",INDIRECT("'SorP'!$A$"&amp;MATCH($S2236&amp;$J2236,[3]SorP!C:C,0))))</f>
        <v/>
      </c>
      <c r="U2236" s="139"/>
      <c r="V2236" s="140" t="e">
        <f>IF(C2236="",NA(),IF(OR(C2236="Smelter not listed",C2236="Smelter not yet identified"),MATCH($B2236&amp;$D2236,'[3]Smelter Look-up'!$J:$J,0),MATCH($B2236&amp;$C2236,'[3]Smelter Look-up'!$J:$J,0)))</f>
        <v>#N/A</v>
      </c>
      <c r="X2236" s="67">
        <f t="shared" si="171"/>
        <v>0</v>
      </c>
      <c r="AB2236" s="68" t="str">
        <f t="shared" si="172"/>
        <v/>
      </c>
    </row>
    <row r="2237" spans="1:28" s="67" customFormat="1" ht="20.25">
      <c r="A2237" s="197"/>
      <c r="B2237" s="137" t="s">
        <v>235</v>
      </c>
      <c r="C2237" s="191" t="s">
        <v>235</v>
      </c>
      <c r="D2237" s="138"/>
      <c r="E2237" s="137" t="s">
        <v>235</v>
      </c>
      <c r="F2237" s="137" t="s">
        <v>235</v>
      </c>
      <c r="G2237" s="137" t="s">
        <v>235</v>
      </c>
      <c r="H2237" s="192" t="s">
        <v>235</v>
      </c>
      <c r="I2237" s="193" t="s">
        <v>235</v>
      </c>
      <c r="J2237" s="193" t="s">
        <v>235</v>
      </c>
      <c r="K2237" s="194"/>
      <c r="L2237" s="194"/>
      <c r="M2237" s="194"/>
      <c r="N2237" s="194"/>
      <c r="O2237" s="194"/>
      <c r="P2237" s="195"/>
      <c r="Q2237" s="196"/>
      <c r="R2237" s="137" t="s">
        <v>235</v>
      </c>
      <c r="S2237" s="197" t="str">
        <f t="shared" ca="1" si="175"/>
        <v/>
      </c>
      <c r="T2237" s="197" t="str">
        <f ca="1">IF(B2237="","",IF(ISERROR(MATCH($J2237,[3]SorP!$B$1:$B$6226,0)),"",INDIRECT("'SorP'!$A$"&amp;MATCH($S2237&amp;$J2237,[3]SorP!C:C,0))))</f>
        <v/>
      </c>
      <c r="U2237" s="139"/>
      <c r="V2237" s="140" t="e">
        <f>IF(C2237="",NA(),IF(OR(C2237="Smelter not listed",C2237="Smelter not yet identified"),MATCH($B2237&amp;$D2237,'[3]Smelter Look-up'!$J:$J,0),MATCH($B2237&amp;$C2237,'[3]Smelter Look-up'!$J:$J,0)))</f>
        <v>#N/A</v>
      </c>
      <c r="X2237" s="67">
        <f t="shared" si="171"/>
        <v>0</v>
      </c>
      <c r="AB2237" s="68" t="str">
        <f t="shared" si="172"/>
        <v/>
      </c>
    </row>
    <row r="2238" spans="1:28" s="67" customFormat="1" ht="20.25">
      <c r="A2238" s="197"/>
      <c r="B2238" s="137" t="s">
        <v>235</v>
      </c>
      <c r="C2238" s="191" t="s">
        <v>235</v>
      </c>
      <c r="D2238" s="138"/>
      <c r="E2238" s="137" t="s">
        <v>235</v>
      </c>
      <c r="F2238" s="137" t="s">
        <v>235</v>
      </c>
      <c r="G2238" s="137" t="s">
        <v>235</v>
      </c>
      <c r="H2238" s="192" t="s">
        <v>235</v>
      </c>
      <c r="I2238" s="193" t="s">
        <v>235</v>
      </c>
      <c r="J2238" s="193" t="s">
        <v>235</v>
      </c>
      <c r="K2238" s="194"/>
      <c r="L2238" s="194"/>
      <c r="M2238" s="194"/>
      <c r="N2238" s="194"/>
      <c r="O2238" s="194"/>
      <c r="P2238" s="195"/>
      <c r="Q2238" s="196"/>
      <c r="R2238" s="137" t="s">
        <v>235</v>
      </c>
      <c r="S2238" s="197" t="str">
        <f t="shared" ca="1" si="175"/>
        <v/>
      </c>
      <c r="T2238" s="197" t="str">
        <f ca="1">IF(B2238="","",IF(ISERROR(MATCH($J2238,[3]SorP!$B$1:$B$6226,0)),"",INDIRECT("'SorP'!$A$"&amp;MATCH($S2238&amp;$J2238,[3]SorP!C:C,0))))</f>
        <v/>
      </c>
      <c r="U2238" s="139"/>
      <c r="V2238" s="140" t="e">
        <f>IF(C2238="",NA(),IF(OR(C2238="Smelter not listed",C2238="Smelter not yet identified"),MATCH($B2238&amp;$D2238,'[3]Smelter Look-up'!$J:$J,0),MATCH($B2238&amp;$C2238,'[3]Smelter Look-up'!$J:$J,0)))</f>
        <v>#N/A</v>
      </c>
      <c r="X2238" s="67">
        <f t="shared" si="171"/>
        <v>0</v>
      </c>
      <c r="AB2238" s="68" t="str">
        <f t="shared" si="172"/>
        <v/>
      </c>
    </row>
    <row r="2239" spans="1:28" s="67" customFormat="1" ht="20.25">
      <c r="A2239" s="197"/>
      <c r="B2239" s="137" t="s">
        <v>235</v>
      </c>
      <c r="C2239" s="191" t="s">
        <v>235</v>
      </c>
      <c r="D2239" s="138"/>
      <c r="E2239" s="137" t="s">
        <v>235</v>
      </c>
      <c r="F2239" s="137" t="s">
        <v>235</v>
      </c>
      <c r="G2239" s="137" t="s">
        <v>235</v>
      </c>
      <c r="H2239" s="192" t="s">
        <v>235</v>
      </c>
      <c r="I2239" s="193" t="s">
        <v>235</v>
      </c>
      <c r="J2239" s="193" t="s">
        <v>235</v>
      </c>
      <c r="K2239" s="194"/>
      <c r="L2239" s="194"/>
      <c r="M2239" s="194"/>
      <c r="N2239" s="194"/>
      <c r="O2239" s="194"/>
      <c r="P2239" s="195"/>
      <c r="Q2239" s="196"/>
      <c r="R2239" s="137" t="s">
        <v>235</v>
      </c>
      <c r="S2239" s="197" t="str">
        <f t="shared" ca="1" si="175"/>
        <v/>
      </c>
      <c r="T2239" s="197" t="str">
        <f ca="1">IF(B2239="","",IF(ISERROR(MATCH($J2239,[3]SorP!$B$1:$B$6226,0)),"",INDIRECT("'SorP'!$A$"&amp;MATCH($S2239&amp;$J2239,[3]SorP!C:C,0))))</f>
        <v/>
      </c>
      <c r="U2239" s="139"/>
      <c r="V2239" s="140" t="e">
        <f>IF(C2239="",NA(),IF(OR(C2239="Smelter not listed",C2239="Smelter not yet identified"),MATCH($B2239&amp;$D2239,'[3]Smelter Look-up'!$J:$J,0),MATCH($B2239&amp;$C2239,'[3]Smelter Look-up'!$J:$J,0)))</f>
        <v>#N/A</v>
      </c>
      <c r="X2239" s="67">
        <f t="shared" si="171"/>
        <v>0</v>
      </c>
      <c r="AB2239" s="68" t="str">
        <f t="shared" si="172"/>
        <v/>
      </c>
    </row>
    <row r="2240" spans="1:28" s="67" customFormat="1" ht="20.25">
      <c r="A2240" s="197"/>
      <c r="B2240" s="137" t="s">
        <v>235</v>
      </c>
      <c r="C2240" s="191" t="s">
        <v>235</v>
      </c>
      <c r="D2240" s="138"/>
      <c r="E2240" s="137" t="s">
        <v>235</v>
      </c>
      <c r="F2240" s="137" t="s">
        <v>235</v>
      </c>
      <c r="G2240" s="137" t="s">
        <v>235</v>
      </c>
      <c r="H2240" s="192" t="s">
        <v>235</v>
      </c>
      <c r="I2240" s="193" t="s">
        <v>235</v>
      </c>
      <c r="J2240" s="193" t="s">
        <v>235</v>
      </c>
      <c r="K2240" s="194"/>
      <c r="L2240" s="194"/>
      <c r="M2240" s="194"/>
      <c r="N2240" s="194"/>
      <c r="O2240" s="194"/>
      <c r="P2240" s="195"/>
      <c r="Q2240" s="196"/>
      <c r="R2240" s="137" t="s">
        <v>235</v>
      </c>
      <c r="S2240" s="197" t="str">
        <f t="shared" ca="1" si="175"/>
        <v/>
      </c>
      <c r="T2240" s="197" t="str">
        <f ca="1">IF(B2240="","",IF(ISERROR(MATCH($J2240,[3]SorP!$B$1:$B$6226,0)),"",INDIRECT("'SorP'!$A$"&amp;MATCH($S2240&amp;$J2240,[3]SorP!C:C,0))))</f>
        <v/>
      </c>
      <c r="U2240" s="139"/>
      <c r="V2240" s="140" t="e">
        <f>IF(C2240="",NA(),IF(OR(C2240="Smelter not listed",C2240="Smelter not yet identified"),MATCH($B2240&amp;$D2240,'[3]Smelter Look-up'!$J:$J,0),MATCH($B2240&amp;$C2240,'[3]Smelter Look-up'!$J:$J,0)))</f>
        <v>#N/A</v>
      </c>
      <c r="X2240" s="67">
        <f t="shared" si="171"/>
        <v>0</v>
      </c>
      <c r="AB2240" s="68" t="str">
        <f t="shared" si="172"/>
        <v/>
      </c>
    </row>
    <row r="2241" spans="1:28" s="67" customFormat="1" ht="20.25">
      <c r="A2241" s="197"/>
      <c r="B2241" s="137" t="s">
        <v>235</v>
      </c>
      <c r="C2241" s="191" t="s">
        <v>235</v>
      </c>
      <c r="D2241" s="138"/>
      <c r="E2241" s="137" t="s">
        <v>235</v>
      </c>
      <c r="F2241" s="137" t="s">
        <v>235</v>
      </c>
      <c r="G2241" s="137" t="s">
        <v>235</v>
      </c>
      <c r="H2241" s="192" t="s">
        <v>235</v>
      </c>
      <c r="I2241" s="193" t="s">
        <v>235</v>
      </c>
      <c r="J2241" s="193" t="s">
        <v>235</v>
      </c>
      <c r="K2241" s="194"/>
      <c r="L2241" s="194"/>
      <c r="M2241" s="194"/>
      <c r="N2241" s="194"/>
      <c r="O2241" s="194"/>
      <c r="P2241" s="195"/>
      <c r="Q2241" s="196"/>
      <c r="R2241" s="137" t="s">
        <v>235</v>
      </c>
      <c r="S2241" s="197" t="str">
        <f t="shared" ca="1" si="175"/>
        <v/>
      </c>
      <c r="T2241" s="197" t="str">
        <f ca="1">IF(B2241="","",IF(ISERROR(MATCH($J2241,[3]SorP!$B$1:$B$6226,0)),"",INDIRECT("'SorP'!$A$"&amp;MATCH($S2241&amp;$J2241,[3]SorP!C:C,0))))</f>
        <v/>
      </c>
      <c r="U2241" s="139"/>
      <c r="V2241" s="140" t="e">
        <f>IF(C2241="",NA(),IF(OR(C2241="Smelter not listed",C2241="Smelter not yet identified"),MATCH($B2241&amp;$D2241,'[3]Smelter Look-up'!$J:$J,0),MATCH($B2241&amp;$C2241,'[3]Smelter Look-up'!$J:$J,0)))</f>
        <v>#N/A</v>
      </c>
      <c r="X2241" s="67">
        <f t="shared" si="171"/>
        <v>0</v>
      </c>
      <c r="AB2241" s="68" t="str">
        <f t="shared" si="172"/>
        <v/>
      </c>
    </row>
    <row r="2242" spans="1:28" s="67" customFormat="1" ht="20.25">
      <c r="A2242" s="197"/>
      <c r="B2242" s="137" t="s">
        <v>235</v>
      </c>
      <c r="C2242" s="191" t="s">
        <v>235</v>
      </c>
      <c r="D2242" s="138"/>
      <c r="E2242" s="137" t="s">
        <v>235</v>
      </c>
      <c r="F2242" s="137" t="s">
        <v>235</v>
      </c>
      <c r="G2242" s="137" t="s">
        <v>235</v>
      </c>
      <c r="H2242" s="192" t="s">
        <v>235</v>
      </c>
      <c r="I2242" s="193" t="s">
        <v>235</v>
      </c>
      <c r="J2242" s="193" t="s">
        <v>235</v>
      </c>
      <c r="K2242" s="194"/>
      <c r="L2242" s="194"/>
      <c r="M2242" s="194"/>
      <c r="N2242" s="194"/>
      <c r="O2242" s="194"/>
      <c r="P2242" s="195"/>
      <c r="Q2242" s="196"/>
      <c r="R2242" s="137" t="s">
        <v>235</v>
      </c>
      <c r="S2242" s="197" t="str">
        <f t="shared" ca="1" si="175"/>
        <v/>
      </c>
      <c r="T2242" s="197" t="str">
        <f ca="1">IF(B2242="","",IF(ISERROR(MATCH($J2242,[3]SorP!$B$1:$B$6226,0)),"",INDIRECT("'SorP'!$A$"&amp;MATCH($S2242&amp;$J2242,[3]SorP!C:C,0))))</f>
        <v/>
      </c>
      <c r="U2242" s="139"/>
      <c r="V2242" s="140" t="e">
        <f>IF(C2242="",NA(),IF(OR(C2242="Smelter not listed",C2242="Smelter not yet identified"),MATCH($B2242&amp;$D2242,'[3]Smelter Look-up'!$J:$J,0),MATCH($B2242&amp;$C2242,'[3]Smelter Look-up'!$J:$J,0)))</f>
        <v>#N/A</v>
      </c>
      <c r="X2242" s="67">
        <f t="shared" si="171"/>
        <v>0</v>
      </c>
      <c r="AB2242" s="68" t="str">
        <f t="shared" si="172"/>
        <v/>
      </c>
    </row>
    <row r="2243" spans="1:28" s="67" customFormat="1" ht="20.25">
      <c r="A2243" s="197"/>
      <c r="B2243" s="137" t="s">
        <v>235</v>
      </c>
      <c r="C2243" s="191" t="s">
        <v>235</v>
      </c>
      <c r="D2243" s="138"/>
      <c r="E2243" s="137" t="s">
        <v>235</v>
      </c>
      <c r="F2243" s="137" t="s">
        <v>235</v>
      </c>
      <c r="G2243" s="137" t="s">
        <v>235</v>
      </c>
      <c r="H2243" s="192" t="s">
        <v>235</v>
      </c>
      <c r="I2243" s="193" t="s">
        <v>235</v>
      </c>
      <c r="J2243" s="193" t="s">
        <v>235</v>
      </c>
      <c r="K2243" s="194"/>
      <c r="L2243" s="194"/>
      <c r="M2243" s="194"/>
      <c r="N2243" s="194"/>
      <c r="O2243" s="194"/>
      <c r="P2243" s="195"/>
      <c r="Q2243" s="196"/>
      <c r="R2243" s="137" t="s">
        <v>235</v>
      </c>
      <c r="S2243" s="197" t="str">
        <f t="shared" ca="1" si="175"/>
        <v/>
      </c>
      <c r="T2243" s="197" t="str">
        <f ca="1">IF(B2243="","",IF(ISERROR(MATCH($J2243,[3]SorP!$B$1:$B$6226,0)),"",INDIRECT("'SorP'!$A$"&amp;MATCH($S2243&amp;$J2243,[3]SorP!C:C,0))))</f>
        <v/>
      </c>
      <c r="U2243" s="139"/>
      <c r="V2243" s="140" t="e">
        <f>IF(C2243="",NA(),IF(OR(C2243="Smelter not listed",C2243="Smelter not yet identified"),MATCH($B2243&amp;$D2243,'[3]Smelter Look-up'!$J:$J,0),MATCH($B2243&amp;$C2243,'[3]Smelter Look-up'!$J:$J,0)))</f>
        <v>#N/A</v>
      </c>
      <c r="X2243" s="67">
        <f t="shared" si="171"/>
        <v>0</v>
      </c>
      <c r="AB2243" s="68" t="str">
        <f t="shared" si="172"/>
        <v/>
      </c>
    </row>
    <row r="2244" spans="1:28" s="67" customFormat="1" ht="20.25">
      <c r="A2244" s="197"/>
      <c r="B2244" s="137" t="s">
        <v>235</v>
      </c>
      <c r="C2244" s="191" t="s">
        <v>235</v>
      </c>
      <c r="D2244" s="138"/>
      <c r="E2244" s="137" t="s">
        <v>235</v>
      </c>
      <c r="F2244" s="137" t="s">
        <v>235</v>
      </c>
      <c r="G2244" s="137" t="s">
        <v>235</v>
      </c>
      <c r="H2244" s="192" t="s">
        <v>235</v>
      </c>
      <c r="I2244" s="193" t="s">
        <v>235</v>
      </c>
      <c r="J2244" s="193" t="s">
        <v>235</v>
      </c>
      <c r="K2244" s="194"/>
      <c r="L2244" s="194"/>
      <c r="M2244" s="194"/>
      <c r="N2244" s="194"/>
      <c r="O2244" s="194"/>
      <c r="P2244" s="195"/>
      <c r="Q2244" s="196"/>
      <c r="R2244" s="137" t="s">
        <v>235</v>
      </c>
      <c r="S2244" s="197" t="str">
        <f t="shared" ca="1" si="175"/>
        <v/>
      </c>
      <c r="T2244" s="197" t="str">
        <f ca="1">IF(B2244="","",IF(ISERROR(MATCH($J2244,[3]SorP!$B$1:$B$6226,0)),"",INDIRECT("'SorP'!$A$"&amp;MATCH($S2244&amp;$J2244,[3]SorP!C:C,0))))</f>
        <v/>
      </c>
      <c r="U2244" s="139"/>
      <c r="V2244" s="140" t="e">
        <f>IF(C2244="",NA(),IF(OR(C2244="Smelter not listed",C2244="Smelter not yet identified"),MATCH($B2244&amp;$D2244,'[3]Smelter Look-up'!$J:$J,0),MATCH($B2244&amp;$C2244,'[3]Smelter Look-up'!$J:$J,0)))</f>
        <v>#N/A</v>
      </c>
      <c r="X2244" s="67">
        <f t="shared" si="171"/>
        <v>0</v>
      </c>
      <c r="AB2244" s="68" t="str">
        <f t="shared" si="172"/>
        <v/>
      </c>
    </row>
    <row r="2245" spans="1:28" s="67" customFormat="1" ht="20.25">
      <c r="A2245" s="197"/>
      <c r="B2245" s="137" t="s">
        <v>235</v>
      </c>
      <c r="C2245" s="191" t="s">
        <v>235</v>
      </c>
      <c r="D2245" s="138"/>
      <c r="E2245" s="137" t="s">
        <v>235</v>
      </c>
      <c r="F2245" s="137" t="s">
        <v>235</v>
      </c>
      <c r="G2245" s="137" t="s">
        <v>235</v>
      </c>
      <c r="H2245" s="192" t="s">
        <v>235</v>
      </c>
      <c r="I2245" s="193" t="s">
        <v>235</v>
      </c>
      <c r="J2245" s="193" t="s">
        <v>235</v>
      </c>
      <c r="K2245" s="194"/>
      <c r="L2245" s="194"/>
      <c r="M2245" s="194"/>
      <c r="N2245" s="194"/>
      <c r="O2245" s="194"/>
      <c r="P2245" s="195"/>
      <c r="Q2245" s="196"/>
      <c r="R2245" s="137" t="s">
        <v>235</v>
      </c>
      <c r="S2245" s="197" t="str">
        <f t="shared" ca="1" si="175"/>
        <v/>
      </c>
      <c r="T2245" s="197" t="str">
        <f ca="1">IF(B2245="","",IF(ISERROR(MATCH($J2245,[3]SorP!$B$1:$B$6226,0)),"",INDIRECT("'SorP'!$A$"&amp;MATCH($S2245&amp;$J2245,[3]SorP!C:C,0))))</f>
        <v/>
      </c>
      <c r="U2245" s="139"/>
      <c r="V2245" s="140" t="e">
        <f>IF(C2245="",NA(),IF(OR(C2245="Smelter not listed",C2245="Smelter not yet identified"),MATCH($B2245&amp;$D2245,'[3]Smelter Look-up'!$J:$J,0),MATCH($B2245&amp;$C2245,'[3]Smelter Look-up'!$J:$J,0)))</f>
        <v>#N/A</v>
      </c>
      <c r="X2245" s="67">
        <f t="shared" si="171"/>
        <v>0</v>
      </c>
      <c r="AB2245" s="68" t="str">
        <f t="shared" si="172"/>
        <v/>
      </c>
    </row>
    <row r="2246" spans="1:28" s="67" customFormat="1" ht="20.25">
      <c r="A2246" s="197"/>
      <c r="B2246" s="137" t="s">
        <v>235</v>
      </c>
      <c r="C2246" s="191" t="s">
        <v>235</v>
      </c>
      <c r="D2246" s="138"/>
      <c r="E2246" s="137" t="s">
        <v>235</v>
      </c>
      <c r="F2246" s="137" t="s">
        <v>235</v>
      </c>
      <c r="G2246" s="137" t="s">
        <v>235</v>
      </c>
      <c r="H2246" s="192" t="s">
        <v>235</v>
      </c>
      <c r="I2246" s="193" t="s">
        <v>235</v>
      </c>
      <c r="J2246" s="193" t="s">
        <v>235</v>
      </c>
      <c r="K2246" s="194"/>
      <c r="L2246" s="194"/>
      <c r="M2246" s="194"/>
      <c r="N2246" s="194"/>
      <c r="O2246" s="194"/>
      <c r="P2246" s="195"/>
      <c r="Q2246" s="196"/>
      <c r="R2246" s="137" t="s">
        <v>235</v>
      </c>
      <c r="S2246" s="197" t="str">
        <f t="shared" ca="1" si="175"/>
        <v/>
      </c>
      <c r="T2246" s="197" t="str">
        <f ca="1">IF(B2246="","",IF(ISERROR(MATCH($J2246,[3]SorP!$B$1:$B$6226,0)),"",INDIRECT("'SorP'!$A$"&amp;MATCH($S2246&amp;$J2246,[3]SorP!C:C,0))))</f>
        <v/>
      </c>
      <c r="U2246" s="139"/>
      <c r="V2246" s="140" t="e">
        <f>IF(C2246="",NA(),IF(OR(C2246="Smelter not listed",C2246="Smelter not yet identified"),MATCH($B2246&amp;$D2246,'[3]Smelter Look-up'!$J:$J,0),MATCH($B2246&amp;$C2246,'[3]Smelter Look-up'!$J:$J,0)))</f>
        <v>#N/A</v>
      </c>
      <c r="X2246" s="67">
        <f t="shared" si="171"/>
        <v>0</v>
      </c>
      <c r="AB2246" s="68" t="str">
        <f t="shared" si="172"/>
        <v/>
      </c>
    </row>
    <row r="2247" spans="1:28" s="67" customFormat="1" ht="20.25">
      <c r="A2247" s="197"/>
      <c r="B2247" s="137" t="s">
        <v>235</v>
      </c>
      <c r="C2247" s="191" t="s">
        <v>235</v>
      </c>
      <c r="D2247" s="138"/>
      <c r="E2247" s="137" t="s">
        <v>235</v>
      </c>
      <c r="F2247" s="137" t="s">
        <v>235</v>
      </c>
      <c r="G2247" s="137" t="s">
        <v>235</v>
      </c>
      <c r="H2247" s="192" t="s">
        <v>235</v>
      </c>
      <c r="I2247" s="193" t="s">
        <v>235</v>
      </c>
      <c r="J2247" s="193" t="s">
        <v>235</v>
      </c>
      <c r="K2247" s="194"/>
      <c r="L2247" s="194"/>
      <c r="M2247" s="194"/>
      <c r="N2247" s="194"/>
      <c r="O2247" s="194"/>
      <c r="P2247" s="195"/>
      <c r="Q2247" s="196"/>
      <c r="R2247" s="137" t="s">
        <v>235</v>
      </c>
      <c r="S2247" s="197" t="str">
        <f t="shared" ca="1" si="175"/>
        <v/>
      </c>
      <c r="T2247" s="197" t="str">
        <f ca="1">IF(B2247="","",IF(ISERROR(MATCH($J2247,[3]SorP!$B$1:$B$6226,0)),"",INDIRECT("'SorP'!$A$"&amp;MATCH($S2247&amp;$J2247,[3]SorP!C:C,0))))</f>
        <v/>
      </c>
      <c r="U2247" s="139"/>
      <c r="V2247" s="140" t="e">
        <f>IF(C2247="",NA(),IF(OR(C2247="Smelter not listed",C2247="Smelter not yet identified"),MATCH($B2247&amp;$D2247,'[3]Smelter Look-up'!$J:$J,0),MATCH($B2247&amp;$C2247,'[3]Smelter Look-up'!$J:$J,0)))</f>
        <v>#N/A</v>
      </c>
      <c r="X2247" s="67">
        <f t="shared" si="171"/>
        <v>0</v>
      </c>
      <c r="AB2247" s="68" t="str">
        <f t="shared" si="172"/>
        <v/>
      </c>
    </row>
    <row r="2248" spans="1:28" s="67" customFormat="1" ht="20.25">
      <c r="A2248" s="197"/>
      <c r="B2248" s="137" t="s">
        <v>235</v>
      </c>
      <c r="C2248" s="191" t="s">
        <v>235</v>
      </c>
      <c r="D2248" s="138"/>
      <c r="E2248" s="137" t="s">
        <v>235</v>
      </c>
      <c r="F2248" s="137" t="s">
        <v>235</v>
      </c>
      <c r="G2248" s="137" t="s">
        <v>235</v>
      </c>
      <c r="H2248" s="192" t="s">
        <v>235</v>
      </c>
      <c r="I2248" s="193" t="s">
        <v>235</v>
      </c>
      <c r="J2248" s="193" t="s">
        <v>235</v>
      </c>
      <c r="K2248" s="194"/>
      <c r="L2248" s="194"/>
      <c r="M2248" s="194"/>
      <c r="N2248" s="194"/>
      <c r="O2248" s="194"/>
      <c r="P2248" s="195"/>
      <c r="Q2248" s="196"/>
      <c r="R2248" s="137" t="s">
        <v>235</v>
      </c>
      <c r="S2248" s="197" t="str">
        <f t="shared" ca="1" si="175"/>
        <v/>
      </c>
      <c r="T2248" s="197" t="str">
        <f ca="1">IF(B2248="","",IF(ISERROR(MATCH($J2248,[3]SorP!$B$1:$B$6226,0)),"",INDIRECT("'SorP'!$A$"&amp;MATCH($S2248&amp;$J2248,[3]SorP!C:C,0))))</f>
        <v/>
      </c>
      <c r="U2248" s="139"/>
      <c r="V2248" s="140" t="e">
        <f>IF(C2248="",NA(),IF(OR(C2248="Smelter not listed",C2248="Smelter not yet identified"),MATCH($B2248&amp;$D2248,'[3]Smelter Look-up'!$J:$J,0),MATCH($B2248&amp;$C2248,'[3]Smelter Look-up'!$J:$J,0)))</f>
        <v>#N/A</v>
      </c>
      <c r="X2248" s="67">
        <f t="shared" si="171"/>
        <v>0</v>
      </c>
      <c r="AB2248" s="68" t="str">
        <f t="shared" si="172"/>
        <v/>
      </c>
    </row>
    <row r="2249" spans="1:28" s="67" customFormat="1" ht="20.25">
      <c r="A2249" s="197"/>
      <c r="B2249" s="137" t="s">
        <v>235</v>
      </c>
      <c r="C2249" s="191" t="s">
        <v>235</v>
      </c>
      <c r="D2249" s="138"/>
      <c r="E2249" s="137" t="s">
        <v>235</v>
      </c>
      <c r="F2249" s="137" t="s">
        <v>235</v>
      </c>
      <c r="G2249" s="137" t="s">
        <v>235</v>
      </c>
      <c r="H2249" s="192" t="s">
        <v>235</v>
      </c>
      <c r="I2249" s="193" t="s">
        <v>235</v>
      </c>
      <c r="J2249" s="193" t="s">
        <v>235</v>
      </c>
      <c r="K2249" s="194"/>
      <c r="L2249" s="194"/>
      <c r="M2249" s="194"/>
      <c r="N2249" s="194"/>
      <c r="O2249" s="194"/>
      <c r="P2249" s="195"/>
      <c r="Q2249" s="196"/>
      <c r="R2249" s="137" t="s">
        <v>235</v>
      </c>
      <c r="S2249" s="197" t="str">
        <f t="shared" ca="1" si="175"/>
        <v/>
      </c>
      <c r="T2249" s="197" t="str">
        <f ca="1">IF(B2249="","",IF(ISERROR(MATCH($J2249,[3]SorP!$B$1:$B$6226,0)),"",INDIRECT("'SorP'!$A$"&amp;MATCH($S2249&amp;$J2249,[3]SorP!C:C,0))))</f>
        <v/>
      </c>
      <c r="U2249" s="139"/>
      <c r="V2249" s="140" t="e">
        <f>IF(C2249="",NA(),IF(OR(C2249="Smelter not listed",C2249="Smelter not yet identified"),MATCH($B2249&amp;$D2249,'[3]Smelter Look-up'!$J:$J,0),MATCH($B2249&amp;$C2249,'[3]Smelter Look-up'!$J:$J,0)))</f>
        <v>#N/A</v>
      </c>
      <c r="X2249" s="67">
        <f t="shared" ref="X2249:X2312" si="176">IF(AND(C2249="Smelter not listed",OR(LEN(D2249)=0,LEN(E2249)=0)),1,0)</f>
        <v>0</v>
      </c>
      <c r="AB2249" s="68" t="str">
        <f t="shared" ref="AB2249:AB2312" si="177">B2249&amp;C2249</f>
        <v/>
      </c>
    </row>
    <row r="2250" spans="1:28" s="67" customFormat="1" ht="20.25">
      <c r="A2250" s="197"/>
      <c r="B2250" s="137" t="s">
        <v>235</v>
      </c>
      <c r="C2250" s="191" t="s">
        <v>235</v>
      </c>
      <c r="D2250" s="138"/>
      <c r="E2250" s="137" t="s">
        <v>235</v>
      </c>
      <c r="F2250" s="137" t="s">
        <v>235</v>
      </c>
      <c r="G2250" s="137" t="s">
        <v>235</v>
      </c>
      <c r="H2250" s="192" t="s">
        <v>235</v>
      </c>
      <c r="I2250" s="193" t="s">
        <v>235</v>
      </c>
      <c r="J2250" s="193" t="s">
        <v>235</v>
      </c>
      <c r="K2250" s="194"/>
      <c r="L2250" s="194"/>
      <c r="M2250" s="194"/>
      <c r="N2250" s="194"/>
      <c r="O2250" s="194"/>
      <c r="P2250" s="195"/>
      <c r="Q2250" s="196"/>
      <c r="R2250" s="137" t="s">
        <v>235</v>
      </c>
      <c r="S2250" s="197" t="str">
        <f t="shared" ca="1" si="175"/>
        <v/>
      </c>
      <c r="T2250" s="197" t="str">
        <f ca="1">IF(B2250="","",IF(ISERROR(MATCH($J2250,[3]SorP!$B$1:$B$6226,0)),"",INDIRECT("'SorP'!$A$"&amp;MATCH($S2250&amp;$J2250,[3]SorP!C:C,0))))</f>
        <v/>
      </c>
      <c r="U2250" s="139"/>
      <c r="V2250" s="140" t="e">
        <f>IF(C2250="",NA(),IF(OR(C2250="Smelter not listed",C2250="Smelter not yet identified"),MATCH($B2250&amp;$D2250,'[3]Smelter Look-up'!$J:$J,0),MATCH($B2250&amp;$C2250,'[3]Smelter Look-up'!$J:$J,0)))</f>
        <v>#N/A</v>
      </c>
      <c r="X2250" s="67">
        <f t="shared" si="176"/>
        <v>0</v>
      </c>
      <c r="AB2250" s="68" t="str">
        <f t="shared" si="177"/>
        <v/>
      </c>
    </row>
    <row r="2251" spans="1:28" s="67" customFormat="1" ht="20.25">
      <c r="A2251" s="197"/>
      <c r="B2251" s="137" t="s">
        <v>235</v>
      </c>
      <c r="C2251" s="191" t="s">
        <v>235</v>
      </c>
      <c r="D2251" s="138"/>
      <c r="E2251" s="137" t="s">
        <v>235</v>
      </c>
      <c r="F2251" s="137" t="s">
        <v>235</v>
      </c>
      <c r="G2251" s="137" t="s">
        <v>235</v>
      </c>
      <c r="H2251" s="192" t="s">
        <v>235</v>
      </c>
      <c r="I2251" s="193" t="s">
        <v>235</v>
      </c>
      <c r="J2251" s="193" t="s">
        <v>235</v>
      </c>
      <c r="K2251" s="194"/>
      <c r="L2251" s="194"/>
      <c r="M2251" s="194"/>
      <c r="N2251" s="194"/>
      <c r="O2251" s="194"/>
      <c r="P2251" s="195"/>
      <c r="Q2251" s="196"/>
      <c r="R2251" s="137" t="s">
        <v>235</v>
      </c>
      <c r="S2251" s="197" t="str">
        <f t="shared" ca="1" si="175"/>
        <v/>
      </c>
      <c r="T2251" s="197" t="str">
        <f ca="1">IF(B2251="","",IF(ISERROR(MATCH($J2251,[3]SorP!$B$1:$B$6226,0)),"",INDIRECT("'SorP'!$A$"&amp;MATCH($S2251&amp;$J2251,[3]SorP!C:C,0))))</f>
        <v/>
      </c>
      <c r="U2251" s="139"/>
      <c r="V2251" s="140" t="e">
        <f>IF(C2251="",NA(),IF(OR(C2251="Smelter not listed",C2251="Smelter not yet identified"),MATCH($B2251&amp;$D2251,'[3]Smelter Look-up'!$J:$J,0),MATCH($B2251&amp;$C2251,'[3]Smelter Look-up'!$J:$J,0)))</f>
        <v>#N/A</v>
      </c>
      <c r="X2251" s="67">
        <f t="shared" si="176"/>
        <v>0</v>
      </c>
      <c r="AB2251" s="68" t="str">
        <f t="shared" si="177"/>
        <v/>
      </c>
    </row>
    <row r="2252" spans="1:28" s="67" customFormat="1" ht="20.25">
      <c r="A2252" s="197"/>
      <c r="B2252" s="137" t="s">
        <v>235</v>
      </c>
      <c r="C2252" s="191" t="s">
        <v>235</v>
      </c>
      <c r="D2252" s="138"/>
      <c r="E2252" s="137" t="s">
        <v>235</v>
      </c>
      <c r="F2252" s="137" t="s">
        <v>235</v>
      </c>
      <c r="G2252" s="137" t="s">
        <v>235</v>
      </c>
      <c r="H2252" s="192" t="s">
        <v>235</v>
      </c>
      <c r="I2252" s="193" t="s">
        <v>235</v>
      </c>
      <c r="J2252" s="193" t="s">
        <v>235</v>
      </c>
      <c r="K2252" s="194"/>
      <c r="L2252" s="194"/>
      <c r="M2252" s="194"/>
      <c r="N2252" s="194"/>
      <c r="O2252" s="194"/>
      <c r="P2252" s="195"/>
      <c r="Q2252" s="196"/>
      <c r="R2252" s="137" t="s">
        <v>235</v>
      </c>
      <c r="S2252" s="197" t="str">
        <f t="shared" ca="1" si="175"/>
        <v/>
      </c>
      <c r="T2252" s="197" t="str">
        <f ca="1">IF(B2252="","",IF(ISERROR(MATCH($J2252,[3]SorP!$B$1:$B$6226,0)),"",INDIRECT("'SorP'!$A$"&amp;MATCH($S2252&amp;$J2252,[3]SorP!C:C,0))))</f>
        <v/>
      </c>
      <c r="U2252" s="139"/>
      <c r="V2252" s="140" t="e">
        <f>IF(C2252="",NA(),IF(OR(C2252="Smelter not listed",C2252="Smelter not yet identified"),MATCH($B2252&amp;$D2252,'[3]Smelter Look-up'!$J:$J,0),MATCH($B2252&amp;$C2252,'[3]Smelter Look-up'!$J:$J,0)))</f>
        <v>#N/A</v>
      </c>
      <c r="X2252" s="67">
        <f t="shared" si="176"/>
        <v>0</v>
      </c>
      <c r="AB2252" s="68" t="str">
        <f t="shared" si="177"/>
        <v/>
      </c>
    </row>
    <row r="2253" spans="1:28" s="67" customFormat="1" ht="20.25">
      <c r="A2253" s="197"/>
      <c r="B2253" s="137" t="s">
        <v>235</v>
      </c>
      <c r="C2253" s="191" t="s">
        <v>235</v>
      </c>
      <c r="D2253" s="138"/>
      <c r="E2253" s="137" t="s">
        <v>235</v>
      </c>
      <c r="F2253" s="137" t="s">
        <v>235</v>
      </c>
      <c r="G2253" s="137" t="s">
        <v>235</v>
      </c>
      <c r="H2253" s="192" t="s">
        <v>235</v>
      </c>
      <c r="I2253" s="193" t="s">
        <v>235</v>
      </c>
      <c r="J2253" s="193" t="s">
        <v>235</v>
      </c>
      <c r="K2253" s="194"/>
      <c r="L2253" s="194"/>
      <c r="M2253" s="194"/>
      <c r="N2253" s="194"/>
      <c r="O2253" s="194"/>
      <c r="P2253" s="195"/>
      <c r="Q2253" s="196"/>
      <c r="R2253" s="137" t="s">
        <v>235</v>
      </c>
      <c r="S2253" s="197" t="str">
        <f t="shared" ca="1" si="175"/>
        <v/>
      </c>
      <c r="T2253" s="197" t="str">
        <f ca="1">IF(B2253="","",IF(ISERROR(MATCH($J2253,[3]SorP!$B$1:$B$6226,0)),"",INDIRECT("'SorP'!$A$"&amp;MATCH($S2253&amp;$J2253,[3]SorP!C:C,0))))</f>
        <v/>
      </c>
      <c r="U2253" s="139"/>
      <c r="V2253" s="140" t="e">
        <f>IF(C2253="",NA(),IF(OR(C2253="Smelter not listed",C2253="Smelter not yet identified"),MATCH($B2253&amp;$D2253,'[3]Smelter Look-up'!$J:$J,0),MATCH($B2253&amp;$C2253,'[3]Smelter Look-up'!$J:$J,0)))</f>
        <v>#N/A</v>
      </c>
      <c r="X2253" s="67">
        <f t="shared" si="176"/>
        <v>0</v>
      </c>
      <c r="AB2253" s="68" t="str">
        <f t="shared" si="177"/>
        <v/>
      </c>
    </row>
    <row r="2254" spans="1:28" s="67" customFormat="1" ht="20.25">
      <c r="A2254" s="197"/>
      <c r="B2254" s="137" t="s">
        <v>235</v>
      </c>
      <c r="C2254" s="191" t="s">
        <v>235</v>
      </c>
      <c r="D2254" s="138"/>
      <c r="E2254" s="137" t="s">
        <v>235</v>
      </c>
      <c r="F2254" s="137" t="s">
        <v>235</v>
      </c>
      <c r="G2254" s="137" t="s">
        <v>235</v>
      </c>
      <c r="H2254" s="192" t="s">
        <v>235</v>
      </c>
      <c r="I2254" s="193" t="s">
        <v>235</v>
      </c>
      <c r="J2254" s="193" t="s">
        <v>235</v>
      </c>
      <c r="K2254" s="194"/>
      <c r="L2254" s="194"/>
      <c r="M2254" s="194"/>
      <c r="N2254" s="194"/>
      <c r="O2254" s="194"/>
      <c r="P2254" s="195"/>
      <c r="Q2254" s="196"/>
      <c r="R2254" s="137" t="s">
        <v>235</v>
      </c>
      <c r="S2254" s="197" t="str">
        <f t="shared" ca="1" si="175"/>
        <v/>
      </c>
      <c r="T2254" s="197" t="str">
        <f ca="1">IF(B2254="","",IF(ISERROR(MATCH($J2254,[3]SorP!$B$1:$B$6226,0)),"",INDIRECT("'SorP'!$A$"&amp;MATCH($S2254&amp;$J2254,[3]SorP!C:C,0))))</f>
        <v/>
      </c>
      <c r="U2254" s="139"/>
      <c r="V2254" s="140" t="e">
        <f>IF(C2254="",NA(),IF(OR(C2254="Smelter not listed",C2254="Smelter not yet identified"),MATCH($B2254&amp;$D2254,'[3]Smelter Look-up'!$J:$J,0),MATCH($B2254&amp;$C2254,'[3]Smelter Look-up'!$J:$J,0)))</f>
        <v>#N/A</v>
      </c>
      <c r="X2254" s="67">
        <f t="shared" si="176"/>
        <v>0</v>
      </c>
      <c r="AB2254" s="68" t="str">
        <f t="shared" si="177"/>
        <v/>
      </c>
    </row>
    <row r="2255" spans="1:28" s="67" customFormat="1" ht="20.25">
      <c r="A2255" s="197"/>
      <c r="B2255" s="137" t="s">
        <v>235</v>
      </c>
      <c r="C2255" s="191" t="s">
        <v>235</v>
      </c>
      <c r="D2255" s="138"/>
      <c r="E2255" s="137" t="s">
        <v>235</v>
      </c>
      <c r="F2255" s="137" t="s">
        <v>235</v>
      </c>
      <c r="G2255" s="137" t="s">
        <v>235</v>
      </c>
      <c r="H2255" s="192" t="s">
        <v>235</v>
      </c>
      <c r="I2255" s="193" t="s">
        <v>235</v>
      </c>
      <c r="J2255" s="193" t="s">
        <v>235</v>
      </c>
      <c r="K2255" s="194"/>
      <c r="L2255" s="194"/>
      <c r="M2255" s="194"/>
      <c r="N2255" s="194"/>
      <c r="O2255" s="194"/>
      <c r="P2255" s="195"/>
      <c r="Q2255" s="196"/>
      <c r="R2255" s="137" t="s">
        <v>235</v>
      </c>
      <c r="S2255" s="197" t="str">
        <f t="shared" ca="1" si="175"/>
        <v/>
      </c>
      <c r="T2255" s="197" t="str">
        <f ca="1">IF(B2255="","",IF(ISERROR(MATCH($J2255,[3]SorP!$B$1:$B$6226,0)),"",INDIRECT("'SorP'!$A$"&amp;MATCH($S2255&amp;$J2255,[3]SorP!C:C,0))))</f>
        <v/>
      </c>
      <c r="U2255" s="139"/>
      <c r="V2255" s="140" t="e">
        <f>IF(C2255="",NA(),IF(OR(C2255="Smelter not listed",C2255="Smelter not yet identified"),MATCH($B2255&amp;$D2255,'[3]Smelter Look-up'!$J:$J,0),MATCH($B2255&amp;$C2255,'[3]Smelter Look-up'!$J:$J,0)))</f>
        <v>#N/A</v>
      </c>
      <c r="X2255" s="67">
        <f t="shared" si="176"/>
        <v>0</v>
      </c>
      <c r="AB2255" s="68" t="str">
        <f t="shared" si="177"/>
        <v/>
      </c>
    </row>
    <row r="2256" spans="1:28" s="67" customFormat="1" ht="20.25">
      <c r="A2256" s="197"/>
      <c r="B2256" s="137" t="s">
        <v>235</v>
      </c>
      <c r="C2256" s="191" t="s">
        <v>235</v>
      </c>
      <c r="D2256" s="138"/>
      <c r="E2256" s="137" t="s">
        <v>235</v>
      </c>
      <c r="F2256" s="137" t="s">
        <v>235</v>
      </c>
      <c r="G2256" s="137" t="s">
        <v>235</v>
      </c>
      <c r="H2256" s="192" t="s">
        <v>235</v>
      </c>
      <c r="I2256" s="193" t="s">
        <v>235</v>
      </c>
      <c r="J2256" s="193" t="s">
        <v>235</v>
      </c>
      <c r="K2256" s="194"/>
      <c r="L2256" s="194"/>
      <c r="M2256" s="194"/>
      <c r="N2256" s="194"/>
      <c r="O2256" s="194"/>
      <c r="P2256" s="195"/>
      <c r="Q2256" s="196"/>
      <c r="R2256" s="137" t="s">
        <v>235</v>
      </c>
      <c r="S2256" s="197" t="str">
        <f t="shared" ca="1" si="175"/>
        <v/>
      </c>
      <c r="T2256" s="197" t="str">
        <f ca="1">IF(B2256="","",IF(ISERROR(MATCH($J2256,[3]SorP!$B$1:$B$6226,0)),"",INDIRECT("'SorP'!$A$"&amp;MATCH($S2256&amp;$J2256,[3]SorP!C:C,0))))</f>
        <v/>
      </c>
      <c r="U2256" s="139"/>
      <c r="V2256" s="140" t="e">
        <f>IF(C2256="",NA(),IF(OR(C2256="Smelter not listed",C2256="Smelter not yet identified"),MATCH($B2256&amp;$D2256,'[3]Smelter Look-up'!$J:$J,0),MATCH($B2256&amp;$C2256,'[3]Smelter Look-up'!$J:$J,0)))</f>
        <v>#N/A</v>
      </c>
      <c r="X2256" s="67">
        <f t="shared" si="176"/>
        <v>0</v>
      </c>
      <c r="AB2256" s="68" t="str">
        <f t="shared" si="177"/>
        <v/>
      </c>
    </row>
    <row r="2257" spans="1:28" s="67" customFormat="1" ht="20.25">
      <c r="A2257" s="197"/>
      <c r="B2257" s="137" t="s">
        <v>235</v>
      </c>
      <c r="C2257" s="191" t="s">
        <v>235</v>
      </c>
      <c r="D2257" s="138"/>
      <c r="E2257" s="137" t="s">
        <v>235</v>
      </c>
      <c r="F2257" s="137" t="s">
        <v>235</v>
      </c>
      <c r="G2257" s="137" t="s">
        <v>235</v>
      </c>
      <c r="H2257" s="192" t="s">
        <v>235</v>
      </c>
      <c r="I2257" s="193" t="s">
        <v>235</v>
      </c>
      <c r="J2257" s="193" t="s">
        <v>235</v>
      </c>
      <c r="K2257" s="194"/>
      <c r="L2257" s="194"/>
      <c r="M2257" s="194"/>
      <c r="N2257" s="194"/>
      <c r="O2257" s="194"/>
      <c r="P2257" s="195"/>
      <c r="Q2257" s="196"/>
      <c r="R2257" s="137" t="s">
        <v>235</v>
      </c>
      <c r="S2257" s="197" t="str">
        <f t="shared" ca="1" si="175"/>
        <v/>
      </c>
      <c r="T2257" s="197" t="str">
        <f ca="1">IF(B2257="","",IF(ISERROR(MATCH($J2257,[3]SorP!$B$1:$B$6226,0)),"",INDIRECT("'SorP'!$A$"&amp;MATCH($S2257&amp;$J2257,[3]SorP!C:C,0))))</f>
        <v/>
      </c>
      <c r="U2257" s="139"/>
      <c r="V2257" s="140" t="e">
        <f>IF(C2257="",NA(),IF(OR(C2257="Smelter not listed",C2257="Smelter not yet identified"),MATCH($B2257&amp;$D2257,'[3]Smelter Look-up'!$J:$J,0),MATCH($B2257&amp;$C2257,'[3]Smelter Look-up'!$J:$J,0)))</f>
        <v>#N/A</v>
      </c>
      <c r="X2257" s="67">
        <f t="shared" si="176"/>
        <v>0</v>
      </c>
      <c r="AB2257" s="68" t="str">
        <f t="shared" si="177"/>
        <v/>
      </c>
    </row>
    <row r="2258" spans="1:28" s="67" customFormat="1" ht="20.25">
      <c r="A2258" s="197"/>
      <c r="B2258" s="137" t="s">
        <v>235</v>
      </c>
      <c r="C2258" s="191" t="s">
        <v>235</v>
      </c>
      <c r="D2258" s="138"/>
      <c r="E2258" s="137" t="s">
        <v>235</v>
      </c>
      <c r="F2258" s="137" t="s">
        <v>235</v>
      </c>
      <c r="G2258" s="137" t="s">
        <v>235</v>
      </c>
      <c r="H2258" s="192" t="s">
        <v>235</v>
      </c>
      <c r="I2258" s="193" t="s">
        <v>235</v>
      </c>
      <c r="J2258" s="193" t="s">
        <v>235</v>
      </c>
      <c r="K2258" s="194"/>
      <c r="L2258" s="194"/>
      <c r="M2258" s="194"/>
      <c r="N2258" s="194"/>
      <c r="O2258" s="194"/>
      <c r="P2258" s="195"/>
      <c r="Q2258" s="196"/>
      <c r="R2258" s="137" t="s">
        <v>235</v>
      </c>
      <c r="S2258" s="197" t="str">
        <f t="shared" ca="1" si="175"/>
        <v/>
      </c>
      <c r="T2258" s="197" t="str">
        <f ca="1">IF(B2258="","",IF(ISERROR(MATCH($J2258,[3]SorP!$B$1:$B$6226,0)),"",INDIRECT("'SorP'!$A$"&amp;MATCH($S2258&amp;$J2258,[3]SorP!C:C,0))))</f>
        <v/>
      </c>
      <c r="U2258" s="139"/>
      <c r="V2258" s="140" t="e">
        <f>IF(C2258="",NA(),IF(OR(C2258="Smelter not listed",C2258="Smelter not yet identified"),MATCH($B2258&amp;$D2258,'[3]Smelter Look-up'!$J:$J,0),MATCH($B2258&amp;$C2258,'[3]Smelter Look-up'!$J:$J,0)))</f>
        <v>#N/A</v>
      </c>
      <c r="X2258" s="67">
        <f t="shared" si="176"/>
        <v>0</v>
      </c>
      <c r="AB2258" s="68" t="str">
        <f t="shared" si="177"/>
        <v/>
      </c>
    </row>
    <row r="2259" spans="1:28" s="67" customFormat="1" ht="20.25">
      <c r="A2259" s="197"/>
      <c r="B2259" s="137" t="s">
        <v>235</v>
      </c>
      <c r="C2259" s="191" t="s">
        <v>235</v>
      </c>
      <c r="D2259" s="138"/>
      <c r="E2259" s="137" t="s">
        <v>235</v>
      </c>
      <c r="F2259" s="137" t="s">
        <v>235</v>
      </c>
      <c r="G2259" s="137" t="s">
        <v>235</v>
      </c>
      <c r="H2259" s="192" t="s">
        <v>235</v>
      </c>
      <c r="I2259" s="193" t="s">
        <v>235</v>
      </c>
      <c r="J2259" s="193" t="s">
        <v>235</v>
      </c>
      <c r="K2259" s="194"/>
      <c r="L2259" s="194"/>
      <c r="M2259" s="194"/>
      <c r="N2259" s="194"/>
      <c r="O2259" s="194"/>
      <c r="P2259" s="195"/>
      <c r="Q2259" s="196"/>
      <c r="R2259" s="137" t="s">
        <v>235</v>
      </c>
      <c r="S2259" s="197" t="str">
        <f t="shared" ca="1" si="175"/>
        <v/>
      </c>
      <c r="T2259" s="197" t="str">
        <f ca="1">IF(B2259="","",IF(ISERROR(MATCH($J2259,[3]SorP!$B$1:$B$6226,0)),"",INDIRECT("'SorP'!$A$"&amp;MATCH($S2259&amp;$J2259,[3]SorP!C:C,0))))</f>
        <v/>
      </c>
      <c r="U2259" s="139"/>
      <c r="V2259" s="140" t="e">
        <f>IF(C2259="",NA(),IF(OR(C2259="Smelter not listed",C2259="Smelter not yet identified"),MATCH($B2259&amp;$D2259,'[3]Smelter Look-up'!$J:$J,0),MATCH($B2259&amp;$C2259,'[3]Smelter Look-up'!$J:$J,0)))</f>
        <v>#N/A</v>
      </c>
      <c r="X2259" s="67">
        <f t="shared" si="176"/>
        <v>0</v>
      </c>
      <c r="AB2259" s="68" t="str">
        <f t="shared" si="177"/>
        <v/>
      </c>
    </row>
    <row r="2260" spans="1:28" s="67" customFormat="1" ht="20.25">
      <c r="A2260" s="197"/>
      <c r="B2260" s="137" t="s">
        <v>235</v>
      </c>
      <c r="C2260" s="191" t="s">
        <v>235</v>
      </c>
      <c r="D2260" s="138"/>
      <c r="E2260" s="137" t="s">
        <v>235</v>
      </c>
      <c r="F2260" s="137" t="s">
        <v>235</v>
      </c>
      <c r="G2260" s="137" t="s">
        <v>235</v>
      </c>
      <c r="H2260" s="192" t="s">
        <v>235</v>
      </c>
      <c r="I2260" s="193" t="s">
        <v>235</v>
      </c>
      <c r="J2260" s="193" t="s">
        <v>235</v>
      </c>
      <c r="K2260" s="194"/>
      <c r="L2260" s="194"/>
      <c r="M2260" s="194"/>
      <c r="N2260" s="194"/>
      <c r="O2260" s="194"/>
      <c r="P2260" s="195"/>
      <c r="Q2260" s="196"/>
      <c r="R2260" s="137" t="s">
        <v>235</v>
      </c>
      <c r="S2260" s="197" t="str">
        <f t="shared" ca="1" si="175"/>
        <v/>
      </c>
      <c r="T2260" s="197" t="str">
        <f ca="1">IF(B2260="","",IF(ISERROR(MATCH($J2260,[3]SorP!$B$1:$B$6226,0)),"",INDIRECT("'SorP'!$A$"&amp;MATCH($S2260&amp;$J2260,[3]SorP!C:C,0))))</f>
        <v/>
      </c>
      <c r="U2260" s="139"/>
      <c r="V2260" s="140" t="e">
        <f>IF(C2260="",NA(),IF(OR(C2260="Smelter not listed",C2260="Smelter not yet identified"),MATCH($B2260&amp;$D2260,'[3]Smelter Look-up'!$J:$J,0),MATCH($B2260&amp;$C2260,'[3]Smelter Look-up'!$J:$J,0)))</f>
        <v>#N/A</v>
      </c>
      <c r="X2260" s="67">
        <f t="shared" si="176"/>
        <v>0</v>
      </c>
      <c r="AB2260" s="68" t="str">
        <f t="shared" si="177"/>
        <v/>
      </c>
    </row>
    <row r="2261" spans="1:28" s="67" customFormat="1" ht="20.25">
      <c r="A2261" s="197"/>
      <c r="B2261" s="137" t="s">
        <v>235</v>
      </c>
      <c r="C2261" s="191" t="s">
        <v>235</v>
      </c>
      <c r="D2261" s="138"/>
      <c r="E2261" s="137" t="s">
        <v>235</v>
      </c>
      <c r="F2261" s="137" t="s">
        <v>235</v>
      </c>
      <c r="G2261" s="137" t="s">
        <v>235</v>
      </c>
      <c r="H2261" s="192" t="s">
        <v>235</v>
      </c>
      <c r="I2261" s="193" t="s">
        <v>235</v>
      </c>
      <c r="J2261" s="193" t="s">
        <v>235</v>
      </c>
      <c r="K2261" s="194"/>
      <c r="L2261" s="194"/>
      <c r="M2261" s="194"/>
      <c r="N2261" s="194"/>
      <c r="O2261" s="194"/>
      <c r="P2261" s="195"/>
      <c r="Q2261" s="196"/>
      <c r="R2261" s="137" t="s">
        <v>235</v>
      </c>
      <c r="S2261" s="197" t="str">
        <f t="shared" ca="1" si="175"/>
        <v/>
      </c>
      <c r="T2261" s="197" t="str">
        <f ca="1">IF(B2261="","",IF(ISERROR(MATCH($J2261,[3]SorP!$B$1:$B$6226,0)),"",INDIRECT("'SorP'!$A$"&amp;MATCH($S2261&amp;$J2261,[3]SorP!C:C,0))))</f>
        <v/>
      </c>
      <c r="U2261" s="139"/>
      <c r="V2261" s="140" t="e">
        <f>IF(C2261="",NA(),IF(OR(C2261="Smelter not listed",C2261="Smelter not yet identified"),MATCH($B2261&amp;$D2261,'[3]Smelter Look-up'!$J:$J,0),MATCH($B2261&amp;$C2261,'[3]Smelter Look-up'!$J:$J,0)))</f>
        <v>#N/A</v>
      </c>
      <c r="X2261" s="67">
        <f t="shared" si="176"/>
        <v>0</v>
      </c>
      <c r="AB2261" s="68" t="str">
        <f t="shared" si="177"/>
        <v/>
      </c>
    </row>
    <row r="2262" spans="1:28" s="67" customFormat="1" ht="20.25">
      <c r="A2262" s="197"/>
      <c r="B2262" s="137" t="s">
        <v>235</v>
      </c>
      <c r="C2262" s="191" t="s">
        <v>235</v>
      </c>
      <c r="D2262" s="138"/>
      <c r="E2262" s="137" t="s">
        <v>235</v>
      </c>
      <c r="F2262" s="137" t="s">
        <v>235</v>
      </c>
      <c r="G2262" s="137" t="s">
        <v>235</v>
      </c>
      <c r="H2262" s="192" t="s">
        <v>235</v>
      </c>
      <c r="I2262" s="193" t="s">
        <v>235</v>
      </c>
      <c r="J2262" s="193" t="s">
        <v>235</v>
      </c>
      <c r="K2262" s="194"/>
      <c r="L2262" s="194"/>
      <c r="M2262" s="194"/>
      <c r="N2262" s="194"/>
      <c r="O2262" s="194"/>
      <c r="P2262" s="195"/>
      <c r="Q2262" s="196"/>
      <c r="R2262" s="137" t="s">
        <v>235</v>
      </c>
      <c r="S2262" s="197" t="str">
        <f t="shared" ca="1" si="175"/>
        <v/>
      </c>
      <c r="T2262" s="197" t="str">
        <f ca="1">IF(B2262="","",IF(ISERROR(MATCH($J2262,[3]SorP!$B$1:$B$6226,0)),"",INDIRECT("'SorP'!$A$"&amp;MATCH($S2262&amp;$J2262,[3]SorP!C:C,0))))</f>
        <v/>
      </c>
      <c r="U2262" s="139"/>
      <c r="V2262" s="140" t="e">
        <f>IF(C2262="",NA(),IF(OR(C2262="Smelter not listed",C2262="Smelter not yet identified"),MATCH($B2262&amp;$D2262,'[3]Smelter Look-up'!$J:$J,0),MATCH($B2262&amp;$C2262,'[3]Smelter Look-up'!$J:$J,0)))</f>
        <v>#N/A</v>
      </c>
      <c r="X2262" s="67">
        <f t="shared" si="176"/>
        <v>0</v>
      </c>
      <c r="AB2262" s="68" t="str">
        <f t="shared" si="177"/>
        <v/>
      </c>
    </row>
    <row r="2263" spans="1:28" s="67" customFormat="1" ht="20.25">
      <c r="A2263" s="197"/>
      <c r="B2263" s="137" t="s">
        <v>235</v>
      </c>
      <c r="C2263" s="191" t="s">
        <v>235</v>
      </c>
      <c r="D2263" s="138"/>
      <c r="E2263" s="137" t="s">
        <v>235</v>
      </c>
      <c r="F2263" s="137" t="s">
        <v>235</v>
      </c>
      <c r="G2263" s="137" t="s">
        <v>235</v>
      </c>
      <c r="H2263" s="192" t="s">
        <v>235</v>
      </c>
      <c r="I2263" s="193" t="s">
        <v>235</v>
      </c>
      <c r="J2263" s="193" t="s">
        <v>235</v>
      </c>
      <c r="K2263" s="194"/>
      <c r="L2263" s="194"/>
      <c r="M2263" s="194"/>
      <c r="N2263" s="194"/>
      <c r="O2263" s="194"/>
      <c r="P2263" s="195"/>
      <c r="Q2263" s="196"/>
      <c r="R2263" s="137" t="s">
        <v>235</v>
      </c>
      <c r="S2263" s="197" t="str">
        <f t="shared" ca="1" si="175"/>
        <v/>
      </c>
      <c r="T2263" s="197" t="str">
        <f ca="1">IF(B2263="","",IF(ISERROR(MATCH($J2263,[3]SorP!$B$1:$B$6226,0)),"",INDIRECT("'SorP'!$A$"&amp;MATCH($S2263&amp;$J2263,[3]SorP!C:C,0))))</f>
        <v/>
      </c>
      <c r="U2263" s="139"/>
      <c r="V2263" s="140" t="e">
        <f>IF(C2263="",NA(),IF(OR(C2263="Smelter not listed",C2263="Smelter not yet identified"),MATCH($B2263&amp;$D2263,'[3]Smelter Look-up'!$J:$J,0),MATCH($B2263&amp;$C2263,'[3]Smelter Look-up'!$J:$J,0)))</f>
        <v>#N/A</v>
      </c>
      <c r="X2263" s="67">
        <f t="shared" si="176"/>
        <v>0</v>
      </c>
      <c r="AB2263" s="68" t="str">
        <f t="shared" si="177"/>
        <v/>
      </c>
    </row>
    <row r="2264" spans="1:28" s="67" customFormat="1" ht="20.25">
      <c r="A2264" s="197"/>
      <c r="B2264" s="137" t="s">
        <v>235</v>
      </c>
      <c r="C2264" s="191" t="s">
        <v>235</v>
      </c>
      <c r="D2264" s="138"/>
      <c r="E2264" s="137" t="s">
        <v>235</v>
      </c>
      <c r="F2264" s="137" t="s">
        <v>235</v>
      </c>
      <c r="G2264" s="137" t="s">
        <v>235</v>
      </c>
      <c r="H2264" s="192" t="s">
        <v>235</v>
      </c>
      <c r="I2264" s="193" t="s">
        <v>235</v>
      </c>
      <c r="J2264" s="193" t="s">
        <v>235</v>
      </c>
      <c r="K2264" s="194"/>
      <c r="L2264" s="194"/>
      <c r="M2264" s="194"/>
      <c r="N2264" s="194"/>
      <c r="O2264" s="194"/>
      <c r="P2264" s="195"/>
      <c r="Q2264" s="196"/>
      <c r="R2264" s="137" t="s">
        <v>235</v>
      </c>
      <c r="S2264" s="197" t="str">
        <f t="shared" ca="1" si="175"/>
        <v/>
      </c>
      <c r="T2264" s="197" t="str">
        <f ca="1">IF(B2264="","",IF(ISERROR(MATCH($J2264,[3]SorP!$B$1:$B$6226,0)),"",INDIRECT("'SorP'!$A$"&amp;MATCH($S2264&amp;$J2264,[3]SorP!C:C,0))))</f>
        <v/>
      </c>
      <c r="U2264" s="139"/>
      <c r="V2264" s="140" t="e">
        <f>IF(C2264="",NA(),IF(OR(C2264="Smelter not listed",C2264="Smelter not yet identified"),MATCH($B2264&amp;$D2264,'[3]Smelter Look-up'!$J:$J,0),MATCH($B2264&amp;$C2264,'[3]Smelter Look-up'!$J:$J,0)))</f>
        <v>#N/A</v>
      </c>
      <c r="X2264" s="67">
        <f t="shared" si="176"/>
        <v>0</v>
      </c>
      <c r="AB2264" s="68" t="str">
        <f t="shared" si="177"/>
        <v/>
      </c>
    </row>
    <row r="2265" spans="1:28" s="67" customFormat="1" ht="20.25">
      <c r="A2265" s="197"/>
      <c r="B2265" s="137" t="s">
        <v>235</v>
      </c>
      <c r="C2265" s="191" t="s">
        <v>235</v>
      </c>
      <c r="D2265" s="138"/>
      <c r="E2265" s="137" t="s">
        <v>235</v>
      </c>
      <c r="F2265" s="137" t="s">
        <v>235</v>
      </c>
      <c r="G2265" s="137" t="s">
        <v>235</v>
      </c>
      <c r="H2265" s="192" t="s">
        <v>235</v>
      </c>
      <c r="I2265" s="193" t="s">
        <v>235</v>
      </c>
      <c r="J2265" s="193" t="s">
        <v>235</v>
      </c>
      <c r="K2265" s="194"/>
      <c r="L2265" s="194"/>
      <c r="M2265" s="194"/>
      <c r="N2265" s="194"/>
      <c r="O2265" s="194"/>
      <c r="P2265" s="195"/>
      <c r="Q2265" s="196"/>
      <c r="R2265" s="137" t="s">
        <v>235</v>
      </c>
      <c r="S2265" s="197" t="str">
        <f t="shared" ca="1" si="175"/>
        <v/>
      </c>
      <c r="T2265" s="197" t="str">
        <f ca="1">IF(B2265="","",IF(ISERROR(MATCH($J2265,[3]SorP!$B$1:$B$6226,0)),"",INDIRECT("'SorP'!$A$"&amp;MATCH($S2265&amp;$J2265,[3]SorP!C:C,0))))</f>
        <v/>
      </c>
      <c r="U2265" s="139"/>
      <c r="V2265" s="140" t="e">
        <f>IF(C2265="",NA(),IF(OR(C2265="Smelter not listed",C2265="Smelter not yet identified"),MATCH($B2265&amp;$D2265,'[3]Smelter Look-up'!$J:$J,0),MATCH($B2265&amp;$C2265,'[3]Smelter Look-up'!$J:$J,0)))</f>
        <v>#N/A</v>
      </c>
      <c r="X2265" s="67">
        <f t="shared" si="176"/>
        <v>0</v>
      </c>
      <c r="AB2265" s="68" t="str">
        <f t="shared" si="177"/>
        <v/>
      </c>
    </row>
    <row r="2266" spans="1:28" s="67" customFormat="1" ht="20.25">
      <c r="A2266" s="197"/>
      <c r="B2266" s="137" t="s">
        <v>235</v>
      </c>
      <c r="C2266" s="191" t="s">
        <v>235</v>
      </c>
      <c r="D2266" s="138"/>
      <c r="E2266" s="137" t="s">
        <v>235</v>
      </c>
      <c r="F2266" s="137" t="s">
        <v>235</v>
      </c>
      <c r="G2266" s="137" t="s">
        <v>235</v>
      </c>
      <c r="H2266" s="192" t="s">
        <v>235</v>
      </c>
      <c r="I2266" s="193" t="s">
        <v>235</v>
      </c>
      <c r="J2266" s="193" t="s">
        <v>235</v>
      </c>
      <c r="K2266" s="194"/>
      <c r="L2266" s="194"/>
      <c r="M2266" s="194"/>
      <c r="N2266" s="194"/>
      <c r="O2266" s="194"/>
      <c r="P2266" s="195"/>
      <c r="Q2266" s="196"/>
      <c r="R2266" s="137" t="s">
        <v>235</v>
      </c>
      <c r="S2266" s="197" t="str">
        <f t="shared" ca="1" si="175"/>
        <v/>
      </c>
      <c r="T2266" s="197" t="str">
        <f ca="1">IF(B2266="","",IF(ISERROR(MATCH($J2266,[3]SorP!$B$1:$B$6226,0)),"",INDIRECT("'SorP'!$A$"&amp;MATCH($S2266&amp;$J2266,[3]SorP!C:C,0))))</f>
        <v/>
      </c>
      <c r="U2266" s="139"/>
      <c r="V2266" s="140" t="e">
        <f>IF(C2266="",NA(),IF(OR(C2266="Smelter not listed",C2266="Smelter not yet identified"),MATCH($B2266&amp;$D2266,'[3]Smelter Look-up'!$J:$J,0),MATCH($B2266&amp;$C2266,'[3]Smelter Look-up'!$J:$J,0)))</f>
        <v>#N/A</v>
      </c>
      <c r="X2266" s="67">
        <f t="shared" si="176"/>
        <v>0</v>
      </c>
      <c r="AB2266" s="68" t="str">
        <f t="shared" si="177"/>
        <v/>
      </c>
    </row>
    <row r="2267" spans="1:28" s="67" customFormat="1" ht="20.25">
      <c r="A2267" s="197"/>
      <c r="B2267" s="137" t="s">
        <v>235</v>
      </c>
      <c r="C2267" s="191" t="s">
        <v>235</v>
      </c>
      <c r="D2267" s="138"/>
      <c r="E2267" s="137" t="s">
        <v>235</v>
      </c>
      <c r="F2267" s="137" t="s">
        <v>235</v>
      </c>
      <c r="G2267" s="137" t="s">
        <v>235</v>
      </c>
      <c r="H2267" s="192" t="s">
        <v>235</v>
      </c>
      <c r="I2267" s="193" t="s">
        <v>235</v>
      </c>
      <c r="J2267" s="193" t="s">
        <v>235</v>
      </c>
      <c r="K2267" s="194"/>
      <c r="L2267" s="194"/>
      <c r="M2267" s="194"/>
      <c r="N2267" s="194"/>
      <c r="O2267" s="194"/>
      <c r="P2267" s="195"/>
      <c r="Q2267" s="196"/>
      <c r="R2267" s="137" t="s">
        <v>235</v>
      </c>
      <c r="S2267" s="197" t="str">
        <f t="shared" ref="S2267:S2297" ca="1" si="178">IF(B2267="","",IF(ISERROR(MATCH($E2267,CL,0)),"Unknown",INDIRECT("'C'!$A$"&amp;MATCH($E2267,CL,0)+1)))</f>
        <v/>
      </c>
      <c r="T2267" s="197" t="str">
        <f ca="1">IF(B2267="","",IF(ISERROR(MATCH($J2267,[3]SorP!$B$1:$B$6226,0)),"",INDIRECT("'SorP'!$A$"&amp;MATCH($S2267&amp;$J2267,[3]SorP!C:C,0))))</f>
        <v/>
      </c>
      <c r="U2267" s="139"/>
      <c r="V2267" s="140" t="e">
        <f>IF(C2267="",NA(),IF(OR(C2267="Smelter not listed",C2267="Smelter not yet identified"),MATCH($B2267&amp;$D2267,'[3]Smelter Look-up'!$J:$J,0),MATCH($B2267&amp;$C2267,'[3]Smelter Look-up'!$J:$J,0)))</f>
        <v>#N/A</v>
      </c>
      <c r="X2267" s="67">
        <f t="shared" si="176"/>
        <v>0</v>
      </c>
      <c r="AB2267" s="68" t="str">
        <f t="shared" si="177"/>
        <v/>
      </c>
    </row>
    <row r="2268" spans="1:28" s="67" customFormat="1" ht="20.25">
      <c r="A2268" s="197"/>
      <c r="B2268" s="137" t="s">
        <v>235</v>
      </c>
      <c r="C2268" s="191" t="s">
        <v>235</v>
      </c>
      <c r="D2268" s="138"/>
      <c r="E2268" s="137" t="s">
        <v>235</v>
      </c>
      <c r="F2268" s="137" t="s">
        <v>235</v>
      </c>
      <c r="G2268" s="137" t="s">
        <v>235</v>
      </c>
      <c r="H2268" s="192" t="s">
        <v>235</v>
      </c>
      <c r="I2268" s="193" t="s">
        <v>235</v>
      </c>
      <c r="J2268" s="193" t="s">
        <v>235</v>
      </c>
      <c r="K2268" s="194"/>
      <c r="L2268" s="194"/>
      <c r="M2268" s="194"/>
      <c r="N2268" s="194"/>
      <c r="O2268" s="194"/>
      <c r="P2268" s="195"/>
      <c r="Q2268" s="196"/>
      <c r="R2268" s="137" t="s">
        <v>235</v>
      </c>
      <c r="S2268" s="197" t="str">
        <f t="shared" ca="1" si="178"/>
        <v/>
      </c>
      <c r="T2268" s="197" t="str">
        <f ca="1">IF(B2268="","",IF(ISERROR(MATCH($J2268,[3]SorP!$B$1:$B$6226,0)),"",INDIRECT("'SorP'!$A$"&amp;MATCH($S2268&amp;$J2268,[3]SorP!C:C,0))))</f>
        <v/>
      </c>
      <c r="U2268" s="139"/>
      <c r="V2268" s="140" t="e">
        <f>IF(C2268="",NA(),IF(OR(C2268="Smelter not listed",C2268="Smelter not yet identified"),MATCH($B2268&amp;$D2268,'[3]Smelter Look-up'!$J:$J,0),MATCH($B2268&amp;$C2268,'[3]Smelter Look-up'!$J:$J,0)))</f>
        <v>#N/A</v>
      </c>
      <c r="X2268" s="67">
        <f t="shared" si="176"/>
        <v>0</v>
      </c>
      <c r="AB2268" s="68" t="str">
        <f t="shared" si="177"/>
        <v/>
      </c>
    </row>
    <row r="2269" spans="1:28" s="67" customFormat="1" ht="20.25">
      <c r="A2269" s="197"/>
      <c r="B2269" s="137" t="s">
        <v>235</v>
      </c>
      <c r="C2269" s="191" t="s">
        <v>235</v>
      </c>
      <c r="D2269" s="138"/>
      <c r="E2269" s="137" t="s">
        <v>235</v>
      </c>
      <c r="F2269" s="137" t="s">
        <v>235</v>
      </c>
      <c r="G2269" s="137" t="s">
        <v>235</v>
      </c>
      <c r="H2269" s="192" t="s">
        <v>235</v>
      </c>
      <c r="I2269" s="193" t="s">
        <v>235</v>
      </c>
      <c r="J2269" s="193" t="s">
        <v>235</v>
      </c>
      <c r="K2269" s="194"/>
      <c r="L2269" s="194"/>
      <c r="M2269" s="194"/>
      <c r="N2269" s="194"/>
      <c r="O2269" s="194"/>
      <c r="P2269" s="195"/>
      <c r="Q2269" s="196"/>
      <c r="R2269" s="137" t="s">
        <v>235</v>
      </c>
      <c r="S2269" s="197" t="str">
        <f t="shared" ca="1" si="178"/>
        <v/>
      </c>
      <c r="T2269" s="197" t="str">
        <f ca="1">IF(B2269="","",IF(ISERROR(MATCH($J2269,[3]SorP!$B$1:$B$6226,0)),"",INDIRECT("'SorP'!$A$"&amp;MATCH($S2269&amp;$J2269,[3]SorP!C:C,0))))</f>
        <v/>
      </c>
      <c r="U2269" s="139"/>
      <c r="V2269" s="140" t="e">
        <f>IF(C2269="",NA(),IF(OR(C2269="Smelter not listed",C2269="Smelter not yet identified"),MATCH($B2269&amp;$D2269,'[3]Smelter Look-up'!$J:$J,0),MATCH($B2269&amp;$C2269,'[3]Smelter Look-up'!$J:$J,0)))</f>
        <v>#N/A</v>
      </c>
      <c r="X2269" s="67">
        <f t="shared" si="176"/>
        <v>0</v>
      </c>
      <c r="AB2269" s="68" t="str">
        <f t="shared" si="177"/>
        <v/>
      </c>
    </row>
    <row r="2270" spans="1:28" s="67" customFormat="1" ht="20.25">
      <c r="A2270" s="197"/>
      <c r="B2270" s="137" t="s">
        <v>235</v>
      </c>
      <c r="C2270" s="191" t="s">
        <v>235</v>
      </c>
      <c r="D2270" s="138"/>
      <c r="E2270" s="137" t="s">
        <v>235</v>
      </c>
      <c r="F2270" s="137" t="s">
        <v>235</v>
      </c>
      <c r="G2270" s="137" t="s">
        <v>235</v>
      </c>
      <c r="H2270" s="192" t="s">
        <v>235</v>
      </c>
      <c r="I2270" s="193" t="s">
        <v>235</v>
      </c>
      <c r="J2270" s="193" t="s">
        <v>235</v>
      </c>
      <c r="K2270" s="194"/>
      <c r="L2270" s="194"/>
      <c r="M2270" s="194"/>
      <c r="N2270" s="194"/>
      <c r="O2270" s="194"/>
      <c r="P2270" s="195"/>
      <c r="Q2270" s="196"/>
      <c r="R2270" s="137" t="s">
        <v>235</v>
      </c>
      <c r="S2270" s="197" t="str">
        <f t="shared" ca="1" si="178"/>
        <v/>
      </c>
      <c r="T2270" s="197" t="str">
        <f ca="1">IF(B2270="","",IF(ISERROR(MATCH($J2270,[3]SorP!$B$1:$B$6226,0)),"",INDIRECT("'SorP'!$A$"&amp;MATCH($S2270&amp;$J2270,[3]SorP!C:C,0))))</f>
        <v/>
      </c>
      <c r="U2270" s="139"/>
      <c r="V2270" s="140" t="e">
        <f>IF(C2270="",NA(),IF(OR(C2270="Smelter not listed",C2270="Smelter not yet identified"),MATCH($B2270&amp;$D2270,'[3]Smelter Look-up'!$J:$J,0),MATCH($B2270&amp;$C2270,'[3]Smelter Look-up'!$J:$J,0)))</f>
        <v>#N/A</v>
      </c>
      <c r="X2270" s="67">
        <f t="shared" si="176"/>
        <v>0</v>
      </c>
      <c r="AB2270" s="68" t="str">
        <f t="shared" si="177"/>
        <v/>
      </c>
    </row>
    <row r="2271" spans="1:28" s="67" customFormat="1" ht="20.25">
      <c r="A2271" s="197"/>
      <c r="B2271" s="137" t="s">
        <v>235</v>
      </c>
      <c r="C2271" s="191" t="s">
        <v>235</v>
      </c>
      <c r="D2271" s="138"/>
      <c r="E2271" s="137" t="s">
        <v>235</v>
      </c>
      <c r="F2271" s="137" t="s">
        <v>235</v>
      </c>
      <c r="G2271" s="137" t="s">
        <v>235</v>
      </c>
      <c r="H2271" s="192" t="s">
        <v>235</v>
      </c>
      <c r="I2271" s="193" t="s">
        <v>235</v>
      </c>
      <c r="J2271" s="193" t="s">
        <v>235</v>
      </c>
      <c r="K2271" s="194"/>
      <c r="L2271" s="194"/>
      <c r="M2271" s="194"/>
      <c r="N2271" s="194"/>
      <c r="O2271" s="194"/>
      <c r="P2271" s="195"/>
      <c r="Q2271" s="196"/>
      <c r="R2271" s="137" t="s">
        <v>235</v>
      </c>
      <c r="S2271" s="197" t="str">
        <f t="shared" ca="1" si="178"/>
        <v/>
      </c>
      <c r="T2271" s="197" t="str">
        <f ca="1">IF(B2271="","",IF(ISERROR(MATCH($J2271,[3]SorP!$B$1:$B$6226,0)),"",INDIRECT("'SorP'!$A$"&amp;MATCH($S2271&amp;$J2271,[3]SorP!C:C,0))))</f>
        <v/>
      </c>
      <c r="U2271" s="139"/>
      <c r="V2271" s="140" t="e">
        <f>IF(C2271="",NA(),IF(OR(C2271="Smelter not listed",C2271="Smelter not yet identified"),MATCH($B2271&amp;$D2271,'[3]Smelter Look-up'!$J:$J,0),MATCH($B2271&amp;$C2271,'[3]Smelter Look-up'!$J:$J,0)))</f>
        <v>#N/A</v>
      </c>
      <c r="X2271" s="67">
        <f t="shared" si="176"/>
        <v>0</v>
      </c>
      <c r="AB2271" s="68" t="str">
        <f t="shared" si="177"/>
        <v/>
      </c>
    </row>
    <row r="2272" spans="1:28" s="67" customFormat="1" ht="20.25">
      <c r="A2272" s="197"/>
      <c r="B2272" s="137" t="s">
        <v>235</v>
      </c>
      <c r="C2272" s="191" t="s">
        <v>235</v>
      </c>
      <c r="D2272" s="138"/>
      <c r="E2272" s="137" t="s">
        <v>235</v>
      </c>
      <c r="F2272" s="137" t="s">
        <v>235</v>
      </c>
      <c r="G2272" s="137" t="s">
        <v>235</v>
      </c>
      <c r="H2272" s="192" t="s">
        <v>235</v>
      </c>
      <c r="I2272" s="193" t="s">
        <v>235</v>
      </c>
      <c r="J2272" s="193" t="s">
        <v>235</v>
      </c>
      <c r="K2272" s="194"/>
      <c r="L2272" s="194"/>
      <c r="M2272" s="194"/>
      <c r="N2272" s="194"/>
      <c r="O2272" s="194"/>
      <c r="P2272" s="195"/>
      <c r="Q2272" s="196"/>
      <c r="R2272" s="137" t="s">
        <v>235</v>
      </c>
      <c r="S2272" s="197" t="str">
        <f t="shared" ca="1" si="178"/>
        <v/>
      </c>
      <c r="T2272" s="197" t="str">
        <f ca="1">IF(B2272="","",IF(ISERROR(MATCH($J2272,[3]SorP!$B$1:$B$6226,0)),"",INDIRECT("'SorP'!$A$"&amp;MATCH($S2272&amp;$J2272,[3]SorP!C:C,0))))</f>
        <v/>
      </c>
      <c r="U2272" s="139"/>
      <c r="V2272" s="140" t="e">
        <f>IF(C2272="",NA(),IF(OR(C2272="Smelter not listed",C2272="Smelter not yet identified"),MATCH($B2272&amp;$D2272,'[3]Smelter Look-up'!$J:$J,0),MATCH($B2272&amp;$C2272,'[3]Smelter Look-up'!$J:$J,0)))</f>
        <v>#N/A</v>
      </c>
      <c r="X2272" s="67">
        <f t="shared" si="176"/>
        <v>0</v>
      </c>
      <c r="AB2272" s="68" t="str">
        <f t="shared" si="177"/>
        <v/>
      </c>
    </row>
    <row r="2273" spans="1:28" s="67" customFormat="1" ht="20.25">
      <c r="A2273" s="197"/>
      <c r="B2273" s="137" t="s">
        <v>235</v>
      </c>
      <c r="C2273" s="191" t="s">
        <v>235</v>
      </c>
      <c r="D2273" s="138"/>
      <c r="E2273" s="137" t="s">
        <v>235</v>
      </c>
      <c r="F2273" s="137" t="s">
        <v>235</v>
      </c>
      <c r="G2273" s="137" t="s">
        <v>235</v>
      </c>
      <c r="H2273" s="192" t="s">
        <v>235</v>
      </c>
      <c r="I2273" s="193" t="s">
        <v>235</v>
      </c>
      <c r="J2273" s="193" t="s">
        <v>235</v>
      </c>
      <c r="K2273" s="194"/>
      <c r="L2273" s="194"/>
      <c r="M2273" s="194"/>
      <c r="N2273" s="194"/>
      <c r="O2273" s="194"/>
      <c r="P2273" s="195"/>
      <c r="Q2273" s="196"/>
      <c r="R2273" s="137" t="s">
        <v>235</v>
      </c>
      <c r="S2273" s="197" t="str">
        <f t="shared" ca="1" si="178"/>
        <v/>
      </c>
      <c r="T2273" s="197" t="str">
        <f ca="1">IF(B2273="","",IF(ISERROR(MATCH($J2273,[3]SorP!$B$1:$B$6226,0)),"",INDIRECT("'SorP'!$A$"&amp;MATCH($S2273&amp;$J2273,[3]SorP!C:C,0))))</f>
        <v/>
      </c>
      <c r="U2273" s="139"/>
      <c r="V2273" s="140" t="e">
        <f>IF(C2273="",NA(),IF(OR(C2273="Smelter not listed",C2273="Smelter not yet identified"),MATCH($B2273&amp;$D2273,'[3]Smelter Look-up'!$J:$J,0),MATCH($B2273&amp;$C2273,'[3]Smelter Look-up'!$J:$J,0)))</f>
        <v>#N/A</v>
      </c>
      <c r="X2273" s="67">
        <f t="shared" si="176"/>
        <v>0</v>
      </c>
      <c r="AB2273" s="68" t="str">
        <f t="shared" si="177"/>
        <v/>
      </c>
    </row>
    <row r="2274" spans="1:28" s="67" customFormat="1" ht="20.25">
      <c r="A2274" s="197"/>
      <c r="B2274" s="137" t="s">
        <v>235</v>
      </c>
      <c r="C2274" s="191" t="s">
        <v>235</v>
      </c>
      <c r="D2274" s="138"/>
      <c r="E2274" s="137" t="s">
        <v>235</v>
      </c>
      <c r="F2274" s="137" t="s">
        <v>235</v>
      </c>
      <c r="G2274" s="137" t="s">
        <v>235</v>
      </c>
      <c r="H2274" s="192" t="s">
        <v>235</v>
      </c>
      <c r="I2274" s="193" t="s">
        <v>235</v>
      </c>
      <c r="J2274" s="193" t="s">
        <v>235</v>
      </c>
      <c r="K2274" s="194"/>
      <c r="L2274" s="194"/>
      <c r="M2274" s="194"/>
      <c r="N2274" s="194"/>
      <c r="O2274" s="194"/>
      <c r="P2274" s="195"/>
      <c r="Q2274" s="196"/>
      <c r="R2274" s="137" t="s">
        <v>235</v>
      </c>
      <c r="S2274" s="197" t="str">
        <f t="shared" ca="1" si="178"/>
        <v/>
      </c>
      <c r="T2274" s="197" t="str">
        <f ca="1">IF(B2274="","",IF(ISERROR(MATCH($J2274,[3]SorP!$B$1:$B$6226,0)),"",INDIRECT("'SorP'!$A$"&amp;MATCH($S2274&amp;$J2274,[3]SorP!C:C,0))))</f>
        <v/>
      </c>
      <c r="U2274" s="139"/>
      <c r="V2274" s="140" t="e">
        <f>IF(C2274="",NA(),IF(OR(C2274="Smelter not listed",C2274="Smelter not yet identified"),MATCH($B2274&amp;$D2274,'[3]Smelter Look-up'!$J:$J,0),MATCH($B2274&amp;$C2274,'[3]Smelter Look-up'!$J:$J,0)))</f>
        <v>#N/A</v>
      </c>
      <c r="X2274" s="67">
        <f t="shared" si="176"/>
        <v>0</v>
      </c>
      <c r="AB2274" s="68" t="str">
        <f t="shared" si="177"/>
        <v/>
      </c>
    </row>
    <row r="2275" spans="1:28" s="67" customFormat="1" ht="20.25">
      <c r="A2275" s="197"/>
      <c r="B2275" s="137" t="s">
        <v>235</v>
      </c>
      <c r="C2275" s="191" t="s">
        <v>235</v>
      </c>
      <c r="D2275" s="138"/>
      <c r="E2275" s="137" t="s">
        <v>235</v>
      </c>
      <c r="F2275" s="137" t="s">
        <v>235</v>
      </c>
      <c r="G2275" s="137" t="s">
        <v>235</v>
      </c>
      <c r="H2275" s="192" t="s">
        <v>235</v>
      </c>
      <c r="I2275" s="193" t="s">
        <v>235</v>
      </c>
      <c r="J2275" s="193" t="s">
        <v>235</v>
      </c>
      <c r="K2275" s="194"/>
      <c r="L2275" s="194"/>
      <c r="M2275" s="194"/>
      <c r="N2275" s="194"/>
      <c r="O2275" s="194"/>
      <c r="P2275" s="195"/>
      <c r="Q2275" s="196"/>
      <c r="R2275" s="137" t="s">
        <v>235</v>
      </c>
      <c r="S2275" s="197" t="str">
        <f t="shared" ca="1" si="178"/>
        <v/>
      </c>
      <c r="T2275" s="197" t="str">
        <f ca="1">IF(B2275="","",IF(ISERROR(MATCH($J2275,[3]SorP!$B$1:$B$6226,0)),"",INDIRECT("'SorP'!$A$"&amp;MATCH($S2275&amp;$J2275,[3]SorP!C:C,0))))</f>
        <v/>
      </c>
      <c r="U2275" s="139"/>
      <c r="V2275" s="140" t="e">
        <f>IF(C2275="",NA(),IF(OR(C2275="Smelter not listed",C2275="Smelter not yet identified"),MATCH($B2275&amp;$D2275,'[3]Smelter Look-up'!$J:$J,0),MATCH($B2275&amp;$C2275,'[3]Smelter Look-up'!$J:$J,0)))</f>
        <v>#N/A</v>
      </c>
      <c r="X2275" s="67">
        <f t="shared" si="176"/>
        <v>0</v>
      </c>
      <c r="AB2275" s="68" t="str">
        <f t="shared" si="177"/>
        <v/>
      </c>
    </row>
    <row r="2276" spans="1:28" s="67" customFormat="1" ht="20.25">
      <c r="A2276" s="197"/>
      <c r="B2276" s="137" t="s">
        <v>235</v>
      </c>
      <c r="C2276" s="191" t="s">
        <v>235</v>
      </c>
      <c r="D2276" s="138"/>
      <c r="E2276" s="137" t="s">
        <v>235</v>
      </c>
      <c r="F2276" s="137" t="s">
        <v>235</v>
      </c>
      <c r="G2276" s="137" t="s">
        <v>235</v>
      </c>
      <c r="H2276" s="192" t="s">
        <v>235</v>
      </c>
      <c r="I2276" s="193" t="s">
        <v>235</v>
      </c>
      <c r="J2276" s="193" t="s">
        <v>235</v>
      </c>
      <c r="K2276" s="194"/>
      <c r="L2276" s="194"/>
      <c r="M2276" s="194"/>
      <c r="N2276" s="194"/>
      <c r="O2276" s="194"/>
      <c r="P2276" s="195"/>
      <c r="Q2276" s="196"/>
      <c r="R2276" s="137" t="s">
        <v>235</v>
      </c>
      <c r="S2276" s="197" t="str">
        <f t="shared" ca="1" si="178"/>
        <v/>
      </c>
      <c r="T2276" s="197" t="str">
        <f ca="1">IF(B2276="","",IF(ISERROR(MATCH($J2276,[3]SorP!$B$1:$B$6226,0)),"",INDIRECT("'SorP'!$A$"&amp;MATCH($S2276&amp;$J2276,[3]SorP!C:C,0))))</f>
        <v/>
      </c>
      <c r="U2276" s="139"/>
      <c r="V2276" s="140" t="e">
        <f>IF(C2276="",NA(),IF(OR(C2276="Smelter not listed",C2276="Smelter not yet identified"),MATCH($B2276&amp;$D2276,'[3]Smelter Look-up'!$J:$J,0),MATCH($B2276&amp;$C2276,'[3]Smelter Look-up'!$J:$J,0)))</f>
        <v>#N/A</v>
      </c>
      <c r="X2276" s="67">
        <f t="shared" si="176"/>
        <v>0</v>
      </c>
      <c r="AB2276" s="68" t="str">
        <f t="shared" si="177"/>
        <v/>
      </c>
    </row>
    <row r="2277" spans="1:28" s="67" customFormat="1" ht="20.25">
      <c r="A2277" s="197"/>
      <c r="B2277" s="137" t="s">
        <v>235</v>
      </c>
      <c r="C2277" s="191" t="s">
        <v>235</v>
      </c>
      <c r="D2277" s="138"/>
      <c r="E2277" s="137" t="s">
        <v>235</v>
      </c>
      <c r="F2277" s="137" t="s">
        <v>235</v>
      </c>
      <c r="G2277" s="137" t="s">
        <v>235</v>
      </c>
      <c r="H2277" s="192" t="s">
        <v>235</v>
      </c>
      <c r="I2277" s="193" t="s">
        <v>235</v>
      </c>
      <c r="J2277" s="193" t="s">
        <v>235</v>
      </c>
      <c r="K2277" s="194"/>
      <c r="L2277" s="194"/>
      <c r="M2277" s="194"/>
      <c r="N2277" s="194"/>
      <c r="O2277" s="194"/>
      <c r="P2277" s="195"/>
      <c r="Q2277" s="196"/>
      <c r="R2277" s="137" t="s">
        <v>235</v>
      </c>
      <c r="S2277" s="197" t="str">
        <f t="shared" ca="1" si="178"/>
        <v/>
      </c>
      <c r="T2277" s="197" t="str">
        <f ca="1">IF(B2277="","",IF(ISERROR(MATCH($J2277,[3]SorP!$B$1:$B$6226,0)),"",INDIRECT("'SorP'!$A$"&amp;MATCH($S2277&amp;$J2277,[3]SorP!C:C,0))))</f>
        <v/>
      </c>
      <c r="U2277" s="139"/>
      <c r="V2277" s="140" t="e">
        <f>IF(C2277="",NA(),IF(OR(C2277="Smelter not listed",C2277="Smelter not yet identified"),MATCH($B2277&amp;$D2277,'[3]Smelter Look-up'!$J:$J,0),MATCH($B2277&amp;$C2277,'[3]Smelter Look-up'!$J:$J,0)))</f>
        <v>#N/A</v>
      </c>
      <c r="X2277" s="67">
        <f t="shared" si="176"/>
        <v>0</v>
      </c>
      <c r="AB2277" s="68" t="str">
        <f t="shared" si="177"/>
        <v/>
      </c>
    </row>
    <row r="2278" spans="1:28" s="67" customFormat="1" ht="20.25">
      <c r="A2278" s="197"/>
      <c r="B2278" s="137" t="s">
        <v>235</v>
      </c>
      <c r="C2278" s="191" t="s">
        <v>235</v>
      </c>
      <c r="D2278" s="138"/>
      <c r="E2278" s="137" t="s">
        <v>235</v>
      </c>
      <c r="F2278" s="137" t="s">
        <v>235</v>
      </c>
      <c r="G2278" s="137" t="s">
        <v>235</v>
      </c>
      <c r="H2278" s="192" t="s">
        <v>235</v>
      </c>
      <c r="I2278" s="193" t="s">
        <v>235</v>
      </c>
      <c r="J2278" s="193" t="s">
        <v>235</v>
      </c>
      <c r="K2278" s="194"/>
      <c r="L2278" s="194"/>
      <c r="M2278" s="194"/>
      <c r="N2278" s="194"/>
      <c r="O2278" s="194"/>
      <c r="P2278" s="195"/>
      <c r="Q2278" s="196"/>
      <c r="R2278" s="137" t="s">
        <v>235</v>
      </c>
      <c r="S2278" s="197" t="str">
        <f t="shared" ca="1" si="178"/>
        <v/>
      </c>
      <c r="T2278" s="197" t="str">
        <f ca="1">IF(B2278="","",IF(ISERROR(MATCH($J2278,[3]SorP!$B$1:$B$6226,0)),"",INDIRECT("'SorP'!$A$"&amp;MATCH($S2278&amp;$J2278,[3]SorP!C:C,0))))</f>
        <v/>
      </c>
      <c r="U2278" s="139"/>
      <c r="V2278" s="140" t="e">
        <f>IF(C2278="",NA(),IF(OR(C2278="Smelter not listed",C2278="Smelter not yet identified"),MATCH($B2278&amp;$D2278,'[3]Smelter Look-up'!$J:$J,0),MATCH($B2278&amp;$C2278,'[3]Smelter Look-up'!$J:$J,0)))</f>
        <v>#N/A</v>
      </c>
      <c r="X2278" s="67">
        <f t="shared" si="176"/>
        <v>0</v>
      </c>
      <c r="AB2278" s="68" t="str">
        <f t="shared" si="177"/>
        <v/>
      </c>
    </row>
    <row r="2279" spans="1:28" s="67" customFormat="1" ht="20.25">
      <c r="A2279" s="197"/>
      <c r="B2279" s="137" t="s">
        <v>235</v>
      </c>
      <c r="C2279" s="191" t="s">
        <v>235</v>
      </c>
      <c r="D2279" s="138"/>
      <c r="E2279" s="137" t="s">
        <v>235</v>
      </c>
      <c r="F2279" s="137" t="s">
        <v>235</v>
      </c>
      <c r="G2279" s="137" t="s">
        <v>235</v>
      </c>
      <c r="H2279" s="192" t="s">
        <v>235</v>
      </c>
      <c r="I2279" s="193" t="s">
        <v>235</v>
      </c>
      <c r="J2279" s="193" t="s">
        <v>235</v>
      </c>
      <c r="K2279" s="194"/>
      <c r="L2279" s="194"/>
      <c r="M2279" s="194"/>
      <c r="N2279" s="194"/>
      <c r="O2279" s="194"/>
      <c r="P2279" s="195"/>
      <c r="Q2279" s="196"/>
      <c r="R2279" s="137" t="s">
        <v>235</v>
      </c>
      <c r="S2279" s="197" t="str">
        <f t="shared" ca="1" si="178"/>
        <v/>
      </c>
      <c r="T2279" s="197" t="str">
        <f ca="1">IF(B2279="","",IF(ISERROR(MATCH($J2279,[3]SorP!$B$1:$B$6226,0)),"",INDIRECT("'SorP'!$A$"&amp;MATCH($S2279&amp;$J2279,[3]SorP!C:C,0))))</f>
        <v/>
      </c>
      <c r="U2279" s="139"/>
      <c r="V2279" s="140" t="e">
        <f>IF(C2279="",NA(),IF(OR(C2279="Smelter not listed",C2279="Smelter not yet identified"),MATCH($B2279&amp;$D2279,'[3]Smelter Look-up'!$J:$J,0),MATCH($B2279&amp;$C2279,'[3]Smelter Look-up'!$J:$J,0)))</f>
        <v>#N/A</v>
      </c>
      <c r="X2279" s="67">
        <f t="shared" si="176"/>
        <v>0</v>
      </c>
      <c r="AB2279" s="68" t="str">
        <f t="shared" si="177"/>
        <v/>
      </c>
    </row>
    <row r="2280" spans="1:28" s="67" customFormat="1" ht="20.25">
      <c r="A2280" s="197"/>
      <c r="B2280" s="137" t="s">
        <v>235</v>
      </c>
      <c r="C2280" s="191" t="s">
        <v>235</v>
      </c>
      <c r="D2280" s="138"/>
      <c r="E2280" s="137" t="s">
        <v>235</v>
      </c>
      <c r="F2280" s="137" t="s">
        <v>235</v>
      </c>
      <c r="G2280" s="137" t="s">
        <v>235</v>
      </c>
      <c r="H2280" s="192" t="s">
        <v>235</v>
      </c>
      <c r="I2280" s="193" t="s">
        <v>235</v>
      </c>
      <c r="J2280" s="193" t="s">
        <v>235</v>
      </c>
      <c r="K2280" s="194"/>
      <c r="L2280" s="194"/>
      <c r="M2280" s="194"/>
      <c r="N2280" s="194"/>
      <c r="O2280" s="194"/>
      <c r="P2280" s="195"/>
      <c r="Q2280" s="196"/>
      <c r="R2280" s="137" t="s">
        <v>235</v>
      </c>
      <c r="S2280" s="197" t="str">
        <f t="shared" ca="1" si="178"/>
        <v/>
      </c>
      <c r="T2280" s="197" t="str">
        <f ca="1">IF(B2280="","",IF(ISERROR(MATCH($J2280,[3]SorP!$B$1:$B$6226,0)),"",INDIRECT("'SorP'!$A$"&amp;MATCH($S2280&amp;$J2280,[3]SorP!C:C,0))))</f>
        <v/>
      </c>
      <c r="U2280" s="139"/>
      <c r="V2280" s="140" t="e">
        <f>IF(C2280="",NA(),IF(OR(C2280="Smelter not listed",C2280="Smelter not yet identified"),MATCH($B2280&amp;$D2280,'[3]Smelter Look-up'!$J:$J,0),MATCH($B2280&amp;$C2280,'[3]Smelter Look-up'!$J:$J,0)))</f>
        <v>#N/A</v>
      </c>
      <c r="X2280" s="67">
        <f t="shared" si="176"/>
        <v>0</v>
      </c>
      <c r="AB2280" s="68" t="str">
        <f t="shared" si="177"/>
        <v/>
      </c>
    </row>
    <row r="2281" spans="1:28" s="67" customFormat="1" ht="20.25">
      <c r="A2281" s="197"/>
      <c r="B2281" s="137" t="s">
        <v>235</v>
      </c>
      <c r="C2281" s="191" t="s">
        <v>235</v>
      </c>
      <c r="D2281" s="138"/>
      <c r="E2281" s="137" t="s">
        <v>235</v>
      </c>
      <c r="F2281" s="137" t="s">
        <v>235</v>
      </c>
      <c r="G2281" s="137" t="s">
        <v>235</v>
      </c>
      <c r="H2281" s="192" t="s">
        <v>235</v>
      </c>
      <c r="I2281" s="193" t="s">
        <v>235</v>
      </c>
      <c r="J2281" s="193" t="s">
        <v>235</v>
      </c>
      <c r="K2281" s="194"/>
      <c r="L2281" s="194"/>
      <c r="M2281" s="194"/>
      <c r="N2281" s="194"/>
      <c r="O2281" s="194"/>
      <c r="P2281" s="195"/>
      <c r="Q2281" s="196"/>
      <c r="R2281" s="137" t="s">
        <v>235</v>
      </c>
      <c r="S2281" s="197" t="str">
        <f t="shared" ca="1" si="178"/>
        <v/>
      </c>
      <c r="T2281" s="197" t="str">
        <f ca="1">IF(B2281="","",IF(ISERROR(MATCH($J2281,[3]SorP!$B$1:$B$6226,0)),"",INDIRECT("'SorP'!$A$"&amp;MATCH($S2281&amp;$J2281,[3]SorP!C:C,0))))</f>
        <v/>
      </c>
      <c r="U2281" s="139"/>
      <c r="V2281" s="140" t="e">
        <f>IF(C2281="",NA(),IF(OR(C2281="Smelter not listed",C2281="Smelter not yet identified"),MATCH($B2281&amp;$D2281,'[3]Smelter Look-up'!$J:$J,0),MATCH($B2281&amp;$C2281,'[3]Smelter Look-up'!$J:$J,0)))</f>
        <v>#N/A</v>
      </c>
      <c r="X2281" s="67">
        <f t="shared" si="176"/>
        <v>0</v>
      </c>
      <c r="AB2281" s="68" t="str">
        <f t="shared" si="177"/>
        <v/>
      </c>
    </row>
    <row r="2282" spans="1:28" s="67" customFormat="1" ht="20.25">
      <c r="A2282" s="197"/>
      <c r="B2282" s="137" t="s">
        <v>235</v>
      </c>
      <c r="C2282" s="191" t="s">
        <v>235</v>
      </c>
      <c r="D2282" s="138"/>
      <c r="E2282" s="137" t="s">
        <v>235</v>
      </c>
      <c r="F2282" s="137" t="s">
        <v>235</v>
      </c>
      <c r="G2282" s="137" t="s">
        <v>235</v>
      </c>
      <c r="H2282" s="192" t="s">
        <v>235</v>
      </c>
      <c r="I2282" s="193" t="s">
        <v>235</v>
      </c>
      <c r="J2282" s="193" t="s">
        <v>235</v>
      </c>
      <c r="K2282" s="194"/>
      <c r="L2282" s="194"/>
      <c r="M2282" s="194"/>
      <c r="N2282" s="194"/>
      <c r="O2282" s="194"/>
      <c r="P2282" s="195"/>
      <c r="Q2282" s="196"/>
      <c r="R2282" s="137" t="s">
        <v>235</v>
      </c>
      <c r="S2282" s="197" t="str">
        <f t="shared" ca="1" si="178"/>
        <v/>
      </c>
      <c r="T2282" s="197" t="str">
        <f ca="1">IF(B2282="","",IF(ISERROR(MATCH($J2282,[3]SorP!$B$1:$B$6226,0)),"",INDIRECT("'SorP'!$A$"&amp;MATCH($S2282&amp;$J2282,[3]SorP!C:C,0))))</f>
        <v/>
      </c>
      <c r="U2282" s="139"/>
      <c r="V2282" s="140" t="e">
        <f>IF(C2282="",NA(),IF(OR(C2282="Smelter not listed",C2282="Smelter not yet identified"),MATCH($B2282&amp;$D2282,'[3]Smelter Look-up'!$J:$J,0),MATCH($B2282&amp;$C2282,'[3]Smelter Look-up'!$J:$J,0)))</f>
        <v>#N/A</v>
      </c>
      <c r="X2282" s="67">
        <f t="shared" si="176"/>
        <v>0</v>
      </c>
      <c r="AB2282" s="68" t="str">
        <f t="shared" si="177"/>
        <v/>
      </c>
    </row>
    <row r="2283" spans="1:28" s="67" customFormat="1" ht="20.25">
      <c r="A2283" s="197"/>
      <c r="B2283" s="137" t="s">
        <v>235</v>
      </c>
      <c r="C2283" s="191" t="s">
        <v>235</v>
      </c>
      <c r="D2283" s="138"/>
      <c r="E2283" s="137" t="s">
        <v>235</v>
      </c>
      <c r="F2283" s="137" t="s">
        <v>235</v>
      </c>
      <c r="G2283" s="137" t="s">
        <v>235</v>
      </c>
      <c r="H2283" s="192" t="s">
        <v>235</v>
      </c>
      <c r="I2283" s="193" t="s">
        <v>235</v>
      </c>
      <c r="J2283" s="193" t="s">
        <v>235</v>
      </c>
      <c r="K2283" s="194"/>
      <c r="L2283" s="194"/>
      <c r="M2283" s="194"/>
      <c r="N2283" s="194"/>
      <c r="O2283" s="194"/>
      <c r="P2283" s="195"/>
      <c r="Q2283" s="196"/>
      <c r="R2283" s="137" t="s">
        <v>235</v>
      </c>
      <c r="S2283" s="197" t="str">
        <f t="shared" ca="1" si="178"/>
        <v/>
      </c>
      <c r="T2283" s="197" t="str">
        <f ca="1">IF(B2283="","",IF(ISERROR(MATCH($J2283,[3]SorP!$B$1:$B$6226,0)),"",INDIRECT("'SorP'!$A$"&amp;MATCH($S2283&amp;$J2283,[3]SorP!C:C,0))))</f>
        <v/>
      </c>
      <c r="U2283" s="139"/>
      <c r="V2283" s="140" t="e">
        <f>IF(C2283="",NA(),IF(OR(C2283="Smelter not listed",C2283="Smelter not yet identified"),MATCH($B2283&amp;$D2283,'[3]Smelter Look-up'!$J:$J,0),MATCH($B2283&amp;$C2283,'[3]Smelter Look-up'!$J:$J,0)))</f>
        <v>#N/A</v>
      </c>
      <c r="X2283" s="67">
        <f t="shared" si="176"/>
        <v>0</v>
      </c>
      <c r="AB2283" s="68" t="str">
        <f t="shared" si="177"/>
        <v/>
      </c>
    </row>
    <row r="2284" spans="1:28" s="67" customFormat="1" ht="20.25">
      <c r="A2284" s="197"/>
      <c r="B2284" s="137" t="s">
        <v>235</v>
      </c>
      <c r="C2284" s="191" t="s">
        <v>235</v>
      </c>
      <c r="D2284" s="138"/>
      <c r="E2284" s="137" t="s">
        <v>235</v>
      </c>
      <c r="F2284" s="137" t="s">
        <v>235</v>
      </c>
      <c r="G2284" s="137" t="s">
        <v>235</v>
      </c>
      <c r="H2284" s="192" t="s">
        <v>235</v>
      </c>
      <c r="I2284" s="193" t="s">
        <v>235</v>
      </c>
      <c r="J2284" s="193" t="s">
        <v>235</v>
      </c>
      <c r="K2284" s="194"/>
      <c r="L2284" s="194"/>
      <c r="M2284" s="194"/>
      <c r="N2284" s="194"/>
      <c r="O2284" s="194"/>
      <c r="P2284" s="195"/>
      <c r="Q2284" s="196"/>
      <c r="R2284" s="137" t="s">
        <v>235</v>
      </c>
      <c r="S2284" s="197" t="str">
        <f t="shared" ca="1" si="178"/>
        <v/>
      </c>
      <c r="T2284" s="197" t="str">
        <f ca="1">IF(B2284="","",IF(ISERROR(MATCH($J2284,[3]SorP!$B$1:$B$6226,0)),"",INDIRECT("'SorP'!$A$"&amp;MATCH($S2284&amp;$J2284,[3]SorP!C:C,0))))</f>
        <v/>
      </c>
      <c r="U2284" s="139"/>
      <c r="V2284" s="140" t="e">
        <f>IF(C2284="",NA(),IF(OR(C2284="Smelter not listed",C2284="Smelter not yet identified"),MATCH($B2284&amp;$D2284,'[3]Smelter Look-up'!$J:$J,0),MATCH($B2284&amp;$C2284,'[3]Smelter Look-up'!$J:$J,0)))</f>
        <v>#N/A</v>
      </c>
      <c r="X2284" s="67">
        <f t="shared" si="176"/>
        <v>0</v>
      </c>
      <c r="AB2284" s="68" t="str">
        <f t="shared" si="177"/>
        <v/>
      </c>
    </row>
    <row r="2285" spans="1:28" s="67" customFormat="1" ht="20.25">
      <c r="A2285" s="197"/>
      <c r="B2285" s="137" t="s">
        <v>235</v>
      </c>
      <c r="C2285" s="191" t="s">
        <v>235</v>
      </c>
      <c r="D2285" s="138"/>
      <c r="E2285" s="137" t="s">
        <v>235</v>
      </c>
      <c r="F2285" s="137" t="s">
        <v>235</v>
      </c>
      <c r="G2285" s="137" t="s">
        <v>235</v>
      </c>
      <c r="H2285" s="192" t="s">
        <v>235</v>
      </c>
      <c r="I2285" s="193" t="s">
        <v>235</v>
      </c>
      <c r="J2285" s="193" t="s">
        <v>235</v>
      </c>
      <c r="K2285" s="194"/>
      <c r="L2285" s="194"/>
      <c r="M2285" s="194"/>
      <c r="N2285" s="194"/>
      <c r="O2285" s="194"/>
      <c r="P2285" s="195"/>
      <c r="Q2285" s="196"/>
      <c r="R2285" s="137" t="s">
        <v>235</v>
      </c>
      <c r="S2285" s="197" t="str">
        <f t="shared" ca="1" si="178"/>
        <v/>
      </c>
      <c r="T2285" s="197" t="str">
        <f ca="1">IF(B2285="","",IF(ISERROR(MATCH($J2285,[3]SorP!$B$1:$B$6226,0)),"",INDIRECT("'SorP'!$A$"&amp;MATCH($S2285&amp;$J2285,[3]SorP!C:C,0))))</f>
        <v/>
      </c>
      <c r="U2285" s="139"/>
      <c r="V2285" s="140" t="e">
        <f>IF(C2285="",NA(),IF(OR(C2285="Smelter not listed",C2285="Smelter not yet identified"),MATCH($B2285&amp;$D2285,'[3]Smelter Look-up'!$J:$J,0),MATCH($B2285&amp;$C2285,'[3]Smelter Look-up'!$J:$J,0)))</f>
        <v>#N/A</v>
      </c>
      <c r="X2285" s="67">
        <f t="shared" si="176"/>
        <v>0</v>
      </c>
      <c r="AB2285" s="68" t="str">
        <f t="shared" si="177"/>
        <v/>
      </c>
    </row>
    <row r="2286" spans="1:28" s="67" customFormat="1" ht="20.25">
      <c r="A2286" s="197"/>
      <c r="B2286" s="137" t="s">
        <v>235</v>
      </c>
      <c r="C2286" s="191" t="s">
        <v>235</v>
      </c>
      <c r="D2286" s="138"/>
      <c r="E2286" s="137" t="s">
        <v>235</v>
      </c>
      <c r="F2286" s="137" t="s">
        <v>235</v>
      </c>
      <c r="G2286" s="137" t="s">
        <v>235</v>
      </c>
      <c r="H2286" s="192" t="s">
        <v>235</v>
      </c>
      <c r="I2286" s="193" t="s">
        <v>235</v>
      </c>
      <c r="J2286" s="193" t="s">
        <v>235</v>
      </c>
      <c r="K2286" s="194"/>
      <c r="L2286" s="194"/>
      <c r="M2286" s="194"/>
      <c r="N2286" s="194"/>
      <c r="O2286" s="194"/>
      <c r="P2286" s="195"/>
      <c r="Q2286" s="196"/>
      <c r="R2286" s="137" t="s">
        <v>235</v>
      </c>
      <c r="S2286" s="197" t="str">
        <f t="shared" ca="1" si="178"/>
        <v/>
      </c>
      <c r="T2286" s="197" t="str">
        <f ca="1">IF(B2286="","",IF(ISERROR(MATCH($J2286,[3]SorP!$B$1:$B$6226,0)),"",INDIRECT("'SorP'!$A$"&amp;MATCH($S2286&amp;$J2286,[3]SorP!C:C,0))))</f>
        <v/>
      </c>
      <c r="U2286" s="139"/>
      <c r="V2286" s="140" t="e">
        <f>IF(C2286="",NA(),IF(OR(C2286="Smelter not listed",C2286="Smelter not yet identified"),MATCH($B2286&amp;$D2286,'[3]Smelter Look-up'!$J:$J,0),MATCH($B2286&amp;$C2286,'[3]Smelter Look-up'!$J:$J,0)))</f>
        <v>#N/A</v>
      </c>
      <c r="X2286" s="67">
        <f t="shared" si="176"/>
        <v>0</v>
      </c>
      <c r="AB2286" s="68" t="str">
        <f t="shared" si="177"/>
        <v/>
      </c>
    </row>
    <row r="2287" spans="1:28" s="67" customFormat="1" ht="20.25">
      <c r="A2287" s="197"/>
      <c r="B2287" s="137" t="s">
        <v>235</v>
      </c>
      <c r="C2287" s="191" t="s">
        <v>235</v>
      </c>
      <c r="D2287" s="138"/>
      <c r="E2287" s="137" t="s">
        <v>235</v>
      </c>
      <c r="F2287" s="137" t="s">
        <v>235</v>
      </c>
      <c r="G2287" s="137" t="s">
        <v>235</v>
      </c>
      <c r="H2287" s="192" t="s">
        <v>235</v>
      </c>
      <c r="I2287" s="193" t="s">
        <v>235</v>
      </c>
      <c r="J2287" s="193" t="s">
        <v>235</v>
      </c>
      <c r="K2287" s="194"/>
      <c r="L2287" s="194"/>
      <c r="M2287" s="194"/>
      <c r="N2287" s="194"/>
      <c r="O2287" s="194"/>
      <c r="P2287" s="195"/>
      <c r="Q2287" s="196"/>
      <c r="R2287" s="137" t="s">
        <v>235</v>
      </c>
      <c r="S2287" s="197" t="str">
        <f t="shared" ca="1" si="178"/>
        <v/>
      </c>
      <c r="T2287" s="197" t="str">
        <f ca="1">IF(B2287="","",IF(ISERROR(MATCH($J2287,[3]SorP!$B$1:$B$6226,0)),"",INDIRECT("'SorP'!$A$"&amp;MATCH($S2287&amp;$J2287,[3]SorP!C:C,0))))</f>
        <v/>
      </c>
      <c r="U2287" s="139"/>
      <c r="V2287" s="140" t="e">
        <f>IF(C2287="",NA(),IF(OR(C2287="Smelter not listed",C2287="Smelter not yet identified"),MATCH($B2287&amp;$D2287,'[3]Smelter Look-up'!$J:$J,0),MATCH($B2287&amp;$C2287,'[3]Smelter Look-up'!$J:$J,0)))</f>
        <v>#N/A</v>
      </c>
      <c r="X2287" s="67">
        <f t="shared" si="176"/>
        <v>0</v>
      </c>
      <c r="AB2287" s="68" t="str">
        <f t="shared" si="177"/>
        <v/>
      </c>
    </row>
    <row r="2288" spans="1:28" s="67" customFormat="1" ht="20.25">
      <c r="A2288" s="197"/>
      <c r="B2288" s="137" t="s">
        <v>235</v>
      </c>
      <c r="C2288" s="191" t="s">
        <v>235</v>
      </c>
      <c r="D2288" s="138"/>
      <c r="E2288" s="137" t="s">
        <v>235</v>
      </c>
      <c r="F2288" s="137" t="s">
        <v>235</v>
      </c>
      <c r="G2288" s="137" t="s">
        <v>235</v>
      </c>
      <c r="H2288" s="192" t="s">
        <v>235</v>
      </c>
      <c r="I2288" s="193" t="s">
        <v>235</v>
      </c>
      <c r="J2288" s="193" t="s">
        <v>235</v>
      </c>
      <c r="K2288" s="194"/>
      <c r="L2288" s="194"/>
      <c r="M2288" s="194"/>
      <c r="N2288" s="194"/>
      <c r="O2288" s="194"/>
      <c r="P2288" s="195"/>
      <c r="Q2288" s="196"/>
      <c r="R2288" s="137" t="s">
        <v>235</v>
      </c>
      <c r="S2288" s="197" t="str">
        <f t="shared" ca="1" si="178"/>
        <v/>
      </c>
      <c r="T2288" s="197" t="str">
        <f ca="1">IF(B2288="","",IF(ISERROR(MATCH($J2288,[3]SorP!$B$1:$B$6226,0)),"",INDIRECT("'SorP'!$A$"&amp;MATCH($S2288&amp;$J2288,[3]SorP!C:C,0))))</f>
        <v/>
      </c>
      <c r="U2288" s="139"/>
      <c r="V2288" s="140" t="e">
        <f>IF(C2288="",NA(),IF(OR(C2288="Smelter not listed",C2288="Smelter not yet identified"),MATCH($B2288&amp;$D2288,'[3]Smelter Look-up'!$J:$J,0),MATCH($B2288&amp;$C2288,'[3]Smelter Look-up'!$J:$J,0)))</f>
        <v>#N/A</v>
      </c>
      <c r="X2288" s="67">
        <f t="shared" si="176"/>
        <v>0</v>
      </c>
      <c r="AB2288" s="68" t="str">
        <f t="shared" si="177"/>
        <v/>
      </c>
    </row>
    <row r="2289" spans="1:28" s="67" customFormat="1" ht="20.25">
      <c r="A2289" s="197"/>
      <c r="B2289" s="137" t="s">
        <v>235</v>
      </c>
      <c r="C2289" s="191" t="s">
        <v>235</v>
      </c>
      <c r="D2289" s="138"/>
      <c r="E2289" s="137" t="s">
        <v>235</v>
      </c>
      <c r="F2289" s="137" t="s">
        <v>235</v>
      </c>
      <c r="G2289" s="137" t="s">
        <v>235</v>
      </c>
      <c r="H2289" s="192" t="s">
        <v>235</v>
      </c>
      <c r="I2289" s="193" t="s">
        <v>235</v>
      </c>
      <c r="J2289" s="193" t="s">
        <v>235</v>
      </c>
      <c r="K2289" s="194"/>
      <c r="L2289" s="194"/>
      <c r="M2289" s="194"/>
      <c r="N2289" s="194"/>
      <c r="O2289" s="194"/>
      <c r="P2289" s="195"/>
      <c r="Q2289" s="196"/>
      <c r="R2289" s="137" t="s">
        <v>235</v>
      </c>
      <c r="S2289" s="197" t="str">
        <f t="shared" ca="1" si="178"/>
        <v/>
      </c>
      <c r="T2289" s="197" t="str">
        <f ca="1">IF(B2289="","",IF(ISERROR(MATCH($J2289,[3]SorP!$B$1:$B$6226,0)),"",INDIRECT("'SorP'!$A$"&amp;MATCH($S2289&amp;$J2289,[3]SorP!C:C,0))))</f>
        <v/>
      </c>
      <c r="U2289" s="139"/>
      <c r="V2289" s="140" t="e">
        <f>IF(C2289="",NA(),IF(OR(C2289="Smelter not listed",C2289="Smelter not yet identified"),MATCH($B2289&amp;$D2289,'[3]Smelter Look-up'!$J:$J,0),MATCH($B2289&amp;$C2289,'[3]Smelter Look-up'!$J:$J,0)))</f>
        <v>#N/A</v>
      </c>
      <c r="X2289" s="67">
        <f t="shared" si="176"/>
        <v>0</v>
      </c>
      <c r="AB2289" s="68" t="str">
        <f t="shared" si="177"/>
        <v/>
      </c>
    </row>
    <row r="2290" spans="1:28" s="67" customFormat="1" ht="20.25">
      <c r="A2290" s="197"/>
      <c r="B2290" s="137" t="s">
        <v>235</v>
      </c>
      <c r="C2290" s="191" t="s">
        <v>235</v>
      </c>
      <c r="D2290" s="138"/>
      <c r="E2290" s="137" t="s">
        <v>235</v>
      </c>
      <c r="F2290" s="137" t="s">
        <v>235</v>
      </c>
      <c r="G2290" s="137" t="s">
        <v>235</v>
      </c>
      <c r="H2290" s="192" t="s">
        <v>235</v>
      </c>
      <c r="I2290" s="193" t="s">
        <v>235</v>
      </c>
      <c r="J2290" s="193" t="s">
        <v>235</v>
      </c>
      <c r="K2290" s="194"/>
      <c r="L2290" s="194"/>
      <c r="M2290" s="194"/>
      <c r="N2290" s="194"/>
      <c r="O2290" s="194"/>
      <c r="P2290" s="195"/>
      <c r="Q2290" s="196"/>
      <c r="R2290" s="137" t="s">
        <v>235</v>
      </c>
      <c r="S2290" s="197" t="str">
        <f t="shared" ca="1" si="178"/>
        <v/>
      </c>
      <c r="T2290" s="197" t="str">
        <f ca="1">IF(B2290="","",IF(ISERROR(MATCH($J2290,[3]SorP!$B$1:$B$6226,0)),"",INDIRECT("'SorP'!$A$"&amp;MATCH($S2290&amp;$J2290,[3]SorP!C:C,0))))</f>
        <v/>
      </c>
      <c r="U2290" s="139"/>
      <c r="V2290" s="140" t="e">
        <f>IF(C2290="",NA(),IF(OR(C2290="Smelter not listed",C2290="Smelter not yet identified"),MATCH($B2290&amp;$D2290,'[3]Smelter Look-up'!$J:$J,0),MATCH($B2290&amp;$C2290,'[3]Smelter Look-up'!$J:$J,0)))</f>
        <v>#N/A</v>
      </c>
      <c r="X2290" s="67">
        <f t="shared" si="176"/>
        <v>0</v>
      </c>
      <c r="AB2290" s="68" t="str">
        <f t="shared" si="177"/>
        <v/>
      </c>
    </row>
    <row r="2291" spans="1:28" s="67" customFormat="1" ht="20.25">
      <c r="A2291" s="197"/>
      <c r="B2291" s="137" t="s">
        <v>235</v>
      </c>
      <c r="C2291" s="191" t="s">
        <v>235</v>
      </c>
      <c r="D2291" s="138"/>
      <c r="E2291" s="137" t="s">
        <v>235</v>
      </c>
      <c r="F2291" s="137" t="s">
        <v>235</v>
      </c>
      <c r="G2291" s="137" t="s">
        <v>235</v>
      </c>
      <c r="H2291" s="192" t="s">
        <v>235</v>
      </c>
      <c r="I2291" s="193" t="s">
        <v>235</v>
      </c>
      <c r="J2291" s="193" t="s">
        <v>235</v>
      </c>
      <c r="K2291" s="194"/>
      <c r="L2291" s="194"/>
      <c r="M2291" s="194"/>
      <c r="N2291" s="194"/>
      <c r="O2291" s="194"/>
      <c r="P2291" s="195"/>
      <c r="Q2291" s="196"/>
      <c r="R2291" s="137" t="s">
        <v>235</v>
      </c>
      <c r="S2291" s="197" t="str">
        <f t="shared" ca="1" si="178"/>
        <v/>
      </c>
      <c r="T2291" s="197" t="str">
        <f ca="1">IF(B2291="","",IF(ISERROR(MATCH($J2291,[3]SorP!$B$1:$B$6226,0)),"",INDIRECT("'SorP'!$A$"&amp;MATCH($S2291&amp;$J2291,[3]SorP!C:C,0))))</f>
        <v/>
      </c>
      <c r="U2291" s="139"/>
      <c r="V2291" s="140" t="e">
        <f>IF(C2291="",NA(),IF(OR(C2291="Smelter not listed",C2291="Smelter not yet identified"),MATCH($B2291&amp;$D2291,'[3]Smelter Look-up'!$J:$J,0),MATCH($B2291&amp;$C2291,'[3]Smelter Look-up'!$J:$J,0)))</f>
        <v>#N/A</v>
      </c>
      <c r="X2291" s="67">
        <f t="shared" si="176"/>
        <v>0</v>
      </c>
      <c r="AB2291" s="68" t="str">
        <f t="shared" si="177"/>
        <v/>
      </c>
    </row>
    <row r="2292" spans="1:28" s="67" customFormat="1" ht="20.25">
      <c r="A2292" s="197"/>
      <c r="B2292" s="137" t="s">
        <v>235</v>
      </c>
      <c r="C2292" s="191" t="s">
        <v>235</v>
      </c>
      <c r="D2292" s="138"/>
      <c r="E2292" s="137" t="s">
        <v>235</v>
      </c>
      <c r="F2292" s="137" t="s">
        <v>235</v>
      </c>
      <c r="G2292" s="137" t="s">
        <v>235</v>
      </c>
      <c r="H2292" s="192" t="s">
        <v>235</v>
      </c>
      <c r="I2292" s="193" t="s">
        <v>235</v>
      </c>
      <c r="J2292" s="193" t="s">
        <v>235</v>
      </c>
      <c r="K2292" s="194"/>
      <c r="L2292" s="194"/>
      <c r="M2292" s="194"/>
      <c r="N2292" s="194"/>
      <c r="O2292" s="194"/>
      <c r="P2292" s="195"/>
      <c r="Q2292" s="196"/>
      <c r="R2292" s="137" t="s">
        <v>235</v>
      </c>
      <c r="S2292" s="197" t="str">
        <f t="shared" ca="1" si="178"/>
        <v/>
      </c>
      <c r="T2292" s="197" t="str">
        <f ca="1">IF(B2292="","",IF(ISERROR(MATCH($J2292,[3]SorP!$B$1:$B$6226,0)),"",INDIRECT("'SorP'!$A$"&amp;MATCH($S2292&amp;$J2292,[3]SorP!C:C,0))))</f>
        <v/>
      </c>
      <c r="U2292" s="139"/>
      <c r="V2292" s="140" t="e">
        <f>IF(C2292="",NA(),IF(OR(C2292="Smelter not listed",C2292="Smelter not yet identified"),MATCH($B2292&amp;$D2292,'[3]Smelter Look-up'!$J:$J,0),MATCH($B2292&amp;$C2292,'[3]Smelter Look-up'!$J:$J,0)))</f>
        <v>#N/A</v>
      </c>
      <c r="X2292" s="67">
        <f t="shared" si="176"/>
        <v>0</v>
      </c>
      <c r="AB2292" s="68" t="str">
        <f t="shared" si="177"/>
        <v/>
      </c>
    </row>
    <row r="2293" spans="1:28" s="67" customFormat="1" ht="20.25">
      <c r="A2293" s="197"/>
      <c r="B2293" s="137" t="s">
        <v>235</v>
      </c>
      <c r="C2293" s="191" t="s">
        <v>235</v>
      </c>
      <c r="D2293" s="138"/>
      <c r="E2293" s="137" t="s">
        <v>235</v>
      </c>
      <c r="F2293" s="137" t="s">
        <v>235</v>
      </c>
      <c r="G2293" s="137" t="s">
        <v>235</v>
      </c>
      <c r="H2293" s="192" t="s">
        <v>235</v>
      </c>
      <c r="I2293" s="193" t="s">
        <v>235</v>
      </c>
      <c r="J2293" s="193" t="s">
        <v>235</v>
      </c>
      <c r="K2293" s="194"/>
      <c r="L2293" s="194"/>
      <c r="M2293" s="194"/>
      <c r="N2293" s="194"/>
      <c r="O2293" s="194"/>
      <c r="P2293" s="195"/>
      <c r="Q2293" s="196"/>
      <c r="R2293" s="137" t="s">
        <v>235</v>
      </c>
      <c r="S2293" s="197" t="str">
        <f t="shared" ca="1" si="178"/>
        <v/>
      </c>
      <c r="T2293" s="197" t="str">
        <f ca="1">IF(B2293="","",IF(ISERROR(MATCH($J2293,[3]SorP!$B$1:$B$6226,0)),"",INDIRECT("'SorP'!$A$"&amp;MATCH($S2293&amp;$J2293,[3]SorP!C:C,0))))</f>
        <v/>
      </c>
      <c r="U2293" s="139"/>
      <c r="V2293" s="140" t="e">
        <f>IF(C2293="",NA(),IF(OR(C2293="Smelter not listed",C2293="Smelter not yet identified"),MATCH($B2293&amp;$D2293,'[3]Smelter Look-up'!$J:$J,0),MATCH($B2293&amp;$C2293,'[3]Smelter Look-up'!$J:$J,0)))</f>
        <v>#N/A</v>
      </c>
      <c r="X2293" s="67">
        <f t="shared" si="176"/>
        <v>0</v>
      </c>
      <c r="AB2293" s="68" t="str">
        <f t="shared" si="177"/>
        <v/>
      </c>
    </row>
    <row r="2294" spans="1:28" s="67" customFormat="1" ht="20.25">
      <c r="A2294" s="197"/>
      <c r="B2294" s="137" t="s">
        <v>235</v>
      </c>
      <c r="C2294" s="191" t="s">
        <v>235</v>
      </c>
      <c r="D2294" s="138"/>
      <c r="E2294" s="137" t="s">
        <v>235</v>
      </c>
      <c r="F2294" s="137" t="s">
        <v>235</v>
      </c>
      <c r="G2294" s="137" t="s">
        <v>235</v>
      </c>
      <c r="H2294" s="192" t="s">
        <v>235</v>
      </c>
      <c r="I2294" s="193" t="s">
        <v>235</v>
      </c>
      <c r="J2294" s="193" t="s">
        <v>235</v>
      </c>
      <c r="K2294" s="194"/>
      <c r="L2294" s="194"/>
      <c r="M2294" s="194"/>
      <c r="N2294" s="194"/>
      <c r="O2294" s="194"/>
      <c r="P2294" s="195"/>
      <c r="Q2294" s="196"/>
      <c r="R2294" s="137" t="s">
        <v>235</v>
      </c>
      <c r="S2294" s="197" t="str">
        <f t="shared" ca="1" si="178"/>
        <v/>
      </c>
      <c r="T2294" s="197" t="str">
        <f ca="1">IF(B2294="","",IF(ISERROR(MATCH($J2294,[3]SorP!$B$1:$B$6226,0)),"",INDIRECT("'SorP'!$A$"&amp;MATCH($S2294&amp;$J2294,[3]SorP!C:C,0))))</f>
        <v/>
      </c>
      <c r="U2294" s="139"/>
      <c r="V2294" s="140" t="e">
        <f>IF(C2294="",NA(),IF(OR(C2294="Smelter not listed",C2294="Smelter not yet identified"),MATCH($B2294&amp;$D2294,'[3]Smelter Look-up'!$J:$J,0),MATCH($B2294&amp;$C2294,'[3]Smelter Look-up'!$J:$J,0)))</f>
        <v>#N/A</v>
      </c>
      <c r="X2294" s="67">
        <f t="shared" si="176"/>
        <v>0</v>
      </c>
      <c r="AB2294" s="68" t="str">
        <f t="shared" si="177"/>
        <v/>
      </c>
    </row>
    <row r="2295" spans="1:28" s="67" customFormat="1" ht="20.25">
      <c r="A2295" s="197"/>
      <c r="B2295" s="137" t="s">
        <v>235</v>
      </c>
      <c r="C2295" s="191" t="s">
        <v>235</v>
      </c>
      <c r="D2295" s="138"/>
      <c r="E2295" s="137" t="s">
        <v>235</v>
      </c>
      <c r="F2295" s="137" t="s">
        <v>235</v>
      </c>
      <c r="G2295" s="137" t="s">
        <v>235</v>
      </c>
      <c r="H2295" s="192" t="s">
        <v>235</v>
      </c>
      <c r="I2295" s="193" t="s">
        <v>235</v>
      </c>
      <c r="J2295" s="193" t="s">
        <v>235</v>
      </c>
      <c r="K2295" s="194"/>
      <c r="L2295" s="194"/>
      <c r="M2295" s="194"/>
      <c r="N2295" s="194"/>
      <c r="O2295" s="194"/>
      <c r="P2295" s="195"/>
      <c r="Q2295" s="196"/>
      <c r="R2295" s="137" t="s">
        <v>235</v>
      </c>
      <c r="S2295" s="197" t="str">
        <f t="shared" ca="1" si="178"/>
        <v/>
      </c>
      <c r="T2295" s="197" t="str">
        <f ca="1">IF(B2295="","",IF(ISERROR(MATCH($J2295,[3]SorP!$B$1:$B$6226,0)),"",INDIRECT("'SorP'!$A$"&amp;MATCH($S2295&amp;$J2295,[3]SorP!C:C,0))))</f>
        <v/>
      </c>
      <c r="U2295" s="139"/>
      <c r="V2295" s="140" t="e">
        <f>IF(C2295="",NA(),IF(OR(C2295="Smelter not listed",C2295="Smelter not yet identified"),MATCH($B2295&amp;$D2295,'[3]Smelter Look-up'!$J:$J,0),MATCH($B2295&amp;$C2295,'[3]Smelter Look-up'!$J:$J,0)))</f>
        <v>#N/A</v>
      </c>
      <c r="X2295" s="67">
        <f t="shared" si="176"/>
        <v>0</v>
      </c>
      <c r="AB2295" s="68" t="str">
        <f t="shared" si="177"/>
        <v/>
      </c>
    </row>
    <row r="2296" spans="1:28" s="67" customFormat="1" ht="20.25">
      <c r="A2296" s="197"/>
      <c r="B2296" s="137" t="s">
        <v>235</v>
      </c>
      <c r="C2296" s="191" t="s">
        <v>235</v>
      </c>
      <c r="D2296" s="138"/>
      <c r="E2296" s="137" t="s">
        <v>235</v>
      </c>
      <c r="F2296" s="137" t="s">
        <v>235</v>
      </c>
      <c r="G2296" s="137" t="s">
        <v>235</v>
      </c>
      <c r="H2296" s="192" t="s">
        <v>235</v>
      </c>
      <c r="I2296" s="193" t="s">
        <v>235</v>
      </c>
      <c r="J2296" s="193" t="s">
        <v>235</v>
      </c>
      <c r="K2296" s="194"/>
      <c r="L2296" s="194"/>
      <c r="M2296" s="194"/>
      <c r="N2296" s="194"/>
      <c r="O2296" s="194"/>
      <c r="P2296" s="195"/>
      <c r="Q2296" s="196"/>
      <c r="R2296" s="137" t="s">
        <v>235</v>
      </c>
      <c r="S2296" s="197" t="str">
        <f t="shared" ca="1" si="178"/>
        <v/>
      </c>
      <c r="T2296" s="197" t="str">
        <f ca="1">IF(B2296="","",IF(ISERROR(MATCH($J2296,[3]SorP!$B$1:$B$6226,0)),"",INDIRECT("'SorP'!$A$"&amp;MATCH($S2296&amp;$J2296,[3]SorP!C:C,0))))</f>
        <v/>
      </c>
      <c r="U2296" s="139"/>
      <c r="V2296" s="140" t="e">
        <f>IF(C2296="",NA(),IF(OR(C2296="Smelter not listed",C2296="Smelter not yet identified"),MATCH($B2296&amp;$D2296,'[3]Smelter Look-up'!$J:$J,0),MATCH($B2296&amp;$C2296,'[3]Smelter Look-up'!$J:$J,0)))</f>
        <v>#N/A</v>
      </c>
      <c r="X2296" s="67">
        <f t="shared" si="176"/>
        <v>0</v>
      </c>
      <c r="AB2296" s="68" t="str">
        <f t="shared" si="177"/>
        <v/>
      </c>
    </row>
    <row r="2297" spans="1:28" s="67" customFormat="1" ht="20.25">
      <c r="A2297" s="197"/>
      <c r="B2297" s="137" t="s">
        <v>235</v>
      </c>
      <c r="C2297" s="191" t="s">
        <v>235</v>
      </c>
      <c r="D2297" s="138"/>
      <c r="E2297" s="137" t="s">
        <v>235</v>
      </c>
      <c r="F2297" s="137" t="s">
        <v>235</v>
      </c>
      <c r="G2297" s="137" t="s">
        <v>235</v>
      </c>
      <c r="H2297" s="192" t="s">
        <v>235</v>
      </c>
      <c r="I2297" s="193" t="s">
        <v>235</v>
      </c>
      <c r="J2297" s="193" t="s">
        <v>235</v>
      </c>
      <c r="K2297" s="194"/>
      <c r="L2297" s="194"/>
      <c r="M2297" s="194"/>
      <c r="N2297" s="194"/>
      <c r="O2297" s="194"/>
      <c r="P2297" s="195"/>
      <c r="Q2297" s="196"/>
      <c r="R2297" s="137" t="s">
        <v>235</v>
      </c>
      <c r="S2297" s="197" t="str">
        <f t="shared" ca="1" si="178"/>
        <v/>
      </c>
      <c r="T2297" s="197" t="str">
        <f ca="1">IF(B2297="","",IF(ISERROR(MATCH($J2297,[3]SorP!$B$1:$B$6226,0)),"",INDIRECT("'SorP'!$A$"&amp;MATCH($S2297&amp;$J2297,[3]SorP!C:C,0))))</f>
        <v/>
      </c>
      <c r="U2297" s="139"/>
      <c r="V2297" s="140" t="e">
        <f>IF(C2297="",NA(),IF(OR(C2297="Smelter not listed",C2297="Smelter not yet identified"),MATCH($B2297&amp;$D2297,'[3]Smelter Look-up'!$J:$J,0),MATCH($B2297&amp;$C2297,'[3]Smelter Look-up'!$J:$J,0)))</f>
        <v>#N/A</v>
      </c>
      <c r="X2297" s="67">
        <f t="shared" si="176"/>
        <v>0</v>
      </c>
      <c r="AB2297" s="68" t="str">
        <f t="shared" si="177"/>
        <v/>
      </c>
    </row>
    <row r="2298" spans="1:28" s="67" customFormat="1" ht="20.25">
      <c r="A2298" s="197"/>
      <c r="B2298" s="137" t="s">
        <v>235</v>
      </c>
      <c r="C2298" s="191" t="s">
        <v>235</v>
      </c>
      <c r="D2298" s="138"/>
      <c r="E2298" s="137" t="s">
        <v>235</v>
      </c>
      <c r="F2298" s="137" t="s">
        <v>235</v>
      </c>
      <c r="G2298" s="137" t="s">
        <v>235</v>
      </c>
      <c r="H2298" s="192" t="s">
        <v>235</v>
      </c>
      <c r="I2298" s="193" t="s">
        <v>235</v>
      </c>
      <c r="J2298" s="193" t="s">
        <v>235</v>
      </c>
      <c r="K2298" s="194"/>
      <c r="L2298" s="194"/>
      <c r="M2298" s="194"/>
      <c r="N2298" s="194"/>
      <c r="O2298" s="194"/>
      <c r="P2298" s="195"/>
      <c r="Q2298" s="196"/>
      <c r="R2298" s="137" t="s">
        <v>235</v>
      </c>
      <c r="S2298" s="197" t="str">
        <f t="shared" ref="S2298" ca="1" si="179">IF(B2298="","",IF(ISERROR(MATCH($E2298,CL,0)),"Unknown",INDIRECT("'C'!$A$"&amp;MATCH($E2298,CL,0)+1)))</f>
        <v/>
      </c>
      <c r="T2298" s="197" t="str">
        <f ca="1">IF(B2298="","",IF(ISERROR(MATCH($J2298,[3]SorP!$B$1:$B$6226,0)),"",INDIRECT("'SorP'!$A$"&amp;MATCH($S2298&amp;$J2298,[3]SorP!C:C,0))))</f>
        <v/>
      </c>
      <c r="U2298" s="139"/>
      <c r="V2298" s="140" t="e">
        <f>IF(C2298="",NA(),IF(OR(C2298="Smelter not listed",C2298="Smelter not yet identified"),MATCH($B2298&amp;$D2298,'[3]Smelter Look-up'!$J:$J,0),MATCH($B2298&amp;$C2298,'[3]Smelter Look-up'!$J:$J,0)))</f>
        <v>#N/A</v>
      </c>
      <c r="X2298" s="67">
        <f t="shared" si="176"/>
        <v>0</v>
      </c>
      <c r="AB2298" s="68" t="str">
        <f t="shared" si="177"/>
        <v/>
      </c>
    </row>
    <row r="2299" spans="1:28" s="67" customFormat="1" ht="20.25">
      <c r="A2299" s="197"/>
      <c r="B2299" s="137" t="s">
        <v>235</v>
      </c>
      <c r="C2299" s="191" t="s">
        <v>235</v>
      </c>
      <c r="D2299" s="138"/>
      <c r="E2299" s="137" t="s">
        <v>235</v>
      </c>
      <c r="F2299" s="137" t="s">
        <v>235</v>
      </c>
      <c r="G2299" s="137" t="s">
        <v>235</v>
      </c>
      <c r="H2299" s="192" t="s">
        <v>235</v>
      </c>
      <c r="I2299" s="193" t="s">
        <v>235</v>
      </c>
      <c r="J2299" s="193" t="s">
        <v>235</v>
      </c>
      <c r="K2299" s="194"/>
      <c r="L2299" s="194"/>
      <c r="M2299" s="194"/>
      <c r="N2299" s="194"/>
      <c r="O2299" s="194"/>
      <c r="P2299" s="195"/>
      <c r="Q2299" s="196"/>
      <c r="R2299" s="137" t="s">
        <v>235</v>
      </c>
      <c r="S2299" s="197" t="str">
        <f t="shared" ref="S2299:S2330" ca="1" si="180">IF(B2299="","",IF(ISERROR(MATCH($E2299,CL,0)),"Unknown",INDIRECT("'C'!$A$"&amp;MATCH($E2299,CL,0)+1)))</f>
        <v/>
      </c>
      <c r="T2299" s="197" t="str">
        <f ca="1">IF(B2299="","",IF(ISERROR(MATCH($J2299,[3]SorP!$B$1:$B$6226,0)),"",INDIRECT("'SorP'!$A$"&amp;MATCH($S2299&amp;$J2299,[3]SorP!C:C,0))))</f>
        <v/>
      </c>
      <c r="U2299" s="139"/>
      <c r="V2299" s="140" t="e">
        <f>IF(C2299="",NA(),IF(OR(C2299="Smelter not listed",C2299="Smelter not yet identified"),MATCH($B2299&amp;$D2299,'[3]Smelter Look-up'!$J:$J,0),MATCH($B2299&amp;$C2299,'[3]Smelter Look-up'!$J:$J,0)))</f>
        <v>#N/A</v>
      </c>
      <c r="X2299" s="67">
        <f t="shared" si="176"/>
        <v>0</v>
      </c>
      <c r="AB2299" s="68" t="str">
        <f t="shared" si="177"/>
        <v/>
      </c>
    </row>
    <row r="2300" spans="1:28" s="67" customFormat="1" ht="20.25">
      <c r="A2300" s="197"/>
      <c r="B2300" s="137" t="s">
        <v>235</v>
      </c>
      <c r="C2300" s="191" t="s">
        <v>235</v>
      </c>
      <c r="D2300" s="138"/>
      <c r="E2300" s="137" t="s">
        <v>235</v>
      </c>
      <c r="F2300" s="137" t="s">
        <v>235</v>
      </c>
      <c r="G2300" s="137" t="s">
        <v>235</v>
      </c>
      <c r="H2300" s="192" t="s">
        <v>235</v>
      </c>
      <c r="I2300" s="193" t="s">
        <v>235</v>
      </c>
      <c r="J2300" s="193" t="s">
        <v>235</v>
      </c>
      <c r="K2300" s="194"/>
      <c r="L2300" s="194"/>
      <c r="M2300" s="194"/>
      <c r="N2300" s="194"/>
      <c r="O2300" s="194"/>
      <c r="P2300" s="195"/>
      <c r="Q2300" s="196"/>
      <c r="R2300" s="137" t="s">
        <v>235</v>
      </c>
      <c r="S2300" s="197" t="str">
        <f t="shared" ca="1" si="180"/>
        <v/>
      </c>
      <c r="T2300" s="197" t="str">
        <f ca="1">IF(B2300="","",IF(ISERROR(MATCH($J2300,[3]SorP!$B$1:$B$6226,0)),"",INDIRECT("'SorP'!$A$"&amp;MATCH($S2300&amp;$J2300,[3]SorP!C:C,0))))</f>
        <v/>
      </c>
      <c r="U2300" s="139"/>
      <c r="V2300" s="140" t="e">
        <f>IF(C2300="",NA(),IF(OR(C2300="Smelter not listed",C2300="Smelter not yet identified"),MATCH($B2300&amp;$D2300,'[3]Smelter Look-up'!$J:$J,0),MATCH($B2300&amp;$C2300,'[3]Smelter Look-up'!$J:$J,0)))</f>
        <v>#N/A</v>
      </c>
      <c r="X2300" s="67">
        <f t="shared" si="176"/>
        <v>0</v>
      </c>
      <c r="AB2300" s="68" t="str">
        <f t="shared" si="177"/>
        <v/>
      </c>
    </row>
    <row r="2301" spans="1:28" s="67" customFormat="1" ht="20.25">
      <c r="A2301" s="197"/>
      <c r="B2301" s="137" t="s">
        <v>235</v>
      </c>
      <c r="C2301" s="191" t="s">
        <v>235</v>
      </c>
      <c r="D2301" s="138"/>
      <c r="E2301" s="137" t="s">
        <v>235</v>
      </c>
      <c r="F2301" s="137" t="s">
        <v>235</v>
      </c>
      <c r="G2301" s="137" t="s">
        <v>235</v>
      </c>
      <c r="H2301" s="192" t="s">
        <v>235</v>
      </c>
      <c r="I2301" s="193" t="s">
        <v>235</v>
      </c>
      <c r="J2301" s="193" t="s">
        <v>235</v>
      </c>
      <c r="K2301" s="194"/>
      <c r="L2301" s="194"/>
      <c r="M2301" s="194"/>
      <c r="N2301" s="194"/>
      <c r="O2301" s="194"/>
      <c r="P2301" s="195"/>
      <c r="Q2301" s="196"/>
      <c r="R2301" s="137" t="s">
        <v>235</v>
      </c>
      <c r="S2301" s="197" t="str">
        <f t="shared" ca="1" si="180"/>
        <v/>
      </c>
      <c r="T2301" s="197" t="str">
        <f ca="1">IF(B2301="","",IF(ISERROR(MATCH($J2301,[3]SorP!$B$1:$B$6226,0)),"",INDIRECT("'SorP'!$A$"&amp;MATCH($S2301&amp;$J2301,[3]SorP!C:C,0))))</f>
        <v/>
      </c>
      <c r="U2301" s="139"/>
      <c r="V2301" s="140" t="e">
        <f>IF(C2301="",NA(),IF(OR(C2301="Smelter not listed",C2301="Smelter not yet identified"),MATCH($B2301&amp;$D2301,'[3]Smelter Look-up'!$J:$J,0),MATCH($B2301&amp;$C2301,'[3]Smelter Look-up'!$J:$J,0)))</f>
        <v>#N/A</v>
      </c>
      <c r="X2301" s="67">
        <f t="shared" si="176"/>
        <v>0</v>
      </c>
      <c r="AB2301" s="68" t="str">
        <f t="shared" si="177"/>
        <v/>
      </c>
    </row>
    <row r="2302" spans="1:28" s="67" customFormat="1" ht="20.25">
      <c r="A2302" s="197"/>
      <c r="B2302" s="137" t="s">
        <v>235</v>
      </c>
      <c r="C2302" s="191" t="s">
        <v>235</v>
      </c>
      <c r="D2302" s="138"/>
      <c r="E2302" s="137" t="s">
        <v>235</v>
      </c>
      <c r="F2302" s="137" t="s">
        <v>235</v>
      </c>
      <c r="G2302" s="137" t="s">
        <v>235</v>
      </c>
      <c r="H2302" s="192" t="s">
        <v>235</v>
      </c>
      <c r="I2302" s="193" t="s">
        <v>235</v>
      </c>
      <c r="J2302" s="193" t="s">
        <v>235</v>
      </c>
      <c r="K2302" s="194"/>
      <c r="L2302" s="194"/>
      <c r="M2302" s="194"/>
      <c r="N2302" s="194"/>
      <c r="O2302" s="194"/>
      <c r="P2302" s="195"/>
      <c r="Q2302" s="196"/>
      <c r="R2302" s="137" t="s">
        <v>235</v>
      </c>
      <c r="S2302" s="197" t="str">
        <f t="shared" ca="1" si="180"/>
        <v/>
      </c>
      <c r="T2302" s="197" t="str">
        <f ca="1">IF(B2302="","",IF(ISERROR(MATCH($J2302,[3]SorP!$B$1:$B$6226,0)),"",INDIRECT("'SorP'!$A$"&amp;MATCH($S2302&amp;$J2302,[3]SorP!C:C,0))))</f>
        <v/>
      </c>
      <c r="U2302" s="139"/>
      <c r="V2302" s="140" t="e">
        <f>IF(C2302="",NA(),IF(OR(C2302="Smelter not listed",C2302="Smelter not yet identified"),MATCH($B2302&amp;$D2302,'[3]Smelter Look-up'!$J:$J,0),MATCH($B2302&amp;$C2302,'[3]Smelter Look-up'!$J:$J,0)))</f>
        <v>#N/A</v>
      </c>
      <c r="X2302" s="67">
        <f t="shared" si="176"/>
        <v>0</v>
      </c>
      <c r="AB2302" s="68" t="str">
        <f t="shared" si="177"/>
        <v/>
      </c>
    </row>
    <row r="2303" spans="1:28" s="67" customFormat="1" ht="20.25">
      <c r="A2303" s="197"/>
      <c r="B2303" s="137" t="s">
        <v>235</v>
      </c>
      <c r="C2303" s="191" t="s">
        <v>235</v>
      </c>
      <c r="D2303" s="138"/>
      <c r="E2303" s="137" t="s">
        <v>235</v>
      </c>
      <c r="F2303" s="137" t="s">
        <v>235</v>
      </c>
      <c r="G2303" s="137" t="s">
        <v>235</v>
      </c>
      <c r="H2303" s="192" t="s">
        <v>235</v>
      </c>
      <c r="I2303" s="193" t="s">
        <v>235</v>
      </c>
      <c r="J2303" s="193" t="s">
        <v>235</v>
      </c>
      <c r="K2303" s="194"/>
      <c r="L2303" s="194"/>
      <c r="M2303" s="194"/>
      <c r="N2303" s="194"/>
      <c r="O2303" s="194"/>
      <c r="P2303" s="195"/>
      <c r="Q2303" s="196"/>
      <c r="R2303" s="137" t="s">
        <v>235</v>
      </c>
      <c r="S2303" s="197" t="str">
        <f t="shared" ca="1" si="180"/>
        <v/>
      </c>
      <c r="T2303" s="197" t="str">
        <f ca="1">IF(B2303="","",IF(ISERROR(MATCH($J2303,[3]SorP!$B$1:$B$6226,0)),"",INDIRECT("'SorP'!$A$"&amp;MATCH($S2303&amp;$J2303,[3]SorP!C:C,0))))</f>
        <v/>
      </c>
      <c r="U2303" s="139"/>
      <c r="V2303" s="140" t="e">
        <f>IF(C2303="",NA(),IF(OR(C2303="Smelter not listed",C2303="Smelter not yet identified"),MATCH($B2303&amp;$D2303,'[3]Smelter Look-up'!$J:$J,0),MATCH($B2303&amp;$C2303,'[3]Smelter Look-up'!$J:$J,0)))</f>
        <v>#N/A</v>
      </c>
      <c r="X2303" s="67">
        <f t="shared" si="176"/>
        <v>0</v>
      </c>
      <c r="AB2303" s="68" t="str">
        <f t="shared" si="177"/>
        <v/>
      </c>
    </row>
    <row r="2304" spans="1:28" s="67" customFormat="1" ht="20.25">
      <c r="A2304" s="197"/>
      <c r="B2304" s="137" t="s">
        <v>235</v>
      </c>
      <c r="C2304" s="191" t="s">
        <v>235</v>
      </c>
      <c r="D2304" s="138"/>
      <c r="E2304" s="137" t="s">
        <v>235</v>
      </c>
      <c r="F2304" s="137" t="s">
        <v>235</v>
      </c>
      <c r="G2304" s="137" t="s">
        <v>235</v>
      </c>
      <c r="H2304" s="192" t="s">
        <v>235</v>
      </c>
      <c r="I2304" s="193" t="s">
        <v>235</v>
      </c>
      <c r="J2304" s="193" t="s">
        <v>235</v>
      </c>
      <c r="K2304" s="194"/>
      <c r="L2304" s="194"/>
      <c r="M2304" s="194"/>
      <c r="N2304" s="194"/>
      <c r="O2304" s="194"/>
      <c r="P2304" s="195"/>
      <c r="Q2304" s="196"/>
      <c r="R2304" s="137" t="s">
        <v>235</v>
      </c>
      <c r="S2304" s="197" t="str">
        <f t="shared" ca="1" si="180"/>
        <v/>
      </c>
      <c r="T2304" s="197" t="str">
        <f ca="1">IF(B2304="","",IF(ISERROR(MATCH($J2304,[3]SorP!$B$1:$B$6226,0)),"",INDIRECT("'SorP'!$A$"&amp;MATCH($S2304&amp;$J2304,[3]SorP!C:C,0))))</f>
        <v/>
      </c>
      <c r="U2304" s="139"/>
      <c r="V2304" s="140" t="e">
        <f>IF(C2304="",NA(),IF(OR(C2304="Smelter not listed",C2304="Smelter not yet identified"),MATCH($B2304&amp;$D2304,'[3]Smelter Look-up'!$J:$J,0),MATCH($B2304&amp;$C2304,'[3]Smelter Look-up'!$J:$J,0)))</f>
        <v>#N/A</v>
      </c>
      <c r="X2304" s="67">
        <f t="shared" si="176"/>
        <v>0</v>
      </c>
      <c r="AB2304" s="68" t="str">
        <f t="shared" si="177"/>
        <v/>
      </c>
    </row>
    <row r="2305" spans="1:28" s="67" customFormat="1" ht="20.25">
      <c r="A2305" s="197"/>
      <c r="B2305" s="137" t="s">
        <v>235</v>
      </c>
      <c r="C2305" s="191" t="s">
        <v>235</v>
      </c>
      <c r="D2305" s="138"/>
      <c r="E2305" s="137" t="s">
        <v>235</v>
      </c>
      <c r="F2305" s="137" t="s">
        <v>235</v>
      </c>
      <c r="G2305" s="137" t="s">
        <v>235</v>
      </c>
      <c r="H2305" s="192" t="s">
        <v>235</v>
      </c>
      <c r="I2305" s="193" t="s">
        <v>235</v>
      </c>
      <c r="J2305" s="193" t="s">
        <v>235</v>
      </c>
      <c r="K2305" s="194"/>
      <c r="L2305" s="194"/>
      <c r="M2305" s="194"/>
      <c r="N2305" s="194"/>
      <c r="O2305" s="194"/>
      <c r="P2305" s="195"/>
      <c r="Q2305" s="196"/>
      <c r="R2305" s="137" t="s">
        <v>235</v>
      </c>
      <c r="S2305" s="197" t="str">
        <f t="shared" ca="1" si="180"/>
        <v/>
      </c>
      <c r="T2305" s="197" t="str">
        <f ca="1">IF(B2305="","",IF(ISERROR(MATCH($J2305,[3]SorP!$B$1:$B$6226,0)),"",INDIRECT("'SorP'!$A$"&amp;MATCH($S2305&amp;$J2305,[3]SorP!C:C,0))))</f>
        <v/>
      </c>
      <c r="U2305" s="139"/>
      <c r="V2305" s="140" t="e">
        <f>IF(C2305="",NA(),IF(OR(C2305="Smelter not listed",C2305="Smelter not yet identified"),MATCH($B2305&amp;$D2305,'[3]Smelter Look-up'!$J:$J,0),MATCH($B2305&amp;$C2305,'[3]Smelter Look-up'!$J:$J,0)))</f>
        <v>#N/A</v>
      </c>
      <c r="X2305" s="67">
        <f t="shared" si="176"/>
        <v>0</v>
      </c>
      <c r="AB2305" s="68" t="str">
        <f t="shared" si="177"/>
        <v/>
      </c>
    </row>
    <row r="2306" spans="1:28" s="67" customFormat="1" ht="20.25">
      <c r="A2306" s="197"/>
      <c r="B2306" s="137" t="s">
        <v>235</v>
      </c>
      <c r="C2306" s="191" t="s">
        <v>235</v>
      </c>
      <c r="D2306" s="138"/>
      <c r="E2306" s="137" t="s">
        <v>235</v>
      </c>
      <c r="F2306" s="137" t="s">
        <v>235</v>
      </c>
      <c r="G2306" s="137" t="s">
        <v>235</v>
      </c>
      <c r="H2306" s="192" t="s">
        <v>235</v>
      </c>
      <c r="I2306" s="193" t="s">
        <v>235</v>
      </c>
      <c r="J2306" s="193" t="s">
        <v>235</v>
      </c>
      <c r="K2306" s="194"/>
      <c r="L2306" s="194"/>
      <c r="M2306" s="194"/>
      <c r="N2306" s="194"/>
      <c r="O2306" s="194"/>
      <c r="P2306" s="195"/>
      <c r="Q2306" s="196"/>
      <c r="R2306" s="137" t="s">
        <v>235</v>
      </c>
      <c r="S2306" s="197" t="str">
        <f t="shared" ca="1" si="180"/>
        <v/>
      </c>
      <c r="T2306" s="197" t="str">
        <f ca="1">IF(B2306="","",IF(ISERROR(MATCH($J2306,[3]SorP!$B$1:$B$6226,0)),"",INDIRECT("'SorP'!$A$"&amp;MATCH($S2306&amp;$J2306,[3]SorP!C:C,0))))</f>
        <v/>
      </c>
      <c r="U2306" s="139"/>
      <c r="V2306" s="140" t="e">
        <f>IF(C2306="",NA(),IF(OR(C2306="Smelter not listed",C2306="Smelter not yet identified"),MATCH($B2306&amp;$D2306,'[3]Smelter Look-up'!$J:$J,0),MATCH($B2306&amp;$C2306,'[3]Smelter Look-up'!$J:$J,0)))</f>
        <v>#N/A</v>
      </c>
      <c r="X2306" s="67">
        <f t="shared" si="176"/>
        <v>0</v>
      </c>
      <c r="AB2306" s="68" t="str">
        <f t="shared" si="177"/>
        <v/>
      </c>
    </row>
    <row r="2307" spans="1:28" s="67" customFormat="1" ht="20.25">
      <c r="A2307" s="197"/>
      <c r="B2307" s="137" t="s">
        <v>235</v>
      </c>
      <c r="C2307" s="191" t="s">
        <v>235</v>
      </c>
      <c r="D2307" s="138"/>
      <c r="E2307" s="137" t="s">
        <v>235</v>
      </c>
      <c r="F2307" s="137" t="s">
        <v>235</v>
      </c>
      <c r="G2307" s="137" t="s">
        <v>235</v>
      </c>
      <c r="H2307" s="192" t="s">
        <v>235</v>
      </c>
      <c r="I2307" s="193" t="s">
        <v>235</v>
      </c>
      <c r="J2307" s="193" t="s">
        <v>235</v>
      </c>
      <c r="K2307" s="194"/>
      <c r="L2307" s="194"/>
      <c r="M2307" s="194"/>
      <c r="N2307" s="194"/>
      <c r="O2307" s="194"/>
      <c r="P2307" s="195"/>
      <c r="Q2307" s="196"/>
      <c r="R2307" s="137" t="s">
        <v>235</v>
      </c>
      <c r="S2307" s="197" t="str">
        <f t="shared" ca="1" si="180"/>
        <v/>
      </c>
      <c r="T2307" s="197" t="str">
        <f ca="1">IF(B2307="","",IF(ISERROR(MATCH($J2307,[3]SorP!$B$1:$B$6226,0)),"",INDIRECT("'SorP'!$A$"&amp;MATCH($S2307&amp;$J2307,[3]SorP!C:C,0))))</f>
        <v/>
      </c>
      <c r="U2307" s="139"/>
      <c r="V2307" s="140" t="e">
        <f>IF(C2307="",NA(),IF(OR(C2307="Smelter not listed",C2307="Smelter not yet identified"),MATCH($B2307&amp;$D2307,'[3]Smelter Look-up'!$J:$J,0),MATCH($B2307&amp;$C2307,'[3]Smelter Look-up'!$J:$J,0)))</f>
        <v>#N/A</v>
      </c>
      <c r="X2307" s="67">
        <f t="shared" si="176"/>
        <v>0</v>
      </c>
      <c r="AB2307" s="68" t="str">
        <f t="shared" si="177"/>
        <v/>
      </c>
    </row>
    <row r="2308" spans="1:28" s="67" customFormat="1" ht="20.25">
      <c r="A2308" s="197"/>
      <c r="B2308" s="137" t="s">
        <v>235</v>
      </c>
      <c r="C2308" s="191" t="s">
        <v>235</v>
      </c>
      <c r="D2308" s="138"/>
      <c r="E2308" s="137" t="s">
        <v>235</v>
      </c>
      <c r="F2308" s="137" t="s">
        <v>235</v>
      </c>
      <c r="G2308" s="137" t="s">
        <v>235</v>
      </c>
      <c r="H2308" s="192" t="s">
        <v>235</v>
      </c>
      <c r="I2308" s="193" t="s">
        <v>235</v>
      </c>
      <c r="J2308" s="193" t="s">
        <v>235</v>
      </c>
      <c r="K2308" s="194"/>
      <c r="L2308" s="194"/>
      <c r="M2308" s="194"/>
      <c r="N2308" s="194"/>
      <c r="O2308" s="194"/>
      <c r="P2308" s="195"/>
      <c r="Q2308" s="196"/>
      <c r="R2308" s="137" t="s">
        <v>235</v>
      </c>
      <c r="S2308" s="197" t="str">
        <f t="shared" ca="1" si="180"/>
        <v/>
      </c>
      <c r="T2308" s="197" t="str">
        <f ca="1">IF(B2308="","",IF(ISERROR(MATCH($J2308,[3]SorP!$B$1:$B$6226,0)),"",INDIRECT("'SorP'!$A$"&amp;MATCH($S2308&amp;$J2308,[3]SorP!C:C,0))))</f>
        <v/>
      </c>
      <c r="U2308" s="139"/>
      <c r="V2308" s="140" t="e">
        <f>IF(C2308="",NA(),IF(OR(C2308="Smelter not listed",C2308="Smelter not yet identified"),MATCH($B2308&amp;$D2308,'[3]Smelter Look-up'!$J:$J,0),MATCH($B2308&amp;$C2308,'[3]Smelter Look-up'!$J:$J,0)))</f>
        <v>#N/A</v>
      </c>
      <c r="X2308" s="67">
        <f t="shared" si="176"/>
        <v>0</v>
      </c>
      <c r="AB2308" s="68" t="str">
        <f t="shared" si="177"/>
        <v/>
      </c>
    </row>
    <row r="2309" spans="1:28" s="67" customFormat="1" ht="20.25">
      <c r="A2309" s="197"/>
      <c r="B2309" s="137" t="s">
        <v>235</v>
      </c>
      <c r="C2309" s="191" t="s">
        <v>235</v>
      </c>
      <c r="D2309" s="138"/>
      <c r="E2309" s="137" t="s">
        <v>235</v>
      </c>
      <c r="F2309" s="137" t="s">
        <v>235</v>
      </c>
      <c r="G2309" s="137" t="s">
        <v>235</v>
      </c>
      <c r="H2309" s="192" t="s">
        <v>235</v>
      </c>
      <c r="I2309" s="193" t="s">
        <v>235</v>
      </c>
      <c r="J2309" s="193" t="s">
        <v>235</v>
      </c>
      <c r="K2309" s="194"/>
      <c r="L2309" s="194"/>
      <c r="M2309" s="194"/>
      <c r="N2309" s="194"/>
      <c r="O2309" s="194"/>
      <c r="P2309" s="195"/>
      <c r="Q2309" s="196"/>
      <c r="R2309" s="137" t="s">
        <v>235</v>
      </c>
      <c r="S2309" s="197" t="str">
        <f t="shared" ca="1" si="180"/>
        <v/>
      </c>
      <c r="T2309" s="197" t="str">
        <f ca="1">IF(B2309="","",IF(ISERROR(MATCH($J2309,[3]SorP!$B$1:$B$6226,0)),"",INDIRECT("'SorP'!$A$"&amp;MATCH($S2309&amp;$J2309,[3]SorP!C:C,0))))</f>
        <v/>
      </c>
      <c r="U2309" s="139"/>
      <c r="V2309" s="140" t="e">
        <f>IF(C2309="",NA(),IF(OR(C2309="Smelter not listed",C2309="Smelter not yet identified"),MATCH($B2309&amp;$D2309,'[3]Smelter Look-up'!$J:$J,0),MATCH($B2309&amp;$C2309,'[3]Smelter Look-up'!$J:$J,0)))</f>
        <v>#N/A</v>
      </c>
      <c r="X2309" s="67">
        <f t="shared" si="176"/>
        <v>0</v>
      </c>
      <c r="AB2309" s="68" t="str">
        <f t="shared" si="177"/>
        <v/>
      </c>
    </row>
    <row r="2310" spans="1:28" s="67" customFormat="1" ht="20.25">
      <c r="A2310" s="197"/>
      <c r="B2310" s="137" t="s">
        <v>235</v>
      </c>
      <c r="C2310" s="191" t="s">
        <v>235</v>
      </c>
      <c r="D2310" s="138"/>
      <c r="E2310" s="137" t="s">
        <v>235</v>
      </c>
      <c r="F2310" s="137" t="s">
        <v>235</v>
      </c>
      <c r="G2310" s="137" t="s">
        <v>235</v>
      </c>
      <c r="H2310" s="192" t="s">
        <v>235</v>
      </c>
      <c r="I2310" s="193" t="s">
        <v>235</v>
      </c>
      <c r="J2310" s="193" t="s">
        <v>235</v>
      </c>
      <c r="K2310" s="194"/>
      <c r="L2310" s="194"/>
      <c r="M2310" s="194"/>
      <c r="N2310" s="194"/>
      <c r="O2310" s="194"/>
      <c r="P2310" s="195"/>
      <c r="Q2310" s="196"/>
      <c r="R2310" s="137" t="s">
        <v>235</v>
      </c>
      <c r="S2310" s="197" t="str">
        <f t="shared" ca="1" si="180"/>
        <v/>
      </c>
      <c r="T2310" s="197" t="str">
        <f ca="1">IF(B2310="","",IF(ISERROR(MATCH($J2310,[3]SorP!$B$1:$B$6226,0)),"",INDIRECT("'SorP'!$A$"&amp;MATCH($S2310&amp;$J2310,[3]SorP!C:C,0))))</f>
        <v/>
      </c>
      <c r="U2310" s="139"/>
      <c r="V2310" s="140" t="e">
        <f>IF(C2310="",NA(),IF(OR(C2310="Smelter not listed",C2310="Smelter not yet identified"),MATCH($B2310&amp;$D2310,'[3]Smelter Look-up'!$J:$J,0),MATCH($B2310&amp;$C2310,'[3]Smelter Look-up'!$J:$J,0)))</f>
        <v>#N/A</v>
      </c>
      <c r="X2310" s="67">
        <f t="shared" si="176"/>
        <v>0</v>
      </c>
      <c r="AB2310" s="68" t="str">
        <f t="shared" si="177"/>
        <v/>
      </c>
    </row>
    <row r="2311" spans="1:28" s="67" customFormat="1" ht="20.25">
      <c r="A2311" s="197"/>
      <c r="B2311" s="137" t="s">
        <v>235</v>
      </c>
      <c r="C2311" s="191" t="s">
        <v>235</v>
      </c>
      <c r="D2311" s="138"/>
      <c r="E2311" s="137" t="s">
        <v>235</v>
      </c>
      <c r="F2311" s="137" t="s">
        <v>235</v>
      </c>
      <c r="G2311" s="137" t="s">
        <v>235</v>
      </c>
      <c r="H2311" s="192" t="s">
        <v>235</v>
      </c>
      <c r="I2311" s="193" t="s">
        <v>235</v>
      </c>
      <c r="J2311" s="193" t="s">
        <v>235</v>
      </c>
      <c r="K2311" s="194"/>
      <c r="L2311" s="194"/>
      <c r="M2311" s="194"/>
      <c r="N2311" s="194"/>
      <c r="O2311" s="194"/>
      <c r="P2311" s="195"/>
      <c r="Q2311" s="196"/>
      <c r="R2311" s="137" t="s">
        <v>235</v>
      </c>
      <c r="S2311" s="197" t="str">
        <f t="shared" ca="1" si="180"/>
        <v/>
      </c>
      <c r="T2311" s="197" t="str">
        <f ca="1">IF(B2311="","",IF(ISERROR(MATCH($J2311,[3]SorP!$B$1:$B$6226,0)),"",INDIRECT("'SorP'!$A$"&amp;MATCH($S2311&amp;$J2311,[3]SorP!C:C,0))))</f>
        <v/>
      </c>
      <c r="U2311" s="139"/>
      <c r="V2311" s="140" t="e">
        <f>IF(C2311="",NA(),IF(OR(C2311="Smelter not listed",C2311="Smelter not yet identified"),MATCH($B2311&amp;$D2311,'[3]Smelter Look-up'!$J:$J,0),MATCH($B2311&amp;$C2311,'[3]Smelter Look-up'!$J:$J,0)))</f>
        <v>#N/A</v>
      </c>
      <c r="X2311" s="67">
        <f t="shared" si="176"/>
        <v>0</v>
      </c>
      <c r="AB2311" s="68" t="str">
        <f t="shared" si="177"/>
        <v/>
      </c>
    </row>
    <row r="2312" spans="1:28" s="67" customFormat="1" ht="20.25">
      <c r="A2312" s="197"/>
      <c r="B2312" s="137" t="s">
        <v>235</v>
      </c>
      <c r="C2312" s="191" t="s">
        <v>235</v>
      </c>
      <c r="D2312" s="138"/>
      <c r="E2312" s="137" t="s">
        <v>235</v>
      </c>
      <c r="F2312" s="137" t="s">
        <v>235</v>
      </c>
      <c r="G2312" s="137" t="s">
        <v>235</v>
      </c>
      <c r="H2312" s="192" t="s">
        <v>235</v>
      </c>
      <c r="I2312" s="193" t="s">
        <v>235</v>
      </c>
      <c r="J2312" s="193" t="s">
        <v>235</v>
      </c>
      <c r="K2312" s="194"/>
      <c r="L2312" s="194"/>
      <c r="M2312" s="194"/>
      <c r="N2312" s="194"/>
      <c r="O2312" s="194"/>
      <c r="P2312" s="195"/>
      <c r="Q2312" s="196"/>
      <c r="R2312" s="137" t="s">
        <v>235</v>
      </c>
      <c r="S2312" s="197" t="str">
        <f t="shared" ca="1" si="180"/>
        <v/>
      </c>
      <c r="T2312" s="197" t="str">
        <f ca="1">IF(B2312="","",IF(ISERROR(MATCH($J2312,[3]SorP!$B$1:$B$6226,0)),"",INDIRECT("'SorP'!$A$"&amp;MATCH($S2312&amp;$J2312,[3]SorP!C:C,0))))</f>
        <v/>
      </c>
      <c r="U2312" s="139"/>
      <c r="V2312" s="140" t="e">
        <f>IF(C2312="",NA(),IF(OR(C2312="Smelter not listed",C2312="Smelter not yet identified"),MATCH($B2312&amp;$D2312,'[3]Smelter Look-up'!$J:$J,0),MATCH($B2312&amp;$C2312,'[3]Smelter Look-up'!$J:$J,0)))</f>
        <v>#N/A</v>
      </c>
      <c r="X2312" s="67">
        <f t="shared" si="176"/>
        <v>0</v>
      </c>
      <c r="AB2312" s="68" t="str">
        <f t="shared" si="177"/>
        <v/>
      </c>
    </row>
    <row r="2313" spans="1:28" s="67" customFormat="1" ht="20.25">
      <c r="A2313" s="197"/>
      <c r="B2313" s="137" t="s">
        <v>235</v>
      </c>
      <c r="C2313" s="191" t="s">
        <v>235</v>
      </c>
      <c r="D2313" s="138"/>
      <c r="E2313" s="137" t="s">
        <v>235</v>
      </c>
      <c r="F2313" s="137" t="s">
        <v>235</v>
      </c>
      <c r="G2313" s="137" t="s">
        <v>235</v>
      </c>
      <c r="H2313" s="192" t="s">
        <v>235</v>
      </c>
      <c r="I2313" s="193" t="s">
        <v>235</v>
      </c>
      <c r="J2313" s="193" t="s">
        <v>235</v>
      </c>
      <c r="K2313" s="194"/>
      <c r="L2313" s="194"/>
      <c r="M2313" s="194"/>
      <c r="N2313" s="194"/>
      <c r="O2313" s="194"/>
      <c r="P2313" s="195"/>
      <c r="Q2313" s="196"/>
      <c r="R2313" s="137" t="s">
        <v>235</v>
      </c>
      <c r="S2313" s="197" t="str">
        <f t="shared" ca="1" si="180"/>
        <v/>
      </c>
      <c r="T2313" s="197" t="str">
        <f ca="1">IF(B2313="","",IF(ISERROR(MATCH($J2313,[3]SorP!$B$1:$B$6226,0)),"",INDIRECT("'SorP'!$A$"&amp;MATCH($S2313&amp;$J2313,[3]SorP!C:C,0))))</f>
        <v/>
      </c>
      <c r="U2313" s="139"/>
      <c r="V2313" s="140" t="e">
        <f>IF(C2313="",NA(),IF(OR(C2313="Smelter not listed",C2313="Smelter not yet identified"),MATCH($B2313&amp;$D2313,'[3]Smelter Look-up'!$J:$J,0),MATCH($B2313&amp;$C2313,'[3]Smelter Look-up'!$J:$J,0)))</f>
        <v>#N/A</v>
      </c>
      <c r="X2313" s="67">
        <f t="shared" ref="X2313:X2376" si="181">IF(AND(C2313="Smelter not listed",OR(LEN(D2313)=0,LEN(E2313)=0)),1,0)</f>
        <v>0</v>
      </c>
      <c r="AB2313" s="68" t="str">
        <f t="shared" ref="AB2313:AB2376" si="182">B2313&amp;C2313</f>
        <v/>
      </c>
    </row>
    <row r="2314" spans="1:28" s="67" customFormat="1" ht="20.25">
      <c r="A2314" s="197"/>
      <c r="B2314" s="137" t="s">
        <v>235</v>
      </c>
      <c r="C2314" s="191" t="s">
        <v>235</v>
      </c>
      <c r="D2314" s="138"/>
      <c r="E2314" s="137" t="s">
        <v>235</v>
      </c>
      <c r="F2314" s="137" t="s">
        <v>235</v>
      </c>
      <c r="G2314" s="137" t="s">
        <v>235</v>
      </c>
      <c r="H2314" s="192" t="s">
        <v>235</v>
      </c>
      <c r="I2314" s="193" t="s">
        <v>235</v>
      </c>
      <c r="J2314" s="193" t="s">
        <v>235</v>
      </c>
      <c r="K2314" s="194"/>
      <c r="L2314" s="194"/>
      <c r="M2314" s="194"/>
      <c r="N2314" s="194"/>
      <c r="O2314" s="194"/>
      <c r="P2314" s="195"/>
      <c r="Q2314" s="196"/>
      <c r="R2314" s="137" t="s">
        <v>235</v>
      </c>
      <c r="S2314" s="197" t="str">
        <f t="shared" ca="1" si="180"/>
        <v/>
      </c>
      <c r="T2314" s="197" t="str">
        <f ca="1">IF(B2314="","",IF(ISERROR(MATCH($J2314,[3]SorP!$B$1:$B$6226,0)),"",INDIRECT("'SorP'!$A$"&amp;MATCH($S2314&amp;$J2314,[3]SorP!C:C,0))))</f>
        <v/>
      </c>
      <c r="U2314" s="139"/>
      <c r="V2314" s="140" t="e">
        <f>IF(C2314="",NA(),IF(OR(C2314="Smelter not listed",C2314="Smelter not yet identified"),MATCH($B2314&amp;$D2314,'[3]Smelter Look-up'!$J:$J,0),MATCH($B2314&amp;$C2314,'[3]Smelter Look-up'!$J:$J,0)))</f>
        <v>#N/A</v>
      </c>
      <c r="X2314" s="67">
        <f t="shared" si="181"/>
        <v>0</v>
      </c>
      <c r="AB2314" s="68" t="str">
        <f t="shared" si="182"/>
        <v/>
      </c>
    </row>
    <row r="2315" spans="1:28" s="67" customFormat="1" ht="20.25">
      <c r="A2315" s="197"/>
      <c r="B2315" s="137" t="s">
        <v>235</v>
      </c>
      <c r="C2315" s="191" t="s">
        <v>235</v>
      </c>
      <c r="D2315" s="138"/>
      <c r="E2315" s="137" t="s">
        <v>235</v>
      </c>
      <c r="F2315" s="137" t="s">
        <v>235</v>
      </c>
      <c r="G2315" s="137" t="s">
        <v>235</v>
      </c>
      <c r="H2315" s="192" t="s">
        <v>235</v>
      </c>
      <c r="I2315" s="193" t="s">
        <v>235</v>
      </c>
      <c r="J2315" s="193" t="s">
        <v>235</v>
      </c>
      <c r="K2315" s="194"/>
      <c r="L2315" s="194"/>
      <c r="M2315" s="194"/>
      <c r="N2315" s="194"/>
      <c r="O2315" s="194"/>
      <c r="P2315" s="195"/>
      <c r="Q2315" s="196"/>
      <c r="R2315" s="137" t="s">
        <v>235</v>
      </c>
      <c r="S2315" s="197" t="str">
        <f t="shared" ca="1" si="180"/>
        <v/>
      </c>
      <c r="T2315" s="197" t="str">
        <f ca="1">IF(B2315="","",IF(ISERROR(MATCH($J2315,[3]SorP!$B$1:$B$6226,0)),"",INDIRECT("'SorP'!$A$"&amp;MATCH($S2315&amp;$J2315,[3]SorP!C:C,0))))</f>
        <v/>
      </c>
      <c r="U2315" s="139"/>
      <c r="V2315" s="140" t="e">
        <f>IF(C2315="",NA(),IF(OR(C2315="Smelter not listed",C2315="Smelter not yet identified"),MATCH($B2315&amp;$D2315,'[3]Smelter Look-up'!$J:$J,0),MATCH($B2315&amp;$C2315,'[3]Smelter Look-up'!$J:$J,0)))</f>
        <v>#N/A</v>
      </c>
      <c r="X2315" s="67">
        <f t="shared" si="181"/>
        <v>0</v>
      </c>
      <c r="AB2315" s="68" t="str">
        <f t="shared" si="182"/>
        <v/>
      </c>
    </row>
    <row r="2316" spans="1:28" s="67" customFormat="1" ht="20.25">
      <c r="A2316" s="197"/>
      <c r="B2316" s="137" t="s">
        <v>235</v>
      </c>
      <c r="C2316" s="191" t="s">
        <v>235</v>
      </c>
      <c r="D2316" s="138"/>
      <c r="E2316" s="137" t="s">
        <v>235</v>
      </c>
      <c r="F2316" s="137" t="s">
        <v>235</v>
      </c>
      <c r="G2316" s="137" t="s">
        <v>235</v>
      </c>
      <c r="H2316" s="192" t="s">
        <v>235</v>
      </c>
      <c r="I2316" s="193" t="s">
        <v>235</v>
      </c>
      <c r="J2316" s="193" t="s">
        <v>235</v>
      </c>
      <c r="K2316" s="194"/>
      <c r="L2316" s="194"/>
      <c r="M2316" s="194"/>
      <c r="N2316" s="194"/>
      <c r="O2316" s="194"/>
      <c r="P2316" s="195"/>
      <c r="Q2316" s="196"/>
      <c r="R2316" s="137" t="s">
        <v>235</v>
      </c>
      <c r="S2316" s="197" t="str">
        <f t="shared" ca="1" si="180"/>
        <v/>
      </c>
      <c r="T2316" s="197" t="str">
        <f ca="1">IF(B2316="","",IF(ISERROR(MATCH($J2316,[3]SorP!$B$1:$B$6226,0)),"",INDIRECT("'SorP'!$A$"&amp;MATCH($S2316&amp;$J2316,[3]SorP!C:C,0))))</f>
        <v/>
      </c>
      <c r="U2316" s="139"/>
      <c r="V2316" s="140" t="e">
        <f>IF(C2316="",NA(),IF(OR(C2316="Smelter not listed",C2316="Smelter not yet identified"),MATCH($B2316&amp;$D2316,'[3]Smelter Look-up'!$J:$J,0),MATCH($B2316&amp;$C2316,'[3]Smelter Look-up'!$J:$J,0)))</f>
        <v>#N/A</v>
      </c>
      <c r="X2316" s="67">
        <f t="shared" si="181"/>
        <v>0</v>
      </c>
      <c r="AB2316" s="68" t="str">
        <f t="shared" si="182"/>
        <v/>
      </c>
    </row>
    <row r="2317" spans="1:28" s="67" customFormat="1" ht="20.25">
      <c r="A2317" s="197"/>
      <c r="B2317" s="137" t="s">
        <v>235</v>
      </c>
      <c r="C2317" s="191" t="s">
        <v>235</v>
      </c>
      <c r="D2317" s="138"/>
      <c r="E2317" s="137" t="s">
        <v>235</v>
      </c>
      <c r="F2317" s="137" t="s">
        <v>235</v>
      </c>
      <c r="G2317" s="137" t="s">
        <v>235</v>
      </c>
      <c r="H2317" s="192" t="s">
        <v>235</v>
      </c>
      <c r="I2317" s="193" t="s">
        <v>235</v>
      </c>
      <c r="J2317" s="193" t="s">
        <v>235</v>
      </c>
      <c r="K2317" s="194"/>
      <c r="L2317" s="194"/>
      <c r="M2317" s="194"/>
      <c r="N2317" s="194"/>
      <c r="O2317" s="194"/>
      <c r="P2317" s="195"/>
      <c r="Q2317" s="196"/>
      <c r="R2317" s="137" t="s">
        <v>235</v>
      </c>
      <c r="S2317" s="197" t="str">
        <f t="shared" ca="1" si="180"/>
        <v/>
      </c>
      <c r="T2317" s="197" t="str">
        <f ca="1">IF(B2317="","",IF(ISERROR(MATCH($J2317,[3]SorP!$B$1:$B$6226,0)),"",INDIRECT("'SorP'!$A$"&amp;MATCH($S2317&amp;$J2317,[3]SorP!C:C,0))))</f>
        <v/>
      </c>
      <c r="U2317" s="139"/>
      <c r="V2317" s="140" t="e">
        <f>IF(C2317="",NA(),IF(OR(C2317="Smelter not listed",C2317="Smelter not yet identified"),MATCH($B2317&amp;$D2317,'[3]Smelter Look-up'!$J:$J,0),MATCH($B2317&amp;$C2317,'[3]Smelter Look-up'!$J:$J,0)))</f>
        <v>#N/A</v>
      </c>
      <c r="X2317" s="67">
        <f t="shared" si="181"/>
        <v>0</v>
      </c>
      <c r="AB2317" s="68" t="str">
        <f t="shared" si="182"/>
        <v/>
      </c>
    </row>
    <row r="2318" spans="1:28" s="67" customFormat="1" ht="20.25">
      <c r="A2318" s="197"/>
      <c r="B2318" s="137" t="s">
        <v>235</v>
      </c>
      <c r="C2318" s="191" t="s">
        <v>235</v>
      </c>
      <c r="D2318" s="138"/>
      <c r="E2318" s="137" t="s">
        <v>235</v>
      </c>
      <c r="F2318" s="137" t="s">
        <v>235</v>
      </c>
      <c r="G2318" s="137" t="s">
        <v>235</v>
      </c>
      <c r="H2318" s="192" t="s">
        <v>235</v>
      </c>
      <c r="I2318" s="193" t="s">
        <v>235</v>
      </c>
      <c r="J2318" s="193" t="s">
        <v>235</v>
      </c>
      <c r="K2318" s="194"/>
      <c r="L2318" s="194"/>
      <c r="M2318" s="194"/>
      <c r="N2318" s="194"/>
      <c r="O2318" s="194"/>
      <c r="P2318" s="195"/>
      <c r="Q2318" s="196"/>
      <c r="R2318" s="137" t="s">
        <v>235</v>
      </c>
      <c r="S2318" s="197" t="str">
        <f t="shared" ca="1" si="180"/>
        <v/>
      </c>
      <c r="T2318" s="197" t="str">
        <f ca="1">IF(B2318="","",IF(ISERROR(MATCH($J2318,[3]SorP!$B$1:$B$6226,0)),"",INDIRECT("'SorP'!$A$"&amp;MATCH($S2318&amp;$J2318,[3]SorP!C:C,0))))</f>
        <v/>
      </c>
      <c r="U2318" s="139"/>
      <c r="V2318" s="140" t="e">
        <f>IF(C2318="",NA(),IF(OR(C2318="Smelter not listed",C2318="Smelter not yet identified"),MATCH($B2318&amp;$D2318,'[3]Smelter Look-up'!$J:$J,0),MATCH($B2318&amp;$C2318,'[3]Smelter Look-up'!$J:$J,0)))</f>
        <v>#N/A</v>
      </c>
      <c r="X2318" s="67">
        <f t="shared" si="181"/>
        <v>0</v>
      </c>
      <c r="AB2318" s="68" t="str">
        <f t="shared" si="182"/>
        <v/>
      </c>
    </row>
    <row r="2319" spans="1:28" s="67" customFormat="1" ht="20.25">
      <c r="A2319" s="197"/>
      <c r="B2319" s="137" t="s">
        <v>235</v>
      </c>
      <c r="C2319" s="191" t="s">
        <v>235</v>
      </c>
      <c r="D2319" s="138"/>
      <c r="E2319" s="137" t="s">
        <v>235</v>
      </c>
      <c r="F2319" s="137" t="s">
        <v>235</v>
      </c>
      <c r="G2319" s="137" t="s">
        <v>235</v>
      </c>
      <c r="H2319" s="192" t="s">
        <v>235</v>
      </c>
      <c r="I2319" s="193" t="s">
        <v>235</v>
      </c>
      <c r="J2319" s="193" t="s">
        <v>235</v>
      </c>
      <c r="K2319" s="194"/>
      <c r="L2319" s="194"/>
      <c r="M2319" s="194"/>
      <c r="N2319" s="194"/>
      <c r="O2319" s="194"/>
      <c r="P2319" s="195"/>
      <c r="Q2319" s="196"/>
      <c r="R2319" s="137" t="s">
        <v>235</v>
      </c>
      <c r="S2319" s="197" t="str">
        <f t="shared" ca="1" si="180"/>
        <v/>
      </c>
      <c r="T2319" s="197" t="str">
        <f ca="1">IF(B2319="","",IF(ISERROR(MATCH($J2319,[3]SorP!$B$1:$B$6226,0)),"",INDIRECT("'SorP'!$A$"&amp;MATCH($S2319&amp;$J2319,[3]SorP!C:C,0))))</f>
        <v/>
      </c>
      <c r="U2319" s="139"/>
      <c r="V2319" s="140" t="e">
        <f>IF(C2319="",NA(),IF(OR(C2319="Smelter not listed",C2319="Smelter not yet identified"),MATCH($B2319&amp;$D2319,'[3]Smelter Look-up'!$J:$J,0),MATCH($B2319&amp;$C2319,'[3]Smelter Look-up'!$J:$J,0)))</f>
        <v>#N/A</v>
      </c>
      <c r="X2319" s="67">
        <f t="shared" si="181"/>
        <v>0</v>
      </c>
      <c r="AB2319" s="68" t="str">
        <f t="shared" si="182"/>
        <v/>
      </c>
    </row>
    <row r="2320" spans="1:28" s="67" customFormat="1" ht="20.25">
      <c r="A2320" s="197"/>
      <c r="B2320" s="137" t="s">
        <v>235</v>
      </c>
      <c r="C2320" s="191" t="s">
        <v>235</v>
      </c>
      <c r="D2320" s="138"/>
      <c r="E2320" s="137" t="s">
        <v>235</v>
      </c>
      <c r="F2320" s="137" t="s">
        <v>235</v>
      </c>
      <c r="G2320" s="137" t="s">
        <v>235</v>
      </c>
      <c r="H2320" s="192" t="s">
        <v>235</v>
      </c>
      <c r="I2320" s="193" t="s">
        <v>235</v>
      </c>
      <c r="J2320" s="193" t="s">
        <v>235</v>
      </c>
      <c r="K2320" s="194"/>
      <c r="L2320" s="194"/>
      <c r="M2320" s="194"/>
      <c r="N2320" s="194"/>
      <c r="O2320" s="194"/>
      <c r="P2320" s="195"/>
      <c r="Q2320" s="196"/>
      <c r="R2320" s="137" t="s">
        <v>235</v>
      </c>
      <c r="S2320" s="197" t="str">
        <f t="shared" ca="1" si="180"/>
        <v/>
      </c>
      <c r="T2320" s="197" t="str">
        <f ca="1">IF(B2320="","",IF(ISERROR(MATCH($J2320,[3]SorP!$B$1:$B$6226,0)),"",INDIRECT("'SorP'!$A$"&amp;MATCH($S2320&amp;$J2320,[3]SorP!C:C,0))))</f>
        <v/>
      </c>
      <c r="U2320" s="139"/>
      <c r="V2320" s="140" t="e">
        <f>IF(C2320="",NA(),IF(OR(C2320="Smelter not listed",C2320="Smelter not yet identified"),MATCH($B2320&amp;$D2320,'[3]Smelter Look-up'!$J:$J,0),MATCH($B2320&amp;$C2320,'[3]Smelter Look-up'!$J:$J,0)))</f>
        <v>#N/A</v>
      </c>
      <c r="X2320" s="67">
        <f t="shared" si="181"/>
        <v>0</v>
      </c>
      <c r="AB2320" s="68" t="str">
        <f t="shared" si="182"/>
        <v/>
      </c>
    </row>
    <row r="2321" spans="1:28" s="67" customFormat="1" ht="20.25">
      <c r="A2321" s="197"/>
      <c r="B2321" s="137" t="s">
        <v>235</v>
      </c>
      <c r="C2321" s="191" t="s">
        <v>235</v>
      </c>
      <c r="D2321" s="138"/>
      <c r="E2321" s="137" t="s">
        <v>235</v>
      </c>
      <c r="F2321" s="137" t="s">
        <v>235</v>
      </c>
      <c r="G2321" s="137" t="s">
        <v>235</v>
      </c>
      <c r="H2321" s="192" t="s">
        <v>235</v>
      </c>
      <c r="I2321" s="193" t="s">
        <v>235</v>
      </c>
      <c r="J2321" s="193" t="s">
        <v>235</v>
      </c>
      <c r="K2321" s="194"/>
      <c r="L2321" s="194"/>
      <c r="M2321" s="194"/>
      <c r="N2321" s="194"/>
      <c r="O2321" s="194"/>
      <c r="P2321" s="195"/>
      <c r="Q2321" s="196"/>
      <c r="R2321" s="137" t="s">
        <v>235</v>
      </c>
      <c r="S2321" s="197" t="str">
        <f t="shared" ca="1" si="180"/>
        <v/>
      </c>
      <c r="T2321" s="197" t="str">
        <f ca="1">IF(B2321="","",IF(ISERROR(MATCH($J2321,[3]SorP!$B$1:$B$6226,0)),"",INDIRECT("'SorP'!$A$"&amp;MATCH($S2321&amp;$J2321,[3]SorP!C:C,0))))</f>
        <v/>
      </c>
      <c r="U2321" s="139"/>
      <c r="V2321" s="140" t="e">
        <f>IF(C2321="",NA(),IF(OR(C2321="Smelter not listed",C2321="Smelter not yet identified"),MATCH($B2321&amp;$D2321,'[3]Smelter Look-up'!$J:$J,0),MATCH($B2321&amp;$C2321,'[3]Smelter Look-up'!$J:$J,0)))</f>
        <v>#N/A</v>
      </c>
      <c r="X2321" s="67">
        <f t="shared" si="181"/>
        <v>0</v>
      </c>
      <c r="AB2321" s="68" t="str">
        <f t="shared" si="182"/>
        <v/>
      </c>
    </row>
    <row r="2322" spans="1:28" s="67" customFormat="1" ht="20.25">
      <c r="A2322" s="197"/>
      <c r="B2322" s="137" t="s">
        <v>235</v>
      </c>
      <c r="C2322" s="191" t="s">
        <v>235</v>
      </c>
      <c r="D2322" s="138"/>
      <c r="E2322" s="137" t="s">
        <v>235</v>
      </c>
      <c r="F2322" s="137" t="s">
        <v>235</v>
      </c>
      <c r="G2322" s="137" t="s">
        <v>235</v>
      </c>
      <c r="H2322" s="192" t="s">
        <v>235</v>
      </c>
      <c r="I2322" s="193" t="s">
        <v>235</v>
      </c>
      <c r="J2322" s="193" t="s">
        <v>235</v>
      </c>
      <c r="K2322" s="194"/>
      <c r="L2322" s="194"/>
      <c r="M2322" s="194"/>
      <c r="N2322" s="194"/>
      <c r="O2322" s="194"/>
      <c r="P2322" s="195"/>
      <c r="Q2322" s="196"/>
      <c r="R2322" s="137" t="s">
        <v>235</v>
      </c>
      <c r="S2322" s="197" t="str">
        <f t="shared" ca="1" si="180"/>
        <v/>
      </c>
      <c r="T2322" s="197" t="str">
        <f ca="1">IF(B2322="","",IF(ISERROR(MATCH($J2322,[3]SorP!$B$1:$B$6226,0)),"",INDIRECT("'SorP'!$A$"&amp;MATCH($S2322&amp;$J2322,[3]SorP!C:C,0))))</f>
        <v/>
      </c>
      <c r="U2322" s="139"/>
      <c r="V2322" s="140" t="e">
        <f>IF(C2322="",NA(),IF(OR(C2322="Smelter not listed",C2322="Smelter not yet identified"),MATCH($B2322&amp;$D2322,'[3]Smelter Look-up'!$J:$J,0),MATCH($B2322&amp;$C2322,'[3]Smelter Look-up'!$J:$J,0)))</f>
        <v>#N/A</v>
      </c>
      <c r="X2322" s="67">
        <f t="shared" si="181"/>
        <v>0</v>
      </c>
      <c r="AB2322" s="68" t="str">
        <f t="shared" si="182"/>
        <v/>
      </c>
    </row>
    <row r="2323" spans="1:28" s="67" customFormat="1" ht="20.25">
      <c r="A2323" s="197"/>
      <c r="B2323" s="137" t="s">
        <v>235</v>
      </c>
      <c r="C2323" s="191" t="s">
        <v>235</v>
      </c>
      <c r="D2323" s="138"/>
      <c r="E2323" s="137" t="s">
        <v>235</v>
      </c>
      <c r="F2323" s="137" t="s">
        <v>235</v>
      </c>
      <c r="G2323" s="137" t="s">
        <v>235</v>
      </c>
      <c r="H2323" s="192" t="s">
        <v>235</v>
      </c>
      <c r="I2323" s="193" t="s">
        <v>235</v>
      </c>
      <c r="J2323" s="193" t="s">
        <v>235</v>
      </c>
      <c r="K2323" s="194"/>
      <c r="L2323" s="194"/>
      <c r="M2323" s="194"/>
      <c r="N2323" s="194"/>
      <c r="O2323" s="194"/>
      <c r="P2323" s="195"/>
      <c r="Q2323" s="196"/>
      <c r="R2323" s="137" t="s">
        <v>235</v>
      </c>
      <c r="S2323" s="197" t="str">
        <f t="shared" ca="1" si="180"/>
        <v/>
      </c>
      <c r="T2323" s="197" t="str">
        <f ca="1">IF(B2323="","",IF(ISERROR(MATCH($J2323,[3]SorP!$B$1:$B$6226,0)),"",INDIRECT("'SorP'!$A$"&amp;MATCH($S2323&amp;$J2323,[3]SorP!C:C,0))))</f>
        <v/>
      </c>
      <c r="U2323" s="139"/>
      <c r="V2323" s="140" t="e">
        <f>IF(C2323="",NA(),IF(OR(C2323="Smelter not listed",C2323="Smelter not yet identified"),MATCH($B2323&amp;$D2323,'[3]Smelter Look-up'!$J:$J,0),MATCH($B2323&amp;$C2323,'[3]Smelter Look-up'!$J:$J,0)))</f>
        <v>#N/A</v>
      </c>
      <c r="X2323" s="67">
        <f t="shared" si="181"/>
        <v>0</v>
      </c>
      <c r="AB2323" s="68" t="str">
        <f t="shared" si="182"/>
        <v/>
      </c>
    </row>
    <row r="2324" spans="1:28" s="67" customFormat="1" ht="20.25">
      <c r="A2324" s="197"/>
      <c r="B2324" s="137" t="s">
        <v>235</v>
      </c>
      <c r="C2324" s="191" t="s">
        <v>235</v>
      </c>
      <c r="D2324" s="138"/>
      <c r="E2324" s="137" t="s">
        <v>235</v>
      </c>
      <c r="F2324" s="137" t="s">
        <v>235</v>
      </c>
      <c r="G2324" s="137" t="s">
        <v>235</v>
      </c>
      <c r="H2324" s="192" t="s">
        <v>235</v>
      </c>
      <c r="I2324" s="193" t="s">
        <v>235</v>
      </c>
      <c r="J2324" s="193" t="s">
        <v>235</v>
      </c>
      <c r="K2324" s="194"/>
      <c r="L2324" s="194"/>
      <c r="M2324" s="194"/>
      <c r="N2324" s="194"/>
      <c r="O2324" s="194"/>
      <c r="P2324" s="195"/>
      <c r="Q2324" s="196"/>
      <c r="R2324" s="137" t="s">
        <v>235</v>
      </c>
      <c r="S2324" s="197" t="str">
        <f t="shared" ca="1" si="180"/>
        <v/>
      </c>
      <c r="T2324" s="197" t="str">
        <f ca="1">IF(B2324="","",IF(ISERROR(MATCH($J2324,[3]SorP!$B$1:$B$6226,0)),"",INDIRECT("'SorP'!$A$"&amp;MATCH($S2324&amp;$J2324,[3]SorP!C:C,0))))</f>
        <v/>
      </c>
      <c r="U2324" s="139"/>
      <c r="V2324" s="140" t="e">
        <f>IF(C2324="",NA(),IF(OR(C2324="Smelter not listed",C2324="Smelter not yet identified"),MATCH($B2324&amp;$D2324,'[3]Smelter Look-up'!$J:$J,0),MATCH($B2324&amp;$C2324,'[3]Smelter Look-up'!$J:$J,0)))</f>
        <v>#N/A</v>
      </c>
      <c r="X2324" s="67">
        <f t="shared" si="181"/>
        <v>0</v>
      </c>
      <c r="AB2324" s="68" t="str">
        <f t="shared" si="182"/>
        <v/>
      </c>
    </row>
    <row r="2325" spans="1:28" s="67" customFormat="1" ht="20.25">
      <c r="A2325" s="197"/>
      <c r="B2325" s="137" t="s">
        <v>235</v>
      </c>
      <c r="C2325" s="191" t="s">
        <v>235</v>
      </c>
      <c r="D2325" s="138"/>
      <c r="E2325" s="137" t="s">
        <v>235</v>
      </c>
      <c r="F2325" s="137" t="s">
        <v>235</v>
      </c>
      <c r="G2325" s="137" t="s">
        <v>235</v>
      </c>
      <c r="H2325" s="192" t="s">
        <v>235</v>
      </c>
      <c r="I2325" s="193" t="s">
        <v>235</v>
      </c>
      <c r="J2325" s="193" t="s">
        <v>235</v>
      </c>
      <c r="K2325" s="194"/>
      <c r="L2325" s="194"/>
      <c r="M2325" s="194"/>
      <c r="N2325" s="194"/>
      <c r="O2325" s="194"/>
      <c r="P2325" s="195"/>
      <c r="Q2325" s="196"/>
      <c r="R2325" s="137" t="s">
        <v>235</v>
      </c>
      <c r="S2325" s="197" t="str">
        <f t="shared" ca="1" si="180"/>
        <v/>
      </c>
      <c r="T2325" s="197" t="str">
        <f ca="1">IF(B2325="","",IF(ISERROR(MATCH($J2325,[3]SorP!$B$1:$B$6226,0)),"",INDIRECT("'SorP'!$A$"&amp;MATCH($S2325&amp;$J2325,[3]SorP!C:C,0))))</f>
        <v/>
      </c>
      <c r="U2325" s="139"/>
      <c r="V2325" s="140" t="e">
        <f>IF(C2325="",NA(),IF(OR(C2325="Smelter not listed",C2325="Smelter not yet identified"),MATCH($B2325&amp;$D2325,'[3]Smelter Look-up'!$J:$J,0),MATCH($B2325&amp;$C2325,'[3]Smelter Look-up'!$J:$J,0)))</f>
        <v>#N/A</v>
      </c>
      <c r="X2325" s="67">
        <f t="shared" si="181"/>
        <v>0</v>
      </c>
      <c r="AB2325" s="68" t="str">
        <f t="shared" si="182"/>
        <v/>
      </c>
    </row>
    <row r="2326" spans="1:28" s="67" customFormat="1" ht="20.25">
      <c r="A2326" s="197"/>
      <c r="B2326" s="137" t="s">
        <v>235</v>
      </c>
      <c r="C2326" s="191" t="s">
        <v>235</v>
      </c>
      <c r="D2326" s="138"/>
      <c r="E2326" s="137" t="s">
        <v>235</v>
      </c>
      <c r="F2326" s="137" t="s">
        <v>235</v>
      </c>
      <c r="G2326" s="137" t="s">
        <v>235</v>
      </c>
      <c r="H2326" s="192" t="s">
        <v>235</v>
      </c>
      <c r="I2326" s="193" t="s">
        <v>235</v>
      </c>
      <c r="J2326" s="193" t="s">
        <v>235</v>
      </c>
      <c r="K2326" s="194"/>
      <c r="L2326" s="194"/>
      <c r="M2326" s="194"/>
      <c r="N2326" s="194"/>
      <c r="O2326" s="194"/>
      <c r="P2326" s="195"/>
      <c r="Q2326" s="196"/>
      <c r="R2326" s="137" t="s">
        <v>235</v>
      </c>
      <c r="S2326" s="197" t="str">
        <f t="shared" ca="1" si="180"/>
        <v/>
      </c>
      <c r="T2326" s="197" t="str">
        <f ca="1">IF(B2326="","",IF(ISERROR(MATCH($J2326,[3]SorP!$B$1:$B$6226,0)),"",INDIRECT("'SorP'!$A$"&amp;MATCH($S2326&amp;$J2326,[3]SorP!C:C,0))))</f>
        <v/>
      </c>
      <c r="U2326" s="139"/>
      <c r="V2326" s="140" t="e">
        <f>IF(C2326="",NA(),IF(OR(C2326="Smelter not listed",C2326="Smelter not yet identified"),MATCH($B2326&amp;$D2326,'[3]Smelter Look-up'!$J:$J,0),MATCH($B2326&amp;$C2326,'[3]Smelter Look-up'!$J:$J,0)))</f>
        <v>#N/A</v>
      </c>
      <c r="X2326" s="67">
        <f t="shared" si="181"/>
        <v>0</v>
      </c>
      <c r="AB2326" s="68" t="str">
        <f t="shared" si="182"/>
        <v/>
      </c>
    </row>
    <row r="2327" spans="1:28" s="67" customFormat="1" ht="20.25">
      <c r="A2327" s="197"/>
      <c r="B2327" s="137" t="s">
        <v>235</v>
      </c>
      <c r="C2327" s="191" t="s">
        <v>235</v>
      </c>
      <c r="D2327" s="138"/>
      <c r="E2327" s="137" t="s">
        <v>235</v>
      </c>
      <c r="F2327" s="137" t="s">
        <v>235</v>
      </c>
      <c r="G2327" s="137" t="s">
        <v>235</v>
      </c>
      <c r="H2327" s="192" t="s">
        <v>235</v>
      </c>
      <c r="I2327" s="193" t="s">
        <v>235</v>
      </c>
      <c r="J2327" s="193" t="s">
        <v>235</v>
      </c>
      <c r="K2327" s="194"/>
      <c r="L2327" s="194"/>
      <c r="M2327" s="194"/>
      <c r="N2327" s="194"/>
      <c r="O2327" s="194"/>
      <c r="P2327" s="195"/>
      <c r="Q2327" s="196"/>
      <c r="R2327" s="137" t="s">
        <v>235</v>
      </c>
      <c r="S2327" s="197" t="str">
        <f t="shared" ca="1" si="180"/>
        <v/>
      </c>
      <c r="T2327" s="197" t="str">
        <f ca="1">IF(B2327="","",IF(ISERROR(MATCH($J2327,[3]SorP!$B$1:$B$6226,0)),"",INDIRECT("'SorP'!$A$"&amp;MATCH($S2327&amp;$J2327,[3]SorP!C:C,0))))</f>
        <v/>
      </c>
      <c r="U2327" s="139"/>
      <c r="V2327" s="140" t="e">
        <f>IF(C2327="",NA(),IF(OR(C2327="Smelter not listed",C2327="Smelter not yet identified"),MATCH($B2327&amp;$D2327,'[3]Smelter Look-up'!$J:$J,0),MATCH($B2327&amp;$C2327,'[3]Smelter Look-up'!$J:$J,0)))</f>
        <v>#N/A</v>
      </c>
      <c r="X2327" s="67">
        <f t="shared" si="181"/>
        <v>0</v>
      </c>
      <c r="AB2327" s="68" t="str">
        <f t="shared" si="182"/>
        <v/>
      </c>
    </row>
    <row r="2328" spans="1:28" s="67" customFormat="1" ht="20.25">
      <c r="A2328" s="197"/>
      <c r="B2328" s="137" t="s">
        <v>235</v>
      </c>
      <c r="C2328" s="191" t="s">
        <v>235</v>
      </c>
      <c r="D2328" s="138"/>
      <c r="E2328" s="137" t="s">
        <v>235</v>
      </c>
      <c r="F2328" s="137" t="s">
        <v>235</v>
      </c>
      <c r="G2328" s="137" t="s">
        <v>235</v>
      </c>
      <c r="H2328" s="192" t="s">
        <v>235</v>
      </c>
      <c r="I2328" s="193" t="s">
        <v>235</v>
      </c>
      <c r="J2328" s="193" t="s">
        <v>235</v>
      </c>
      <c r="K2328" s="194"/>
      <c r="L2328" s="194"/>
      <c r="M2328" s="194"/>
      <c r="N2328" s="194"/>
      <c r="O2328" s="194"/>
      <c r="P2328" s="195"/>
      <c r="Q2328" s="196"/>
      <c r="R2328" s="137" t="s">
        <v>235</v>
      </c>
      <c r="S2328" s="197" t="str">
        <f t="shared" ca="1" si="180"/>
        <v/>
      </c>
      <c r="T2328" s="197" t="str">
        <f ca="1">IF(B2328="","",IF(ISERROR(MATCH($J2328,[3]SorP!$B$1:$B$6226,0)),"",INDIRECT("'SorP'!$A$"&amp;MATCH($S2328&amp;$J2328,[3]SorP!C:C,0))))</f>
        <v/>
      </c>
      <c r="U2328" s="139"/>
      <c r="V2328" s="140" t="e">
        <f>IF(C2328="",NA(),IF(OR(C2328="Smelter not listed",C2328="Smelter not yet identified"),MATCH($B2328&amp;$D2328,'[3]Smelter Look-up'!$J:$J,0),MATCH($B2328&amp;$C2328,'[3]Smelter Look-up'!$J:$J,0)))</f>
        <v>#N/A</v>
      </c>
      <c r="X2328" s="67">
        <f t="shared" si="181"/>
        <v>0</v>
      </c>
      <c r="AB2328" s="68" t="str">
        <f t="shared" si="182"/>
        <v/>
      </c>
    </row>
    <row r="2329" spans="1:28" s="67" customFormat="1" ht="20.25">
      <c r="A2329" s="197"/>
      <c r="B2329" s="137" t="s">
        <v>235</v>
      </c>
      <c r="C2329" s="191" t="s">
        <v>235</v>
      </c>
      <c r="D2329" s="138"/>
      <c r="E2329" s="137" t="s">
        <v>235</v>
      </c>
      <c r="F2329" s="137" t="s">
        <v>235</v>
      </c>
      <c r="G2329" s="137" t="s">
        <v>235</v>
      </c>
      <c r="H2329" s="192" t="s">
        <v>235</v>
      </c>
      <c r="I2329" s="193" t="s">
        <v>235</v>
      </c>
      <c r="J2329" s="193" t="s">
        <v>235</v>
      </c>
      <c r="K2329" s="194"/>
      <c r="L2329" s="194"/>
      <c r="M2329" s="194"/>
      <c r="N2329" s="194"/>
      <c r="O2329" s="194"/>
      <c r="P2329" s="195"/>
      <c r="Q2329" s="196"/>
      <c r="R2329" s="137" t="s">
        <v>235</v>
      </c>
      <c r="S2329" s="197" t="str">
        <f t="shared" ca="1" si="180"/>
        <v/>
      </c>
      <c r="T2329" s="197" t="str">
        <f ca="1">IF(B2329="","",IF(ISERROR(MATCH($J2329,[3]SorP!$B$1:$B$6226,0)),"",INDIRECT("'SorP'!$A$"&amp;MATCH($S2329&amp;$J2329,[3]SorP!C:C,0))))</f>
        <v/>
      </c>
      <c r="U2329" s="139"/>
      <c r="V2329" s="140" t="e">
        <f>IF(C2329="",NA(),IF(OR(C2329="Smelter not listed",C2329="Smelter not yet identified"),MATCH($B2329&amp;$D2329,'[3]Smelter Look-up'!$J:$J,0),MATCH($B2329&amp;$C2329,'[3]Smelter Look-up'!$J:$J,0)))</f>
        <v>#N/A</v>
      </c>
      <c r="X2329" s="67">
        <f t="shared" si="181"/>
        <v>0</v>
      </c>
      <c r="AB2329" s="68" t="str">
        <f t="shared" si="182"/>
        <v/>
      </c>
    </row>
    <row r="2330" spans="1:28" s="67" customFormat="1" ht="20.25">
      <c r="A2330" s="197"/>
      <c r="B2330" s="137" t="s">
        <v>235</v>
      </c>
      <c r="C2330" s="191" t="s">
        <v>235</v>
      </c>
      <c r="D2330" s="138"/>
      <c r="E2330" s="137" t="s">
        <v>235</v>
      </c>
      <c r="F2330" s="137" t="s">
        <v>235</v>
      </c>
      <c r="G2330" s="137" t="s">
        <v>235</v>
      </c>
      <c r="H2330" s="192" t="s">
        <v>235</v>
      </c>
      <c r="I2330" s="193" t="s">
        <v>235</v>
      </c>
      <c r="J2330" s="193" t="s">
        <v>235</v>
      </c>
      <c r="K2330" s="194"/>
      <c r="L2330" s="194"/>
      <c r="M2330" s="194"/>
      <c r="N2330" s="194"/>
      <c r="O2330" s="194"/>
      <c r="P2330" s="195"/>
      <c r="Q2330" s="196"/>
      <c r="R2330" s="137" t="s">
        <v>235</v>
      </c>
      <c r="S2330" s="197" t="str">
        <f t="shared" ca="1" si="180"/>
        <v/>
      </c>
      <c r="T2330" s="197" t="str">
        <f ca="1">IF(B2330="","",IF(ISERROR(MATCH($J2330,[3]SorP!$B$1:$B$6226,0)),"",INDIRECT("'SorP'!$A$"&amp;MATCH($S2330&amp;$J2330,[3]SorP!C:C,0))))</f>
        <v/>
      </c>
      <c r="U2330" s="139"/>
      <c r="V2330" s="140" t="e">
        <f>IF(C2330="",NA(),IF(OR(C2330="Smelter not listed",C2330="Smelter not yet identified"),MATCH($B2330&amp;$D2330,'[3]Smelter Look-up'!$J:$J,0),MATCH($B2330&amp;$C2330,'[3]Smelter Look-up'!$J:$J,0)))</f>
        <v>#N/A</v>
      </c>
      <c r="X2330" s="67">
        <f t="shared" si="181"/>
        <v>0</v>
      </c>
      <c r="AB2330" s="68" t="str">
        <f t="shared" si="182"/>
        <v/>
      </c>
    </row>
    <row r="2331" spans="1:28" s="67" customFormat="1" ht="20.25">
      <c r="A2331" s="197"/>
      <c r="B2331" s="137" t="s">
        <v>235</v>
      </c>
      <c r="C2331" s="191" t="s">
        <v>235</v>
      </c>
      <c r="D2331" s="138"/>
      <c r="E2331" s="137" t="s">
        <v>235</v>
      </c>
      <c r="F2331" s="137" t="s">
        <v>235</v>
      </c>
      <c r="G2331" s="137" t="s">
        <v>235</v>
      </c>
      <c r="H2331" s="192" t="s">
        <v>235</v>
      </c>
      <c r="I2331" s="193" t="s">
        <v>235</v>
      </c>
      <c r="J2331" s="193" t="s">
        <v>235</v>
      </c>
      <c r="K2331" s="194"/>
      <c r="L2331" s="194"/>
      <c r="M2331" s="194"/>
      <c r="N2331" s="194"/>
      <c r="O2331" s="194"/>
      <c r="P2331" s="195"/>
      <c r="Q2331" s="196"/>
      <c r="R2331" s="137" t="s">
        <v>235</v>
      </c>
      <c r="S2331" s="197" t="str">
        <f t="shared" ref="S2331:S2361" ca="1" si="183">IF(B2331="","",IF(ISERROR(MATCH($E2331,CL,0)),"Unknown",INDIRECT("'C'!$A$"&amp;MATCH($E2331,CL,0)+1)))</f>
        <v/>
      </c>
      <c r="T2331" s="197" t="str">
        <f ca="1">IF(B2331="","",IF(ISERROR(MATCH($J2331,[3]SorP!$B$1:$B$6226,0)),"",INDIRECT("'SorP'!$A$"&amp;MATCH($S2331&amp;$J2331,[3]SorP!C:C,0))))</f>
        <v/>
      </c>
      <c r="U2331" s="139"/>
      <c r="V2331" s="140" t="e">
        <f>IF(C2331="",NA(),IF(OR(C2331="Smelter not listed",C2331="Smelter not yet identified"),MATCH($B2331&amp;$D2331,'[3]Smelter Look-up'!$J:$J,0),MATCH($B2331&amp;$C2331,'[3]Smelter Look-up'!$J:$J,0)))</f>
        <v>#N/A</v>
      </c>
      <c r="X2331" s="67">
        <f t="shared" si="181"/>
        <v>0</v>
      </c>
      <c r="AB2331" s="68" t="str">
        <f t="shared" si="182"/>
        <v/>
      </c>
    </row>
    <row r="2332" spans="1:28" s="67" customFormat="1" ht="20.25">
      <c r="A2332" s="197"/>
      <c r="B2332" s="137" t="s">
        <v>235</v>
      </c>
      <c r="C2332" s="191" t="s">
        <v>235</v>
      </c>
      <c r="D2332" s="138"/>
      <c r="E2332" s="137" t="s">
        <v>235</v>
      </c>
      <c r="F2332" s="137" t="s">
        <v>235</v>
      </c>
      <c r="G2332" s="137" t="s">
        <v>235</v>
      </c>
      <c r="H2332" s="192" t="s">
        <v>235</v>
      </c>
      <c r="I2332" s="193" t="s">
        <v>235</v>
      </c>
      <c r="J2332" s="193" t="s">
        <v>235</v>
      </c>
      <c r="K2332" s="194"/>
      <c r="L2332" s="194"/>
      <c r="M2332" s="194"/>
      <c r="N2332" s="194"/>
      <c r="O2332" s="194"/>
      <c r="P2332" s="195"/>
      <c r="Q2332" s="196"/>
      <c r="R2332" s="137" t="s">
        <v>235</v>
      </c>
      <c r="S2332" s="197" t="str">
        <f t="shared" ca="1" si="183"/>
        <v/>
      </c>
      <c r="T2332" s="197" t="str">
        <f ca="1">IF(B2332="","",IF(ISERROR(MATCH($J2332,[3]SorP!$B$1:$B$6226,0)),"",INDIRECT("'SorP'!$A$"&amp;MATCH($S2332&amp;$J2332,[3]SorP!C:C,0))))</f>
        <v/>
      </c>
      <c r="U2332" s="139"/>
      <c r="V2332" s="140" t="e">
        <f>IF(C2332="",NA(),IF(OR(C2332="Smelter not listed",C2332="Smelter not yet identified"),MATCH($B2332&amp;$D2332,'[3]Smelter Look-up'!$J:$J,0),MATCH($B2332&amp;$C2332,'[3]Smelter Look-up'!$J:$J,0)))</f>
        <v>#N/A</v>
      </c>
      <c r="X2332" s="67">
        <f t="shared" si="181"/>
        <v>0</v>
      </c>
      <c r="AB2332" s="68" t="str">
        <f t="shared" si="182"/>
        <v/>
      </c>
    </row>
    <row r="2333" spans="1:28" s="67" customFormat="1" ht="20.25">
      <c r="A2333" s="197"/>
      <c r="B2333" s="137" t="s">
        <v>235</v>
      </c>
      <c r="C2333" s="191" t="s">
        <v>235</v>
      </c>
      <c r="D2333" s="138"/>
      <c r="E2333" s="137" t="s">
        <v>235</v>
      </c>
      <c r="F2333" s="137" t="s">
        <v>235</v>
      </c>
      <c r="G2333" s="137" t="s">
        <v>235</v>
      </c>
      <c r="H2333" s="192" t="s">
        <v>235</v>
      </c>
      <c r="I2333" s="193" t="s">
        <v>235</v>
      </c>
      <c r="J2333" s="193" t="s">
        <v>235</v>
      </c>
      <c r="K2333" s="194"/>
      <c r="L2333" s="194"/>
      <c r="M2333" s="194"/>
      <c r="N2333" s="194"/>
      <c r="O2333" s="194"/>
      <c r="P2333" s="195"/>
      <c r="Q2333" s="196"/>
      <c r="R2333" s="137" t="s">
        <v>235</v>
      </c>
      <c r="S2333" s="197" t="str">
        <f t="shared" ca="1" si="183"/>
        <v/>
      </c>
      <c r="T2333" s="197" t="str">
        <f ca="1">IF(B2333="","",IF(ISERROR(MATCH($J2333,[3]SorP!$B$1:$B$6226,0)),"",INDIRECT("'SorP'!$A$"&amp;MATCH($S2333&amp;$J2333,[3]SorP!C:C,0))))</f>
        <v/>
      </c>
      <c r="U2333" s="139"/>
      <c r="V2333" s="140" t="e">
        <f>IF(C2333="",NA(),IF(OR(C2333="Smelter not listed",C2333="Smelter not yet identified"),MATCH($B2333&amp;$D2333,'[3]Smelter Look-up'!$J:$J,0),MATCH($B2333&amp;$C2333,'[3]Smelter Look-up'!$J:$J,0)))</f>
        <v>#N/A</v>
      </c>
      <c r="X2333" s="67">
        <f t="shared" si="181"/>
        <v>0</v>
      </c>
      <c r="AB2333" s="68" t="str">
        <f t="shared" si="182"/>
        <v/>
      </c>
    </row>
    <row r="2334" spans="1:28" s="67" customFormat="1" ht="20.25">
      <c r="A2334" s="197"/>
      <c r="B2334" s="137" t="s">
        <v>235</v>
      </c>
      <c r="C2334" s="191" t="s">
        <v>235</v>
      </c>
      <c r="D2334" s="138"/>
      <c r="E2334" s="137" t="s">
        <v>235</v>
      </c>
      <c r="F2334" s="137" t="s">
        <v>235</v>
      </c>
      <c r="G2334" s="137" t="s">
        <v>235</v>
      </c>
      <c r="H2334" s="192" t="s">
        <v>235</v>
      </c>
      <c r="I2334" s="193" t="s">
        <v>235</v>
      </c>
      <c r="J2334" s="193" t="s">
        <v>235</v>
      </c>
      <c r="K2334" s="194"/>
      <c r="L2334" s="194"/>
      <c r="M2334" s="194"/>
      <c r="N2334" s="194"/>
      <c r="O2334" s="194"/>
      <c r="P2334" s="195"/>
      <c r="Q2334" s="196"/>
      <c r="R2334" s="137" t="s">
        <v>235</v>
      </c>
      <c r="S2334" s="197" t="str">
        <f t="shared" ca="1" si="183"/>
        <v/>
      </c>
      <c r="T2334" s="197" t="str">
        <f ca="1">IF(B2334="","",IF(ISERROR(MATCH($J2334,[3]SorP!$B$1:$B$6226,0)),"",INDIRECT("'SorP'!$A$"&amp;MATCH($S2334&amp;$J2334,[3]SorP!C:C,0))))</f>
        <v/>
      </c>
      <c r="U2334" s="139"/>
      <c r="V2334" s="140" t="e">
        <f>IF(C2334="",NA(),IF(OR(C2334="Smelter not listed",C2334="Smelter not yet identified"),MATCH($B2334&amp;$D2334,'[3]Smelter Look-up'!$J:$J,0),MATCH($B2334&amp;$C2334,'[3]Smelter Look-up'!$J:$J,0)))</f>
        <v>#N/A</v>
      </c>
      <c r="X2334" s="67">
        <f t="shared" si="181"/>
        <v>0</v>
      </c>
      <c r="AB2334" s="68" t="str">
        <f t="shared" si="182"/>
        <v/>
      </c>
    </row>
    <row r="2335" spans="1:28" s="67" customFormat="1" ht="20.25">
      <c r="A2335" s="197"/>
      <c r="B2335" s="137" t="s">
        <v>235</v>
      </c>
      <c r="C2335" s="191" t="s">
        <v>235</v>
      </c>
      <c r="D2335" s="138"/>
      <c r="E2335" s="137" t="s">
        <v>235</v>
      </c>
      <c r="F2335" s="137" t="s">
        <v>235</v>
      </c>
      <c r="G2335" s="137" t="s">
        <v>235</v>
      </c>
      <c r="H2335" s="192" t="s">
        <v>235</v>
      </c>
      <c r="I2335" s="193" t="s">
        <v>235</v>
      </c>
      <c r="J2335" s="193" t="s">
        <v>235</v>
      </c>
      <c r="K2335" s="194"/>
      <c r="L2335" s="194"/>
      <c r="M2335" s="194"/>
      <c r="N2335" s="194"/>
      <c r="O2335" s="194"/>
      <c r="P2335" s="195"/>
      <c r="Q2335" s="196"/>
      <c r="R2335" s="137" t="s">
        <v>235</v>
      </c>
      <c r="S2335" s="197" t="str">
        <f t="shared" ca="1" si="183"/>
        <v/>
      </c>
      <c r="T2335" s="197" t="str">
        <f ca="1">IF(B2335="","",IF(ISERROR(MATCH($J2335,[3]SorP!$B$1:$B$6226,0)),"",INDIRECT("'SorP'!$A$"&amp;MATCH($S2335&amp;$J2335,[3]SorP!C:C,0))))</f>
        <v/>
      </c>
      <c r="U2335" s="139"/>
      <c r="V2335" s="140" t="e">
        <f>IF(C2335="",NA(),IF(OR(C2335="Smelter not listed",C2335="Smelter not yet identified"),MATCH($B2335&amp;$D2335,'[3]Smelter Look-up'!$J:$J,0),MATCH($B2335&amp;$C2335,'[3]Smelter Look-up'!$J:$J,0)))</f>
        <v>#N/A</v>
      </c>
      <c r="X2335" s="67">
        <f t="shared" si="181"/>
        <v>0</v>
      </c>
      <c r="AB2335" s="68" t="str">
        <f t="shared" si="182"/>
        <v/>
      </c>
    </row>
    <row r="2336" spans="1:28" s="67" customFormat="1" ht="20.25">
      <c r="A2336" s="197"/>
      <c r="B2336" s="137" t="s">
        <v>235</v>
      </c>
      <c r="C2336" s="191" t="s">
        <v>235</v>
      </c>
      <c r="D2336" s="138"/>
      <c r="E2336" s="137" t="s">
        <v>235</v>
      </c>
      <c r="F2336" s="137" t="s">
        <v>235</v>
      </c>
      <c r="G2336" s="137" t="s">
        <v>235</v>
      </c>
      <c r="H2336" s="192" t="s">
        <v>235</v>
      </c>
      <c r="I2336" s="193" t="s">
        <v>235</v>
      </c>
      <c r="J2336" s="193" t="s">
        <v>235</v>
      </c>
      <c r="K2336" s="194"/>
      <c r="L2336" s="194"/>
      <c r="M2336" s="194"/>
      <c r="N2336" s="194"/>
      <c r="O2336" s="194"/>
      <c r="P2336" s="195"/>
      <c r="Q2336" s="196"/>
      <c r="R2336" s="137" t="s">
        <v>235</v>
      </c>
      <c r="S2336" s="197" t="str">
        <f t="shared" ca="1" si="183"/>
        <v/>
      </c>
      <c r="T2336" s="197" t="str">
        <f ca="1">IF(B2336="","",IF(ISERROR(MATCH($J2336,[3]SorP!$B$1:$B$6226,0)),"",INDIRECT("'SorP'!$A$"&amp;MATCH($S2336&amp;$J2336,[3]SorP!C:C,0))))</f>
        <v/>
      </c>
      <c r="U2336" s="139"/>
      <c r="V2336" s="140" t="e">
        <f>IF(C2336="",NA(),IF(OR(C2336="Smelter not listed",C2336="Smelter not yet identified"),MATCH($B2336&amp;$D2336,'[3]Smelter Look-up'!$J:$J,0),MATCH($B2336&amp;$C2336,'[3]Smelter Look-up'!$J:$J,0)))</f>
        <v>#N/A</v>
      </c>
      <c r="X2336" s="67">
        <f t="shared" si="181"/>
        <v>0</v>
      </c>
      <c r="AB2336" s="68" t="str">
        <f t="shared" si="182"/>
        <v/>
      </c>
    </row>
    <row r="2337" spans="1:28" s="67" customFormat="1" ht="20.25">
      <c r="A2337" s="197"/>
      <c r="B2337" s="137" t="s">
        <v>235</v>
      </c>
      <c r="C2337" s="191" t="s">
        <v>235</v>
      </c>
      <c r="D2337" s="138"/>
      <c r="E2337" s="137" t="s">
        <v>235</v>
      </c>
      <c r="F2337" s="137" t="s">
        <v>235</v>
      </c>
      <c r="G2337" s="137" t="s">
        <v>235</v>
      </c>
      <c r="H2337" s="192" t="s">
        <v>235</v>
      </c>
      <c r="I2337" s="193" t="s">
        <v>235</v>
      </c>
      <c r="J2337" s="193" t="s">
        <v>235</v>
      </c>
      <c r="K2337" s="194"/>
      <c r="L2337" s="194"/>
      <c r="M2337" s="194"/>
      <c r="N2337" s="194"/>
      <c r="O2337" s="194"/>
      <c r="P2337" s="195"/>
      <c r="Q2337" s="196"/>
      <c r="R2337" s="137" t="s">
        <v>235</v>
      </c>
      <c r="S2337" s="197" t="str">
        <f t="shared" ca="1" si="183"/>
        <v/>
      </c>
      <c r="T2337" s="197" t="str">
        <f ca="1">IF(B2337="","",IF(ISERROR(MATCH($J2337,[3]SorP!$B$1:$B$6226,0)),"",INDIRECT("'SorP'!$A$"&amp;MATCH($S2337&amp;$J2337,[3]SorP!C:C,0))))</f>
        <v/>
      </c>
      <c r="U2337" s="139"/>
      <c r="V2337" s="140" t="e">
        <f>IF(C2337="",NA(),IF(OR(C2337="Smelter not listed",C2337="Smelter not yet identified"),MATCH($B2337&amp;$D2337,'[3]Smelter Look-up'!$J:$J,0),MATCH($B2337&amp;$C2337,'[3]Smelter Look-up'!$J:$J,0)))</f>
        <v>#N/A</v>
      </c>
      <c r="X2337" s="67">
        <f t="shared" si="181"/>
        <v>0</v>
      </c>
      <c r="AB2337" s="68" t="str">
        <f t="shared" si="182"/>
        <v/>
      </c>
    </row>
    <row r="2338" spans="1:28" s="67" customFormat="1" ht="20.25">
      <c r="A2338" s="197"/>
      <c r="B2338" s="137" t="s">
        <v>235</v>
      </c>
      <c r="C2338" s="191" t="s">
        <v>235</v>
      </c>
      <c r="D2338" s="138"/>
      <c r="E2338" s="137" t="s">
        <v>235</v>
      </c>
      <c r="F2338" s="137" t="s">
        <v>235</v>
      </c>
      <c r="G2338" s="137" t="s">
        <v>235</v>
      </c>
      <c r="H2338" s="192" t="s">
        <v>235</v>
      </c>
      <c r="I2338" s="193" t="s">
        <v>235</v>
      </c>
      <c r="J2338" s="193" t="s">
        <v>235</v>
      </c>
      <c r="K2338" s="194"/>
      <c r="L2338" s="194"/>
      <c r="M2338" s="194"/>
      <c r="N2338" s="194"/>
      <c r="O2338" s="194"/>
      <c r="P2338" s="195"/>
      <c r="Q2338" s="196"/>
      <c r="R2338" s="137" t="s">
        <v>235</v>
      </c>
      <c r="S2338" s="197" t="str">
        <f t="shared" ca="1" si="183"/>
        <v/>
      </c>
      <c r="T2338" s="197" t="str">
        <f ca="1">IF(B2338="","",IF(ISERROR(MATCH($J2338,[3]SorP!$B$1:$B$6226,0)),"",INDIRECT("'SorP'!$A$"&amp;MATCH($S2338&amp;$J2338,[3]SorP!C:C,0))))</f>
        <v/>
      </c>
      <c r="U2338" s="139"/>
      <c r="V2338" s="140" t="e">
        <f>IF(C2338="",NA(),IF(OR(C2338="Smelter not listed",C2338="Smelter not yet identified"),MATCH($B2338&amp;$D2338,'[3]Smelter Look-up'!$J:$J,0),MATCH($B2338&amp;$C2338,'[3]Smelter Look-up'!$J:$J,0)))</f>
        <v>#N/A</v>
      </c>
      <c r="X2338" s="67">
        <f t="shared" si="181"/>
        <v>0</v>
      </c>
      <c r="AB2338" s="68" t="str">
        <f t="shared" si="182"/>
        <v/>
      </c>
    </row>
    <row r="2339" spans="1:28" s="67" customFormat="1" ht="20.25">
      <c r="A2339" s="197"/>
      <c r="B2339" s="137" t="s">
        <v>235</v>
      </c>
      <c r="C2339" s="191" t="s">
        <v>235</v>
      </c>
      <c r="D2339" s="138"/>
      <c r="E2339" s="137" t="s">
        <v>235</v>
      </c>
      <c r="F2339" s="137" t="s">
        <v>235</v>
      </c>
      <c r="G2339" s="137" t="s">
        <v>235</v>
      </c>
      <c r="H2339" s="192" t="s">
        <v>235</v>
      </c>
      <c r="I2339" s="193" t="s">
        <v>235</v>
      </c>
      <c r="J2339" s="193" t="s">
        <v>235</v>
      </c>
      <c r="K2339" s="194"/>
      <c r="L2339" s="194"/>
      <c r="M2339" s="194"/>
      <c r="N2339" s="194"/>
      <c r="O2339" s="194"/>
      <c r="P2339" s="195"/>
      <c r="Q2339" s="196"/>
      <c r="R2339" s="137" t="s">
        <v>235</v>
      </c>
      <c r="S2339" s="197" t="str">
        <f t="shared" ca="1" si="183"/>
        <v/>
      </c>
      <c r="T2339" s="197" t="str">
        <f ca="1">IF(B2339="","",IF(ISERROR(MATCH($J2339,[3]SorP!$B$1:$B$6226,0)),"",INDIRECT("'SorP'!$A$"&amp;MATCH($S2339&amp;$J2339,[3]SorP!C:C,0))))</f>
        <v/>
      </c>
      <c r="U2339" s="139"/>
      <c r="V2339" s="140" t="e">
        <f>IF(C2339="",NA(),IF(OR(C2339="Smelter not listed",C2339="Smelter not yet identified"),MATCH($B2339&amp;$D2339,'[3]Smelter Look-up'!$J:$J,0),MATCH($B2339&amp;$C2339,'[3]Smelter Look-up'!$J:$J,0)))</f>
        <v>#N/A</v>
      </c>
      <c r="X2339" s="67">
        <f t="shared" si="181"/>
        <v>0</v>
      </c>
      <c r="AB2339" s="68" t="str">
        <f t="shared" si="182"/>
        <v/>
      </c>
    </row>
    <row r="2340" spans="1:28" s="67" customFormat="1" ht="20.25">
      <c r="A2340" s="197"/>
      <c r="B2340" s="137" t="s">
        <v>235</v>
      </c>
      <c r="C2340" s="191" t="s">
        <v>235</v>
      </c>
      <c r="D2340" s="138"/>
      <c r="E2340" s="137" t="s">
        <v>235</v>
      </c>
      <c r="F2340" s="137" t="s">
        <v>235</v>
      </c>
      <c r="G2340" s="137" t="s">
        <v>235</v>
      </c>
      <c r="H2340" s="192" t="s">
        <v>235</v>
      </c>
      <c r="I2340" s="193" t="s">
        <v>235</v>
      </c>
      <c r="J2340" s="193" t="s">
        <v>235</v>
      </c>
      <c r="K2340" s="194"/>
      <c r="L2340" s="194"/>
      <c r="M2340" s="194"/>
      <c r="N2340" s="194"/>
      <c r="O2340" s="194"/>
      <c r="P2340" s="195"/>
      <c r="Q2340" s="196"/>
      <c r="R2340" s="137" t="s">
        <v>235</v>
      </c>
      <c r="S2340" s="197" t="str">
        <f t="shared" ca="1" si="183"/>
        <v/>
      </c>
      <c r="T2340" s="197" t="str">
        <f ca="1">IF(B2340="","",IF(ISERROR(MATCH($J2340,[3]SorP!$B$1:$B$6226,0)),"",INDIRECT("'SorP'!$A$"&amp;MATCH($S2340&amp;$J2340,[3]SorP!C:C,0))))</f>
        <v/>
      </c>
      <c r="U2340" s="139"/>
      <c r="V2340" s="140" t="e">
        <f>IF(C2340="",NA(),IF(OR(C2340="Smelter not listed",C2340="Smelter not yet identified"),MATCH($B2340&amp;$D2340,'[3]Smelter Look-up'!$J:$J,0),MATCH($B2340&amp;$C2340,'[3]Smelter Look-up'!$J:$J,0)))</f>
        <v>#N/A</v>
      </c>
      <c r="X2340" s="67">
        <f t="shared" si="181"/>
        <v>0</v>
      </c>
      <c r="AB2340" s="68" t="str">
        <f t="shared" si="182"/>
        <v/>
      </c>
    </row>
    <row r="2341" spans="1:28" s="67" customFormat="1" ht="20.25">
      <c r="A2341" s="197"/>
      <c r="B2341" s="137" t="s">
        <v>235</v>
      </c>
      <c r="C2341" s="191" t="s">
        <v>235</v>
      </c>
      <c r="D2341" s="138"/>
      <c r="E2341" s="137" t="s">
        <v>235</v>
      </c>
      <c r="F2341" s="137" t="s">
        <v>235</v>
      </c>
      <c r="G2341" s="137" t="s">
        <v>235</v>
      </c>
      <c r="H2341" s="192" t="s">
        <v>235</v>
      </c>
      <c r="I2341" s="193" t="s">
        <v>235</v>
      </c>
      <c r="J2341" s="193" t="s">
        <v>235</v>
      </c>
      <c r="K2341" s="194"/>
      <c r="L2341" s="194"/>
      <c r="M2341" s="194"/>
      <c r="N2341" s="194"/>
      <c r="O2341" s="194"/>
      <c r="P2341" s="195"/>
      <c r="Q2341" s="196"/>
      <c r="R2341" s="137" t="s">
        <v>235</v>
      </c>
      <c r="S2341" s="197" t="str">
        <f t="shared" ca="1" si="183"/>
        <v/>
      </c>
      <c r="T2341" s="197" t="str">
        <f ca="1">IF(B2341="","",IF(ISERROR(MATCH($J2341,[3]SorP!$B$1:$B$6226,0)),"",INDIRECT("'SorP'!$A$"&amp;MATCH($S2341&amp;$J2341,[3]SorP!C:C,0))))</f>
        <v/>
      </c>
      <c r="U2341" s="139"/>
      <c r="V2341" s="140" t="e">
        <f>IF(C2341="",NA(),IF(OR(C2341="Smelter not listed",C2341="Smelter not yet identified"),MATCH($B2341&amp;$D2341,'[3]Smelter Look-up'!$J:$J,0),MATCH($B2341&amp;$C2341,'[3]Smelter Look-up'!$J:$J,0)))</f>
        <v>#N/A</v>
      </c>
      <c r="X2341" s="67">
        <f t="shared" si="181"/>
        <v>0</v>
      </c>
      <c r="AB2341" s="68" t="str">
        <f t="shared" si="182"/>
        <v/>
      </c>
    </row>
    <row r="2342" spans="1:28" s="67" customFormat="1" ht="20.25">
      <c r="A2342" s="197"/>
      <c r="B2342" s="137" t="s">
        <v>235</v>
      </c>
      <c r="C2342" s="191" t="s">
        <v>235</v>
      </c>
      <c r="D2342" s="138"/>
      <c r="E2342" s="137" t="s">
        <v>235</v>
      </c>
      <c r="F2342" s="137" t="s">
        <v>235</v>
      </c>
      <c r="G2342" s="137" t="s">
        <v>235</v>
      </c>
      <c r="H2342" s="192" t="s">
        <v>235</v>
      </c>
      <c r="I2342" s="193" t="s">
        <v>235</v>
      </c>
      <c r="J2342" s="193" t="s">
        <v>235</v>
      </c>
      <c r="K2342" s="194"/>
      <c r="L2342" s="194"/>
      <c r="M2342" s="194"/>
      <c r="N2342" s="194"/>
      <c r="O2342" s="194"/>
      <c r="P2342" s="195"/>
      <c r="Q2342" s="196"/>
      <c r="R2342" s="137" t="s">
        <v>235</v>
      </c>
      <c r="S2342" s="197" t="str">
        <f t="shared" ca="1" si="183"/>
        <v/>
      </c>
      <c r="T2342" s="197" t="str">
        <f ca="1">IF(B2342="","",IF(ISERROR(MATCH($J2342,[3]SorP!$B$1:$B$6226,0)),"",INDIRECT("'SorP'!$A$"&amp;MATCH($S2342&amp;$J2342,[3]SorP!C:C,0))))</f>
        <v/>
      </c>
      <c r="U2342" s="139"/>
      <c r="V2342" s="140" t="e">
        <f>IF(C2342="",NA(),IF(OR(C2342="Smelter not listed",C2342="Smelter not yet identified"),MATCH($B2342&amp;$D2342,'[3]Smelter Look-up'!$J:$J,0),MATCH($B2342&amp;$C2342,'[3]Smelter Look-up'!$J:$J,0)))</f>
        <v>#N/A</v>
      </c>
      <c r="X2342" s="67">
        <f t="shared" si="181"/>
        <v>0</v>
      </c>
      <c r="AB2342" s="68" t="str">
        <f t="shared" si="182"/>
        <v/>
      </c>
    </row>
    <row r="2343" spans="1:28" s="67" customFormat="1" ht="20.25">
      <c r="A2343" s="197"/>
      <c r="B2343" s="137" t="s">
        <v>235</v>
      </c>
      <c r="C2343" s="191" t="s">
        <v>235</v>
      </c>
      <c r="D2343" s="138"/>
      <c r="E2343" s="137" t="s">
        <v>235</v>
      </c>
      <c r="F2343" s="137" t="s">
        <v>235</v>
      </c>
      <c r="G2343" s="137" t="s">
        <v>235</v>
      </c>
      <c r="H2343" s="192" t="s">
        <v>235</v>
      </c>
      <c r="I2343" s="193" t="s">
        <v>235</v>
      </c>
      <c r="J2343" s="193" t="s">
        <v>235</v>
      </c>
      <c r="K2343" s="194"/>
      <c r="L2343" s="194"/>
      <c r="M2343" s="194"/>
      <c r="N2343" s="194"/>
      <c r="O2343" s="194"/>
      <c r="P2343" s="195"/>
      <c r="Q2343" s="196"/>
      <c r="R2343" s="137" t="s">
        <v>235</v>
      </c>
      <c r="S2343" s="197" t="str">
        <f t="shared" ca="1" si="183"/>
        <v/>
      </c>
      <c r="T2343" s="197" t="str">
        <f ca="1">IF(B2343="","",IF(ISERROR(MATCH($J2343,[3]SorP!$B$1:$B$6226,0)),"",INDIRECT("'SorP'!$A$"&amp;MATCH($S2343&amp;$J2343,[3]SorP!C:C,0))))</f>
        <v/>
      </c>
      <c r="U2343" s="139"/>
      <c r="V2343" s="140" t="e">
        <f>IF(C2343="",NA(),IF(OR(C2343="Smelter not listed",C2343="Smelter not yet identified"),MATCH($B2343&amp;$D2343,'[3]Smelter Look-up'!$J:$J,0),MATCH($B2343&amp;$C2343,'[3]Smelter Look-up'!$J:$J,0)))</f>
        <v>#N/A</v>
      </c>
      <c r="X2343" s="67">
        <f t="shared" si="181"/>
        <v>0</v>
      </c>
      <c r="AB2343" s="68" t="str">
        <f t="shared" si="182"/>
        <v/>
      </c>
    </row>
    <row r="2344" spans="1:28" s="67" customFormat="1" ht="20.25">
      <c r="A2344" s="197"/>
      <c r="B2344" s="137" t="s">
        <v>235</v>
      </c>
      <c r="C2344" s="191" t="s">
        <v>235</v>
      </c>
      <c r="D2344" s="138"/>
      <c r="E2344" s="137" t="s">
        <v>235</v>
      </c>
      <c r="F2344" s="137" t="s">
        <v>235</v>
      </c>
      <c r="G2344" s="137" t="s">
        <v>235</v>
      </c>
      <c r="H2344" s="192" t="s">
        <v>235</v>
      </c>
      <c r="I2344" s="193" t="s">
        <v>235</v>
      </c>
      <c r="J2344" s="193" t="s">
        <v>235</v>
      </c>
      <c r="K2344" s="194"/>
      <c r="L2344" s="194"/>
      <c r="M2344" s="194"/>
      <c r="N2344" s="194"/>
      <c r="O2344" s="194"/>
      <c r="P2344" s="195"/>
      <c r="Q2344" s="196"/>
      <c r="R2344" s="137" t="s">
        <v>235</v>
      </c>
      <c r="S2344" s="197" t="str">
        <f t="shared" ca="1" si="183"/>
        <v/>
      </c>
      <c r="T2344" s="197" t="str">
        <f ca="1">IF(B2344="","",IF(ISERROR(MATCH($J2344,[3]SorP!$B$1:$B$6226,0)),"",INDIRECT("'SorP'!$A$"&amp;MATCH($S2344&amp;$J2344,[3]SorP!C:C,0))))</f>
        <v/>
      </c>
      <c r="U2344" s="139"/>
      <c r="V2344" s="140" t="e">
        <f>IF(C2344="",NA(),IF(OR(C2344="Smelter not listed",C2344="Smelter not yet identified"),MATCH($B2344&amp;$D2344,'[3]Smelter Look-up'!$J:$J,0),MATCH($B2344&amp;$C2344,'[3]Smelter Look-up'!$J:$J,0)))</f>
        <v>#N/A</v>
      </c>
      <c r="X2344" s="67">
        <f t="shared" si="181"/>
        <v>0</v>
      </c>
      <c r="AB2344" s="68" t="str">
        <f t="shared" si="182"/>
        <v/>
      </c>
    </row>
    <row r="2345" spans="1:28" s="67" customFormat="1" ht="20.25">
      <c r="A2345" s="197"/>
      <c r="B2345" s="137" t="s">
        <v>235</v>
      </c>
      <c r="C2345" s="191" t="s">
        <v>235</v>
      </c>
      <c r="D2345" s="138"/>
      <c r="E2345" s="137" t="s">
        <v>235</v>
      </c>
      <c r="F2345" s="137" t="s">
        <v>235</v>
      </c>
      <c r="G2345" s="137" t="s">
        <v>235</v>
      </c>
      <c r="H2345" s="192" t="s">
        <v>235</v>
      </c>
      <c r="I2345" s="193" t="s">
        <v>235</v>
      </c>
      <c r="J2345" s="193" t="s">
        <v>235</v>
      </c>
      <c r="K2345" s="194"/>
      <c r="L2345" s="194"/>
      <c r="M2345" s="194"/>
      <c r="N2345" s="194"/>
      <c r="O2345" s="194"/>
      <c r="P2345" s="195"/>
      <c r="Q2345" s="196"/>
      <c r="R2345" s="137" t="s">
        <v>235</v>
      </c>
      <c r="S2345" s="197" t="str">
        <f t="shared" ca="1" si="183"/>
        <v/>
      </c>
      <c r="T2345" s="197" t="str">
        <f ca="1">IF(B2345="","",IF(ISERROR(MATCH($J2345,[3]SorP!$B$1:$B$6226,0)),"",INDIRECT("'SorP'!$A$"&amp;MATCH($S2345&amp;$J2345,[3]SorP!C:C,0))))</f>
        <v/>
      </c>
      <c r="U2345" s="139"/>
      <c r="V2345" s="140" t="e">
        <f>IF(C2345="",NA(),IF(OR(C2345="Smelter not listed",C2345="Smelter not yet identified"),MATCH($B2345&amp;$D2345,'[3]Smelter Look-up'!$J:$J,0),MATCH($B2345&amp;$C2345,'[3]Smelter Look-up'!$J:$J,0)))</f>
        <v>#N/A</v>
      </c>
      <c r="X2345" s="67">
        <f t="shared" si="181"/>
        <v>0</v>
      </c>
      <c r="AB2345" s="68" t="str">
        <f t="shared" si="182"/>
        <v/>
      </c>
    </row>
    <row r="2346" spans="1:28" s="67" customFormat="1" ht="20.25">
      <c r="A2346" s="197"/>
      <c r="B2346" s="137" t="s">
        <v>235</v>
      </c>
      <c r="C2346" s="191" t="s">
        <v>235</v>
      </c>
      <c r="D2346" s="138"/>
      <c r="E2346" s="137" t="s">
        <v>235</v>
      </c>
      <c r="F2346" s="137" t="s">
        <v>235</v>
      </c>
      <c r="G2346" s="137" t="s">
        <v>235</v>
      </c>
      <c r="H2346" s="192" t="s">
        <v>235</v>
      </c>
      <c r="I2346" s="193" t="s">
        <v>235</v>
      </c>
      <c r="J2346" s="193" t="s">
        <v>235</v>
      </c>
      <c r="K2346" s="194"/>
      <c r="L2346" s="194"/>
      <c r="M2346" s="194"/>
      <c r="N2346" s="194"/>
      <c r="O2346" s="194"/>
      <c r="P2346" s="195"/>
      <c r="Q2346" s="196"/>
      <c r="R2346" s="137" t="s">
        <v>235</v>
      </c>
      <c r="S2346" s="197" t="str">
        <f t="shared" ca="1" si="183"/>
        <v/>
      </c>
      <c r="T2346" s="197" t="str">
        <f ca="1">IF(B2346="","",IF(ISERROR(MATCH($J2346,[3]SorP!$B$1:$B$6226,0)),"",INDIRECT("'SorP'!$A$"&amp;MATCH($S2346&amp;$J2346,[3]SorP!C:C,0))))</f>
        <v/>
      </c>
      <c r="U2346" s="139"/>
      <c r="V2346" s="140" t="e">
        <f>IF(C2346="",NA(),IF(OR(C2346="Smelter not listed",C2346="Smelter not yet identified"),MATCH($B2346&amp;$D2346,'[3]Smelter Look-up'!$J:$J,0),MATCH($B2346&amp;$C2346,'[3]Smelter Look-up'!$J:$J,0)))</f>
        <v>#N/A</v>
      </c>
      <c r="X2346" s="67">
        <f t="shared" si="181"/>
        <v>0</v>
      </c>
      <c r="AB2346" s="68" t="str">
        <f t="shared" si="182"/>
        <v/>
      </c>
    </row>
    <row r="2347" spans="1:28" s="67" customFormat="1" ht="20.25">
      <c r="A2347" s="197"/>
      <c r="B2347" s="137" t="s">
        <v>235</v>
      </c>
      <c r="C2347" s="191" t="s">
        <v>235</v>
      </c>
      <c r="D2347" s="138"/>
      <c r="E2347" s="137" t="s">
        <v>235</v>
      </c>
      <c r="F2347" s="137" t="s">
        <v>235</v>
      </c>
      <c r="G2347" s="137" t="s">
        <v>235</v>
      </c>
      <c r="H2347" s="192" t="s">
        <v>235</v>
      </c>
      <c r="I2347" s="193" t="s">
        <v>235</v>
      </c>
      <c r="J2347" s="193" t="s">
        <v>235</v>
      </c>
      <c r="K2347" s="194"/>
      <c r="L2347" s="194"/>
      <c r="M2347" s="194"/>
      <c r="N2347" s="194"/>
      <c r="O2347" s="194"/>
      <c r="P2347" s="195"/>
      <c r="Q2347" s="196"/>
      <c r="R2347" s="137" t="s">
        <v>235</v>
      </c>
      <c r="S2347" s="197" t="str">
        <f t="shared" ca="1" si="183"/>
        <v/>
      </c>
      <c r="T2347" s="197" t="str">
        <f ca="1">IF(B2347="","",IF(ISERROR(MATCH($J2347,[3]SorP!$B$1:$B$6226,0)),"",INDIRECT("'SorP'!$A$"&amp;MATCH($S2347&amp;$J2347,[3]SorP!C:C,0))))</f>
        <v/>
      </c>
      <c r="U2347" s="139"/>
      <c r="V2347" s="140" t="e">
        <f>IF(C2347="",NA(),IF(OR(C2347="Smelter not listed",C2347="Smelter not yet identified"),MATCH($B2347&amp;$D2347,'[3]Smelter Look-up'!$J:$J,0),MATCH($B2347&amp;$C2347,'[3]Smelter Look-up'!$J:$J,0)))</f>
        <v>#N/A</v>
      </c>
      <c r="X2347" s="67">
        <f t="shared" si="181"/>
        <v>0</v>
      </c>
      <c r="AB2347" s="68" t="str">
        <f t="shared" si="182"/>
        <v/>
      </c>
    </row>
    <row r="2348" spans="1:28" s="67" customFormat="1" ht="20.25">
      <c r="A2348" s="197"/>
      <c r="B2348" s="137" t="s">
        <v>235</v>
      </c>
      <c r="C2348" s="191" t="s">
        <v>235</v>
      </c>
      <c r="D2348" s="138"/>
      <c r="E2348" s="137" t="s">
        <v>235</v>
      </c>
      <c r="F2348" s="137" t="s">
        <v>235</v>
      </c>
      <c r="G2348" s="137" t="s">
        <v>235</v>
      </c>
      <c r="H2348" s="192" t="s">
        <v>235</v>
      </c>
      <c r="I2348" s="193" t="s">
        <v>235</v>
      </c>
      <c r="J2348" s="193" t="s">
        <v>235</v>
      </c>
      <c r="K2348" s="194"/>
      <c r="L2348" s="194"/>
      <c r="M2348" s="194"/>
      <c r="N2348" s="194"/>
      <c r="O2348" s="194"/>
      <c r="P2348" s="195"/>
      <c r="Q2348" s="196"/>
      <c r="R2348" s="137" t="s">
        <v>235</v>
      </c>
      <c r="S2348" s="197" t="str">
        <f t="shared" ca="1" si="183"/>
        <v/>
      </c>
      <c r="T2348" s="197" t="str">
        <f ca="1">IF(B2348="","",IF(ISERROR(MATCH($J2348,[3]SorP!$B$1:$B$6226,0)),"",INDIRECT("'SorP'!$A$"&amp;MATCH($S2348&amp;$J2348,[3]SorP!C:C,0))))</f>
        <v/>
      </c>
      <c r="U2348" s="139"/>
      <c r="V2348" s="140" t="e">
        <f>IF(C2348="",NA(),IF(OR(C2348="Smelter not listed",C2348="Smelter not yet identified"),MATCH($B2348&amp;$D2348,'[3]Smelter Look-up'!$J:$J,0),MATCH($B2348&amp;$C2348,'[3]Smelter Look-up'!$J:$J,0)))</f>
        <v>#N/A</v>
      </c>
      <c r="X2348" s="67">
        <f t="shared" si="181"/>
        <v>0</v>
      </c>
      <c r="AB2348" s="68" t="str">
        <f t="shared" si="182"/>
        <v/>
      </c>
    </row>
    <row r="2349" spans="1:28" s="67" customFormat="1" ht="20.25">
      <c r="A2349" s="197"/>
      <c r="B2349" s="137" t="s">
        <v>235</v>
      </c>
      <c r="C2349" s="191" t="s">
        <v>235</v>
      </c>
      <c r="D2349" s="138"/>
      <c r="E2349" s="137" t="s">
        <v>235</v>
      </c>
      <c r="F2349" s="137" t="s">
        <v>235</v>
      </c>
      <c r="G2349" s="137" t="s">
        <v>235</v>
      </c>
      <c r="H2349" s="192" t="s">
        <v>235</v>
      </c>
      <c r="I2349" s="193" t="s">
        <v>235</v>
      </c>
      <c r="J2349" s="193" t="s">
        <v>235</v>
      </c>
      <c r="K2349" s="194"/>
      <c r="L2349" s="194"/>
      <c r="M2349" s="194"/>
      <c r="N2349" s="194"/>
      <c r="O2349" s="194"/>
      <c r="P2349" s="195"/>
      <c r="Q2349" s="196"/>
      <c r="R2349" s="137" t="s">
        <v>235</v>
      </c>
      <c r="S2349" s="197" t="str">
        <f t="shared" ca="1" si="183"/>
        <v/>
      </c>
      <c r="T2349" s="197" t="str">
        <f ca="1">IF(B2349="","",IF(ISERROR(MATCH($J2349,[3]SorP!$B$1:$B$6226,0)),"",INDIRECT("'SorP'!$A$"&amp;MATCH($S2349&amp;$J2349,[3]SorP!C:C,0))))</f>
        <v/>
      </c>
      <c r="U2349" s="139"/>
      <c r="V2349" s="140" t="e">
        <f>IF(C2349="",NA(),IF(OR(C2349="Smelter not listed",C2349="Smelter not yet identified"),MATCH($B2349&amp;$D2349,'[3]Smelter Look-up'!$J:$J,0),MATCH($B2349&amp;$C2349,'[3]Smelter Look-up'!$J:$J,0)))</f>
        <v>#N/A</v>
      </c>
      <c r="X2349" s="67">
        <f t="shared" si="181"/>
        <v>0</v>
      </c>
      <c r="AB2349" s="68" t="str">
        <f t="shared" si="182"/>
        <v/>
      </c>
    </row>
    <row r="2350" spans="1:28" s="67" customFormat="1" ht="20.25">
      <c r="A2350" s="197"/>
      <c r="B2350" s="137" t="s">
        <v>235</v>
      </c>
      <c r="C2350" s="191" t="s">
        <v>235</v>
      </c>
      <c r="D2350" s="138"/>
      <c r="E2350" s="137" t="s">
        <v>235</v>
      </c>
      <c r="F2350" s="137" t="s">
        <v>235</v>
      </c>
      <c r="G2350" s="137" t="s">
        <v>235</v>
      </c>
      <c r="H2350" s="192" t="s">
        <v>235</v>
      </c>
      <c r="I2350" s="193" t="s">
        <v>235</v>
      </c>
      <c r="J2350" s="193" t="s">
        <v>235</v>
      </c>
      <c r="K2350" s="194"/>
      <c r="L2350" s="194"/>
      <c r="M2350" s="194"/>
      <c r="N2350" s="194"/>
      <c r="O2350" s="194"/>
      <c r="P2350" s="195"/>
      <c r="Q2350" s="196"/>
      <c r="R2350" s="137" t="s">
        <v>235</v>
      </c>
      <c r="S2350" s="197" t="str">
        <f t="shared" ca="1" si="183"/>
        <v/>
      </c>
      <c r="T2350" s="197" t="str">
        <f ca="1">IF(B2350="","",IF(ISERROR(MATCH($J2350,[3]SorP!$B$1:$B$6226,0)),"",INDIRECT("'SorP'!$A$"&amp;MATCH($S2350&amp;$J2350,[3]SorP!C:C,0))))</f>
        <v/>
      </c>
      <c r="U2350" s="139"/>
      <c r="V2350" s="140" t="e">
        <f>IF(C2350="",NA(),IF(OR(C2350="Smelter not listed",C2350="Smelter not yet identified"),MATCH($B2350&amp;$D2350,'[3]Smelter Look-up'!$J:$J,0),MATCH($B2350&amp;$C2350,'[3]Smelter Look-up'!$J:$J,0)))</f>
        <v>#N/A</v>
      </c>
      <c r="X2350" s="67">
        <f t="shared" si="181"/>
        <v>0</v>
      </c>
      <c r="AB2350" s="68" t="str">
        <f t="shared" si="182"/>
        <v/>
      </c>
    </row>
    <row r="2351" spans="1:28" s="67" customFormat="1" ht="20.25">
      <c r="A2351" s="197"/>
      <c r="B2351" s="137" t="s">
        <v>235</v>
      </c>
      <c r="C2351" s="191" t="s">
        <v>235</v>
      </c>
      <c r="D2351" s="138"/>
      <c r="E2351" s="137" t="s">
        <v>235</v>
      </c>
      <c r="F2351" s="137" t="s">
        <v>235</v>
      </c>
      <c r="G2351" s="137" t="s">
        <v>235</v>
      </c>
      <c r="H2351" s="192" t="s">
        <v>235</v>
      </c>
      <c r="I2351" s="193" t="s">
        <v>235</v>
      </c>
      <c r="J2351" s="193" t="s">
        <v>235</v>
      </c>
      <c r="K2351" s="194"/>
      <c r="L2351" s="194"/>
      <c r="M2351" s="194"/>
      <c r="N2351" s="194"/>
      <c r="O2351" s="194"/>
      <c r="P2351" s="195"/>
      <c r="Q2351" s="196"/>
      <c r="R2351" s="137" t="s">
        <v>235</v>
      </c>
      <c r="S2351" s="197" t="str">
        <f t="shared" ca="1" si="183"/>
        <v/>
      </c>
      <c r="T2351" s="197" t="str">
        <f ca="1">IF(B2351="","",IF(ISERROR(MATCH($J2351,[3]SorP!$B$1:$B$6226,0)),"",INDIRECT("'SorP'!$A$"&amp;MATCH($S2351&amp;$J2351,[3]SorP!C:C,0))))</f>
        <v/>
      </c>
      <c r="U2351" s="139"/>
      <c r="V2351" s="140" t="e">
        <f>IF(C2351="",NA(),IF(OR(C2351="Smelter not listed",C2351="Smelter not yet identified"),MATCH($B2351&amp;$D2351,'[3]Smelter Look-up'!$J:$J,0),MATCH($B2351&amp;$C2351,'[3]Smelter Look-up'!$J:$J,0)))</f>
        <v>#N/A</v>
      </c>
      <c r="X2351" s="67">
        <f t="shared" si="181"/>
        <v>0</v>
      </c>
      <c r="AB2351" s="68" t="str">
        <f t="shared" si="182"/>
        <v/>
      </c>
    </row>
    <row r="2352" spans="1:28" s="67" customFormat="1" ht="20.25">
      <c r="A2352" s="197"/>
      <c r="B2352" s="137" t="s">
        <v>235</v>
      </c>
      <c r="C2352" s="191" t="s">
        <v>235</v>
      </c>
      <c r="D2352" s="138"/>
      <c r="E2352" s="137" t="s">
        <v>235</v>
      </c>
      <c r="F2352" s="137" t="s">
        <v>235</v>
      </c>
      <c r="G2352" s="137" t="s">
        <v>235</v>
      </c>
      <c r="H2352" s="192" t="s">
        <v>235</v>
      </c>
      <c r="I2352" s="193" t="s">
        <v>235</v>
      </c>
      <c r="J2352" s="193" t="s">
        <v>235</v>
      </c>
      <c r="K2352" s="194"/>
      <c r="L2352" s="194"/>
      <c r="M2352" s="194"/>
      <c r="N2352" s="194"/>
      <c r="O2352" s="194"/>
      <c r="P2352" s="195"/>
      <c r="Q2352" s="196"/>
      <c r="R2352" s="137" t="s">
        <v>235</v>
      </c>
      <c r="S2352" s="197" t="str">
        <f t="shared" ca="1" si="183"/>
        <v/>
      </c>
      <c r="T2352" s="197" t="str">
        <f ca="1">IF(B2352="","",IF(ISERROR(MATCH($J2352,[3]SorP!$B$1:$B$6226,0)),"",INDIRECT("'SorP'!$A$"&amp;MATCH($S2352&amp;$J2352,[3]SorP!C:C,0))))</f>
        <v/>
      </c>
      <c r="U2352" s="139"/>
      <c r="V2352" s="140" t="e">
        <f>IF(C2352="",NA(),IF(OR(C2352="Smelter not listed",C2352="Smelter not yet identified"),MATCH($B2352&amp;$D2352,'[3]Smelter Look-up'!$J:$J,0),MATCH($B2352&amp;$C2352,'[3]Smelter Look-up'!$J:$J,0)))</f>
        <v>#N/A</v>
      </c>
      <c r="X2352" s="67">
        <f t="shared" si="181"/>
        <v>0</v>
      </c>
      <c r="AB2352" s="68" t="str">
        <f t="shared" si="182"/>
        <v/>
      </c>
    </row>
    <row r="2353" spans="1:28" s="67" customFormat="1" ht="20.25">
      <c r="A2353" s="197"/>
      <c r="B2353" s="137" t="s">
        <v>235</v>
      </c>
      <c r="C2353" s="191" t="s">
        <v>235</v>
      </c>
      <c r="D2353" s="138"/>
      <c r="E2353" s="137" t="s">
        <v>235</v>
      </c>
      <c r="F2353" s="137" t="s">
        <v>235</v>
      </c>
      <c r="G2353" s="137" t="s">
        <v>235</v>
      </c>
      <c r="H2353" s="192" t="s">
        <v>235</v>
      </c>
      <c r="I2353" s="193" t="s">
        <v>235</v>
      </c>
      <c r="J2353" s="193" t="s">
        <v>235</v>
      </c>
      <c r="K2353" s="194"/>
      <c r="L2353" s="194"/>
      <c r="M2353" s="194"/>
      <c r="N2353" s="194"/>
      <c r="O2353" s="194"/>
      <c r="P2353" s="195"/>
      <c r="Q2353" s="196"/>
      <c r="R2353" s="137" t="s">
        <v>235</v>
      </c>
      <c r="S2353" s="197" t="str">
        <f t="shared" ca="1" si="183"/>
        <v/>
      </c>
      <c r="T2353" s="197" t="str">
        <f ca="1">IF(B2353="","",IF(ISERROR(MATCH($J2353,[3]SorP!$B$1:$B$6226,0)),"",INDIRECT("'SorP'!$A$"&amp;MATCH($S2353&amp;$J2353,[3]SorP!C:C,0))))</f>
        <v/>
      </c>
      <c r="U2353" s="139"/>
      <c r="V2353" s="140" t="e">
        <f>IF(C2353="",NA(),IF(OR(C2353="Smelter not listed",C2353="Smelter not yet identified"),MATCH($B2353&amp;$D2353,'[3]Smelter Look-up'!$J:$J,0),MATCH($B2353&amp;$C2353,'[3]Smelter Look-up'!$J:$J,0)))</f>
        <v>#N/A</v>
      </c>
      <c r="X2353" s="67">
        <f t="shared" si="181"/>
        <v>0</v>
      </c>
      <c r="AB2353" s="68" t="str">
        <f t="shared" si="182"/>
        <v/>
      </c>
    </row>
    <row r="2354" spans="1:28" s="67" customFormat="1" ht="20.25">
      <c r="A2354" s="197"/>
      <c r="B2354" s="137" t="s">
        <v>235</v>
      </c>
      <c r="C2354" s="191" t="s">
        <v>235</v>
      </c>
      <c r="D2354" s="138"/>
      <c r="E2354" s="137" t="s">
        <v>235</v>
      </c>
      <c r="F2354" s="137" t="s">
        <v>235</v>
      </c>
      <c r="G2354" s="137" t="s">
        <v>235</v>
      </c>
      <c r="H2354" s="192" t="s">
        <v>235</v>
      </c>
      <c r="I2354" s="193" t="s">
        <v>235</v>
      </c>
      <c r="J2354" s="193" t="s">
        <v>235</v>
      </c>
      <c r="K2354" s="194"/>
      <c r="L2354" s="194"/>
      <c r="M2354" s="194"/>
      <c r="N2354" s="194"/>
      <c r="O2354" s="194"/>
      <c r="P2354" s="195"/>
      <c r="Q2354" s="196"/>
      <c r="R2354" s="137" t="s">
        <v>235</v>
      </c>
      <c r="S2354" s="197" t="str">
        <f t="shared" ca="1" si="183"/>
        <v/>
      </c>
      <c r="T2354" s="197" t="str">
        <f ca="1">IF(B2354="","",IF(ISERROR(MATCH($J2354,[3]SorP!$B$1:$B$6226,0)),"",INDIRECT("'SorP'!$A$"&amp;MATCH($S2354&amp;$J2354,[3]SorP!C:C,0))))</f>
        <v/>
      </c>
      <c r="U2354" s="139"/>
      <c r="V2354" s="140" t="e">
        <f>IF(C2354="",NA(),IF(OR(C2354="Smelter not listed",C2354="Smelter not yet identified"),MATCH($B2354&amp;$D2354,'[3]Smelter Look-up'!$J:$J,0),MATCH($B2354&amp;$C2354,'[3]Smelter Look-up'!$J:$J,0)))</f>
        <v>#N/A</v>
      </c>
      <c r="X2354" s="67">
        <f t="shared" si="181"/>
        <v>0</v>
      </c>
      <c r="AB2354" s="68" t="str">
        <f t="shared" si="182"/>
        <v/>
      </c>
    </row>
    <row r="2355" spans="1:28" s="67" customFormat="1" ht="20.25">
      <c r="A2355" s="197"/>
      <c r="B2355" s="137" t="s">
        <v>235</v>
      </c>
      <c r="C2355" s="191" t="s">
        <v>235</v>
      </c>
      <c r="D2355" s="138"/>
      <c r="E2355" s="137" t="s">
        <v>235</v>
      </c>
      <c r="F2355" s="137" t="s">
        <v>235</v>
      </c>
      <c r="G2355" s="137" t="s">
        <v>235</v>
      </c>
      <c r="H2355" s="192" t="s">
        <v>235</v>
      </c>
      <c r="I2355" s="193" t="s">
        <v>235</v>
      </c>
      <c r="J2355" s="193" t="s">
        <v>235</v>
      </c>
      <c r="K2355" s="194"/>
      <c r="L2355" s="194"/>
      <c r="M2355" s="194"/>
      <c r="N2355" s="194"/>
      <c r="O2355" s="194"/>
      <c r="P2355" s="195"/>
      <c r="Q2355" s="196"/>
      <c r="R2355" s="137" t="s">
        <v>235</v>
      </c>
      <c r="S2355" s="197" t="str">
        <f t="shared" ca="1" si="183"/>
        <v/>
      </c>
      <c r="T2355" s="197" t="str">
        <f ca="1">IF(B2355="","",IF(ISERROR(MATCH($J2355,[3]SorP!$B$1:$B$6226,0)),"",INDIRECT("'SorP'!$A$"&amp;MATCH($S2355&amp;$J2355,[3]SorP!C:C,0))))</f>
        <v/>
      </c>
      <c r="U2355" s="139"/>
      <c r="V2355" s="140" t="e">
        <f>IF(C2355="",NA(),IF(OR(C2355="Smelter not listed",C2355="Smelter not yet identified"),MATCH($B2355&amp;$D2355,'[3]Smelter Look-up'!$J:$J,0),MATCH($B2355&amp;$C2355,'[3]Smelter Look-up'!$J:$J,0)))</f>
        <v>#N/A</v>
      </c>
      <c r="X2355" s="67">
        <f t="shared" si="181"/>
        <v>0</v>
      </c>
      <c r="AB2355" s="68" t="str">
        <f t="shared" si="182"/>
        <v/>
      </c>
    </row>
    <row r="2356" spans="1:28" s="67" customFormat="1" ht="20.25">
      <c r="A2356" s="197"/>
      <c r="B2356" s="137" t="s">
        <v>235</v>
      </c>
      <c r="C2356" s="191" t="s">
        <v>235</v>
      </c>
      <c r="D2356" s="138"/>
      <c r="E2356" s="137" t="s">
        <v>235</v>
      </c>
      <c r="F2356" s="137" t="s">
        <v>235</v>
      </c>
      <c r="G2356" s="137" t="s">
        <v>235</v>
      </c>
      <c r="H2356" s="192" t="s">
        <v>235</v>
      </c>
      <c r="I2356" s="193" t="s">
        <v>235</v>
      </c>
      <c r="J2356" s="193" t="s">
        <v>235</v>
      </c>
      <c r="K2356" s="194"/>
      <c r="L2356" s="194"/>
      <c r="M2356" s="194"/>
      <c r="N2356" s="194"/>
      <c r="O2356" s="194"/>
      <c r="P2356" s="195"/>
      <c r="Q2356" s="196"/>
      <c r="R2356" s="137" t="s">
        <v>235</v>
      </c>
      <c r="S2356" s="197" t="str">
        <f t="shared" ca="1" si="183"/>
        <v/>
      </c>
      <c r="T2356" s="197" t="str">
        <f ca="1">IF(B2356="","",IF(ISERROR(MATCH($J2356,[3]SorP!$B$1:$B$6226,0)),"",INDIRECT("'SorP'!$A$"&amp;MATCH($S2356&amp;$J2356,[3]SorP!C:C,0))))</f>
        <v/>
      </c>
      <c r="U2356" s="139"/>
      <c r="V2356" s="140" t="e">
        <f>IF(C2356="",NA(),IF(OR(C2356="Smelter not listed",C2356="Smelter not yet identified"),MATCH($B2356&amp;$D2356,'[3]Smelter Look-up'!$J:$J,0),MATCH($B2356&amp;$C2356,'[3]Smelter Look-up'!$J:$J,0)))</f>
        <v>#N/A</v>
      </c>
      <c r="X2356" s="67">
        <f t="shared" si="181"/>
        <v>0</v>
      </c>
      <c r="AB2356" s="68" t="str">
        <f t="shared" si="182"/>
        <v/>
      </c>
    </row>
    <row r="2357" spans="1:28" s="67" customFormat="1" ht="20.25">
      <c r="A2357" s="197"/>
      <c r="B2357" s="137" t="s">
        <v>235</v>
      </c>
      <c r="C2357" s="191" t="s">
        <v>235</v>
      </c>
      <c r="D2357" s="138"/>
      <c r="E2357" s="137" t="s">
        <v>235</v>
      </c>
      <c r="F2357" s="137" t="s">
        <v>235</v>
      </c>
      <c r="G2357" s="137" t="s">
        <v>235</v>
      </c>
      <c r="H2357" s="192" t="s">
        <v>235</v>
      </c>
      <c r="I2357" s="193" t="s">
        <v>235</v>
      </c>
      <c r="J2357" s="193" t="s">
        <v>235</v>
      </c>
      <c r="K2357" s="194"/>
      <c r="L2357" s="194"/>
      <c r="M2357" s="194"/>
      <c r="N2357" s="194"/>
      <c r="O2357" s="194"/>
      <c r="P2357" s="195"/>
      <c r="Q2357" s="196"/>
      <c r="R2357" s="137" t="s">
        <v>235</v>
      </c>
      <c r="S2357" s="197" t="str">
        <f t="shared" ca="1" si="183"/>
        <v/>
      </c>
      <c r="T2357" s="197" t="str">
        <f ca="1">IF(B2357="","",IF(ISERROR(MATCH($J2357,[3]SorP!$B$1:$B$6226,0)),"",INDIRECT("'SorP'!$A$"&amp;MATCH($S2357&amp;$J2357,[3]SorP!C:C,0))))</f>
        <v/>
      </c>
      <c r="U2357" s="139"/>
      <c r="V2357" s="140" t="e">
        <f>IF(C2357="",NA(),IF(OR(C2357="Smelter not listed",C2357="Smelter not yet identified"),MATCH($B2357&amp;$D2357,'[3]Smelter Look-up'!$J:$J,0),MATCH($B2357&amp;$C2357,'[3]Smelter Look-up'!$J:$J,0)))</f>
        <v>#N/A</v>
      </c>
      <c r="X2357" s="67">
        <f t="shared" si="181"/>
        <v>0</v>
      </c>
      <c r="AB2357" s="68" t="str">
        <f t="shared" si="182"/>
        <v/>
      </c>
    </row>
    <row r="2358" spans="1:28" s="67" customFormat="1" ht="20.25">
      <c r="A2358" s="197"/>
      <c r="B2358" s="137" t="s">
        <v>235</v>
      </c>
      <c r="C2358" s="191" t="s">
        <v>235</v>
      </c>
      <c r="D2358" s="138"/>
      <c r="E2358" s="137" t="s">
        <v>235</v>
      </c>
      <c r="F2358" s="137" t="s">
        <v>235</v>
      </c>
      <c r="G2358" s="137" t="s">
        <v>235</v>
      </c>
      <c r="H2358" s="192" t="s">
        <v>235</v>
      </c>
      <c r="I2358" s="193" t="s">
        <v>235</v>
      </c>
      <c r="J2358" s="193" t="s">
        <v>235</v>
      </c>
      <c r="K2358" s="194"/>
      <c r="L2358" s="194"/>
      <c r="M2358" s="194"/>
      <c r="N2358" s="194"/>
      <c r="O2358" s="194"/>
      <c r="P2358" s="195"/>
      <c r="Q2358" s="196"/>
      <c r="R2358" s="137" t="s">
        <v>235</v>
      </c>
      <c r="S2358" s="197" t="str">
        <f t="shared" ca="1" si="183"/>
        <v/>
      </c>
      <c r="T2358" s="197" t="str">
        <f ca="1">IF(B2358="","",IF(ISERROR(MATCH($J2358,[3]SorP!$B$1:$B$6226,0)),"",INDIRECT("'SorP'!$A$"&amp;MATCH($S2358&amp;$J2358,[3]SorP!C:C,0))))</f>
        <v/>
      </c>
      <c r="U2358" s="139"/>
      <c r="V2358" s="140" t="e">
        <f>IF(C2358="",NA(),IF(OR(C2358="Smelter not listed",C2358="Smelter not yet identified"),MATCH($B2358&amp;$D2358,'[3]Smelter Look-up'!$J:$J,0),MATCH($B2358&amp;$C2358,'[3]Smelter Look-up'!$J:$J,0)))</f>
        <v>#N/A</v>
      </c>
      <c r="X2358" s="67">
        <f t="shared" si="181"/>
        <v>0</v>
      </c>
      <c r="AB2358" s="68" t="str">
        <f t="shared" si="182"/>
        <v/>
      </c>
    </row>
    <row r="2359" spans="1:28" s="67" customFormat="1" ht="20.25">
      <c r="A2359" s="197"/>
      <c r="B2359" s="137" t="s">
        <v>235</v>
      </c>
      <c r="C2359" s="191" t="s">
        <v>235</v>
      </c>
      <c r="D2359" s="138"/>
      <c r="E2359" s="137" t="s">
        <v>235</v>
      </c>
      <c r="F2359" s="137" t="s">
        <v>235</v>
      </c>
      <c r="G2359" s="137" t="s">
        <v>235</v>
      </c>
      <c r="H2359" s="192" t="s">
        <v>235</v>
      </c>
      <c r="I2359" s="193" t="s">
        <v>235</v>
      </c>
      <c r="J2359" s="193" t="s">
        <v>235</v>
      </c>
      <c r="K2359" s="194"/>
      <c r="L2359" s="194"/>
      <c r="M2359" s="194"/>
      <c r="N2359" s="194"/>
      <c r="O2359" s="194"/>
      <c r="P2359" s="195"/>
      <c r="Q2359" s="196"/>
      <c r="R2359" s="137" t="s">
        <v>235</v>
      </c>
      <c r="S2359" s="197" t="str">
        <f t="shared" ca="1" si="183"/>
        <v/>
      </c>
      <c r="T2359" s="197" t="str">
        <f ca="1">IF(B2359="","",IF(ISERROR(MATCH($J2359,[3]SorP!$B$1:$B$6226,0)),"",INDIRECT("'SorP'!$A$"&amp;MATCH($S2359&amp;$J2359,[3]SorP!C:C,0))))</f>
        <v/>
      </c>
      <c r="U2359" s="139"/>
      <c r="V2359" s="140" t="e">
        <f>IF(C2359="",NA(),IF(OR(C2359="Smelter not listed",C2359="Smelter not yet identified"),MATCH($B2359&amp;$D2359,'[3]Smelter Look-up'!$J:$J,0),MATCH($B2359&amp;$C2359,'[3]Smelter Look-up'!$J:$J,0)))</f>
        <v>#N/A</v>
      </c>
      <c r="X2359" s="67">
        <f t="shared" si="181"/>
        <v>0</v>
      </c>
      <c r="AB2359" s="68" t="str">
        <f t="shared" si="182"/>
        <v/>
      </c>
    </row>
    <row r="2360" spans="1:28" s="67" customFormat="1" ht="20.25">
      <c r="A2360" s="197"/>
      <c r="B2360" s="137" t="s">
        <v>235</v>
      </c>
      <c r="C2360" s="191" t="s">
        <v>235</v>
      </c>
      <c r="D2360" s="138"/>
      <c r="E2360" s="137" t="s">
        <v>235</v>
      </c>
      <c r="F2360" s="137" t="s">
        <v>235</v>
      </c>
      <c r="G2360" s="137" t="s">
        <v>235</v>
      </c>
      <c r="H2360" s="192" t="s">
        <v>235</v>
      </c>
      <c r="I2360" s="193" t="s">
        <v>235</v>
      </c>
      <c r="J2360" s="193" t="s">
        <v>235</v>
      </c>
      <c r="K2360" s="194"/>
      <c r="L2360" s="194"/>
      <c r="M2360" s="194"/>
      <c r="N2360" s="194"/>
      <c r="O2360" s="194"/>
      <c r="P2360" s="195"/>
      <c r="Q2360" s="196"/>
      <c r="R2360" s="137" t="s">
        <v>235</v>
      </c>
      <c r="S2360" s="197" t="str">
        <f t="shared" ca="1" si="183"/>
        <v/>
      </c>
      <c r="T2360" s="197" t="str">
        <f ca="1">IF(B2360="","",IF(ISERROR(MATCH($J2360,[3]SorP!$B$1:$B$6226,0)),"",INDIRECT("'SorP'!$A$"&amp;MATCH($S2360&amp;$J2360,[3]SorP!C:C,0))))</f>
        <v/>
      </c>
      <c r="U2360" s="139"/>
      <c r="V2360" s="140" t="e">
        <f>IF(C2360="",NA(),IF(OR(C2360="Smelter not listed",C2360="Smelter not yet identified"),MATCH($B2360&amp;$D2360,'[3]Smelter Look-up'!$J:$J,0),MATCH($B2360&amp;$C2360,'[3]Smelter Look-up'!$J:$J,0)))</f>
        <v>#N/A</v>
      </c>
      <c r="X2360" s="67">
        <f t="shared" si="181"/>
        <v>0</v>
      </c>
      <c r="AB2360" s="68" t="str">
        <f t="shared" si="182"/>
        <v/>
      </c>
    </row>
    <row r="2361" spans="1:28" s="67" customFormat="1" ht="20.25">
      <c r="A2361" s="197"/>
      <c r="B2361" s="137" t="s">
        <v>235</v>
      </c>
      <c r="C2361" s="191" t="s">
        <v>235</v>
      </c>
      <c r="D2361" s="138"/>
      <c r="E2361" s="137" t="s">
        <v>235</v>
      </c>
      <c r="F2361" s="137" t="s">
        <v>235</v>
      </c>
      <c r="G2361" s="137" t="s">
        <v>235</v>
      </c>
      <c r="H2361" s="192" t="s">
        <v>235</v>
      </c>
      <c r="I2361" s="193" t="s">
        <v>235</v>
      </c>
      <c r="J2361" s="193" t="s">
        <v>235</v>
      </c>
      <c r="K2361" s="194"/>
      <c r="L2361" s="194"/>
      <c r="M2361" s="194"/>
      <c r="N2361" s="194"/>
      <c r="O2361" s="194"/>
      <c r="P2361" s="195"/>
      <c r="Q2361" s="196"/>
      <c r="R2361" s="137" t="s">
        <v>235</v>
      </c>
      <c r="S2361" s="197" t="str">
        <f t="shared" ca="1" si="183"/>
        <v/>
      </c>
      <c r="T2361" s="197" t="str">
        <f ca="1">IF(B2361="","",IF(ISERROR(MATCH($J2361,[3]SorP!$B$1:$B$6226,0)),"",INDIRECT("'SorP'!$A$"&amp;MATCH($S2361&amp;$J2361,[3]SorP!C:C,0))))</f>
        <v/>
      </c>
      <c r="U2361" s="139"/>
      <c r="V2361" s="140" t="e">
        <f>IF(C2361="",NA(),IF(OR(C2361="Smelter not listed",C2361="Smelter not yet identified"),MATCH($B2361&amp;$D2361,'[3]Smelter Look-up'!$J:$J,0),MATCH($B2361&amp;$C2361,'[3]Smelter Look-up'!$J:$J,0)))</f>
        <v>#N/A</v>
      </c>
      <c r="X2361" s="67">
        <f t="shared" si="181"/>
        <v>0</v>
      </c>
      <c r="AB2361" s="68" t="str">
        <f t="shared" si="182"/>
        <v/>
      </c>
    </row>
    <row r="2362" spans="1:28" s="67" customFormat="1" ht="20.25">
      <c r="A2362" s="197"/>
      <c r="B2362" s="137" t="s">
        <v>235</v>
      </c>
      <c r="C2362" s="191" t="s">
        <v>235</v>
      </c>
      <c r="D2362" s="138"/>
      <c r="E2362" s="137" t="s">
        <v>235</v>
      </c>
      <c r="F2362" s="137" t="s">
        <v>235</v>
      </c>
      <c r="G2362" s="137" t="s">
        <v>235</v>
      </c>
      <c r="H2362" s="192" t="s">
        <v>235</v>
      </c>
      <c r="I2362" s="193" t="s">
        <v>235</v>
      </c>
      <c r="J2362" s="193" t="s">
        <v>235</v>
      </c>
      <c r="K2362" s="194"/>
      <c r="L2362" s="194"/>
      <c r="M2362" s="194"/>
      <c r="N2362" s="194"/>
      <c r="O2362" s="194"/>
      <c r="P2362" s="195"/>
      <c r="Q2362" s="196"/>
      <c r="R2362" s="137" t="s">
        <v>235</v>
      </c>
      <c r="S2362" s="197" t="str">
        <f t="shared" ref="S2362" ca="1" si="184">IF(B2362="","",IF(ISERROR(MATCH($E2362,CL,0)),"Unknown",INDIRECT("'C'!$A$"&amp;MATCH($E2362,CL,0)+1)))</f>
        <v/>
      </c>
      <c r="T2362" s="197" t="str">
        <f ca="1">IF(B2362="","",IF(ISERROR(MATCH($J2362,[3]SorP!$B$1:$B$6226,0)),"",INDIRECT("'SorP'!$A$"&amp;MATCH($S2362&amp;$J2362,[3]SorP!C:C,0))))</f>
        <v/>
      </c>
      <c r="U2362" s="139"/>
      <c r="V2362" s="140" t="e">
        <f>IF(C2362="",NA(),IF(OR(C2362="Smelter not listed",C2362="Smelter not yet identified"),MATCH($B2362&amp;$D2362,'[3]Smelter Look-up'!$J:$J,0),MATCH($B2362&amp;$C2362,'[3]Smelter Look-up'!$J:$J,0)))</f>
        <v>#N/A</v>
      </c>
      <c r="X2362" s="67">
        <f t="shared" si="181"/>
        <v>0</v>
      </c>
      <c r="AB2362" s="68" t="str">
        <f t="shared" si="182"/>
        <v/>
      </c>
    </row>
    <row r="2363" spans="1:28" s="67" customFormat="1" ht="20.25">
      <c r="A2363" s="197"/>
      <c r="B2363" s="137" t="s">
        <v>235</v>
      </c>
      <c r="C2363" s="191" t="s">
        <v>235</v>
      </c>
      <c r="D2363" s="138"/>
      <c r="E2363" s="137" t="s">
        <v>235</v>
      </c>
      <c r="F2363" s="137" t="s">
        <v>235</v>
      </c>
      <c r="G2363" s="137" t="s">
        <v>235</v>
      </c>
      <c r="H2363" s="192" t="s">
        <v>235</v>
      </c>
      <c r="I2363" s="193" t="s">
        <v>235</v>
      </c>
      <c r="J2363" s="193" t="s">
        <v>235</v>
      </c>
      <c r="K2363" s="194"/>
      <c r="L2363" s="194"/>
      <c r="M2363" s="194"/>
      <c r="N2363" s="194"/>
      <c r="O2363" s="194"/>
      <c r="P2363" s="195"/>
      <c r="Q2363" s="196"/>
      <c r="R2363" s="137" t="s">
        <v>235</v>
      </c>
      <c r="S2363" s="197" t="str">
        <f t="shared" ref="S2363:S2394" ca="1" si="185">IF(B2363="","",IF(ISERROR(MATCH($E2363,CL,0)),"Unknown",INDIRECT("'C'!$A$"&amp;MATCH($E2363,CL,0)+1)))</f>
        <v/>
      </c>
      <c r="T2363" s="197" t="str">
        <f ca="1">IF(B2363="","",IF(ISERROR(MATCH($J2363,[3]SorP!$B$1:$B$6226,0)),"",INDIRECT("'SorP'!$A$"&amp;MATCH($S2363&amp;$J2363,[3]SorP!C:C,0))))</f>
        <v/>
      </c>
      <c r="U2363" s="139"/>
      <c r="V2363" s="140" t="e">
        <f>IF(C2363="",NA(),IF(OR(C2363="Smelter not listed",C2363="Smelter not yet identified"),MATCH($B2363&amp;$D2363,'[3]Smelter Look-up'!$J:$J,0),MATCH($B2363&amp;$C2363,'[3]Smelter Look-up'!$J:$J,0)))</f>
        <v>#N/A</v>
      </c>
      <c r="X2363" s="67">
        <f t="shared" si="181"/>
        <v>0</v>
      </c>
      <c r="AB2363" s="68" t="str">
        <f t="shared" si="182"/>
        <v/>
      </c>
    </row>
    <row r="2364" spans="1:28" s="67" customFormat="1" ht="20.25">
      <c r="A2364" s="197"/>
      <c r="B2364" s="137" t="s">
        <v>235</v>
      </c>
      <c r="C2364" s="191" t="s">
        <v>235</v>
      </c>
      <c r="D2364" s="138"/>
      <c r="E2364" s="137" t="s">
        <v>235</v>
      </c>
      <c r="F2364" s="137" t="s">
        <v>235</v>
      </c>
      <c r="G2364" s="137" t="s">
        <v>235</v>
      </c>
      <c r="H2364" s="192" t="s">
        <v>235</v>
      </c>
      <c r="I2364" s="193" t="s">
        <v>235</v>
      </c>
      <c r="J2364" s="193" t="s">
        <v>235</v>
      </c>
      <c r="K2364" s="194"/>
      <c r="L2364" s="194"/>
      <c r="M2364" s="194"/>
      <c r="N2364" s="194"/>
      <c r="O2364" s="194"/>
      <c r="P2364" s="195"/>
      <c r="Q2364" s="196"/>
      <c r="R2364" s="137" t="s">
        <v>235</v>
      </c>
      <c r="S2364" s="197" t="str">
        <f t="shared" ca="1" si="185"/>
        <v/>
      </c>
      <c r="T2364" s="197" t="str">
        <f ca="1">IF(B2364="","",IF(ISERROR(MATCH($J2364,[3]SorP!$B$1:$B$6226,0)),"",INDIRECT("'SorP'!$A$"&amp;MATCH($S2364&amp;$J2364,[3]SorP!C:C,0))))</f>
        <v/>
      </c>
      <c r="U2364" s="139"/>
      <c r="V2364" s="140" t="e">
        <f>IF(C2364="",NA(),IF(OR(C2364="Smelter not listed",C2364="Smelter not yet identified"),MATCH($B2364&amp;$D2364,'[3]Smelter Look-up'!$J:$J,0),MATCH($B2364&amp;$C2364,'[3]Smelter Look-up'!$J:$J,0)))</f>
        <v>#N/A</v>
      </c>
      <c r="X2364" s="67">
        <f t="shared" si="181"/>
        <v>0</v>
      </c>
      <c r="AB2364" s="68" t="str">
        <f t="shared" si="182"/>
        <v/>
      </c>
    </row>
    <row r="2365" spans="1:28" s="67" customFormat="1" ht="20.25">
      <c r="A2365" s="197"/>
      <c r="B2365" s="137" t="s">
        <v>235</v>
      </c>
      <c r="C2365" s="191" t="s">
        <v>235</v>
      </c>
      <c r="D2365" s="138"/>
      <c r="E2365" s="137" t="s">
        <v>235</v>
      </c>
      <c r="F2365" s="137" t="s">
        <v>235</v>
      </c>
      <c r="G2365" s="137" t="s">
        <v>235</v>
      </c>
      <c r="H2365" s="192" t="s">
        <v>235</v>
      </c>
      <c r="I2365" s="193" t="s">
        <v>235</v>
      </c>
      <c r="J2365" s="193" t="s">
        <v>235</v>
      </c>
      <c r="K2365" s="194"/>
      <c r="L2365" s="194"/>
      <c r="M2365" s="194"/>
      <c r="N2365" s="194"/>
      <c r="O2365" s="194"/>
      <c r="P2365" s="195"/>
      <c r="Q2365" s="196"/>
      <c r="R2365" s="137" t="s">
        <v>235</v>
      </c>
      <c r="S2365" s="197" t="str">
        <f t="shared" ca="1" si="185"/>
        <v/>
      </c>
      <c r="T2365" s="197" t="str">
        <f ca="1">IF(B2365="","",IF(ISERROR(MATCH($J2365,[3]SorP!$B$1:$B$6226,0)),"",INDIRECT("'SorP'!$A$"&amp;MATCH($S2365&amp;$J2365,[3]SorP!C:C,0))))</f>
        <v/>
      </c>
      <c r="U2365" s="139"/>
      <c r="V2365" s="140" t="e">
        <f>IF(C2365="",NA(),IF(OR(C2365="Smelter not listed",C2365="Smelter not yet identified"),MATCH($B2365&amp;$D2365,'[3]Smelter Look-up'!$J:$J,0),MATCH($B2365&amp;$C2365,'[3]Smelter Look-up'!$J:$J,0)))</f>
        <v>#N/A</v>
      </c>
      <c r="X2365" s="67">
        <f t="shared" si="181"/>
        <v>0</v>
      </c>
      <c r="AB2365" s="68" t="str">
        <f t="shared" si="182"/>
        <v/>
      </c>
    </row>
    <row r="2366" spans="1:28" s="67" customFormat="1" ht="20.25">
      <c r="A2366" s="197"/>
      <c r="B2366" s="137" t="s">
        <v>235</v>
      </c>
      <c r="C2366" s="191" t="s">
        <v>235</v>
      </c>
      <c r="D2366" s="138"/>
      <c r="E2366" s="137" t="s">
        <v>235</v>
      </c>
      <c r="F2366" s="137" t="s">
        <v>235</v>
      </c>
      <c r="G2366" s="137" t="s">
        <v>235</v>
      </c>
      <c r="H2366" s="192" t="s">
        <v>235</v>
      </c>
      <c r="I2366" s="193" t="s">
        <v>235</v>
      </c>
      <c r="J2366" s="193" t="s">
        <v>235</v>
      </c>
      <c r="K2366" s="194"/>
      <c r="L2366" s="194"/>
      <c r="M2366" s="194"/>
      <c r="N2366" s="194"/>
      <c r="O2366" s="194"/>
      <c r="P2366" s="195"/>
      <c r="Q2366" s="196"/>
      <c r="R2366" s="137" t="s">
        <v>235</v>
      </c>
      <c r="S2366" s="197" t="str">
        <f t="shared" ca="1" si="185"/>
        <v/>
      </c>
      <c r="T2366" s="197" t="str">
        <f ca="1">IF(B2366="","",IF(ISERROR(MATCH($J2366,[3]SorP!$B$1:$B$6226,0)),"",INDIRECT("'SorP'!$A$"&amp;MATCH($S2366&amp;$J2366,[3]SorP!C:C,0))))</f>
        <v/>
      </c>
      <c r="U2366" s="139"/>
      <c r="V2366" s="140" t="e">
        <f>IF(C2366="",NA(),IF(OR(C2366="Smelter not listed",C2366="Smelter not yet identified"),MATCH($B2366&amp;$D2366,'[3]Smelter Look-up'!$J:$J,0),MATCH($B2366&amp;$C2366,'[3]Smelter Look-up'!$J:$J,0)))</f>
        <v>#N/A</v>
      </c>
      <c r="X2366" s="67">
        <f t="shared" si="181"/>
        <v>0</v>
      </c>
      <c r="AB2366" s="68" t="str">
        <f t="shared" si="182"/>
        <v/>
      </c>
    </row>
    <row r="2367" spans="1:28" s="67" customFormat="1" ht="20.25">
      <c r="A2367" s="197"/>
      <c r="B2367" s="137" t="s">
        <v>235</v>
      </c>
      <c r="C2367" s="191" t="s">
        <v>235</v>
      </c>
      <c r="D2367" s="138"/>
      <c r="E2367" s="137" t="s">
        <v>235</v>
      </c>
      <c r="F2367" s="137" t="s">
        <v>235</v>
      </c>
      <c r="G2367" s="137" t="s">
        <v>235</v>
      </c>
      <c r="H2367" s="192" t="s">
        <v>235</v>
      </c>
      <c r="I2367" s="193" t="s">
        <v>235</v>
      </c>
      <c r="J2367" s="193" t="s">
        <v>235</v>
      </c>
      <c r="K2367" s="194"/>
      <c r="L2367" s="194"/>
      <c r="M2367" s="194"/>
      <c r="N2367" s="194"/>
      <c r="O2367" s="194"/>
      <c r="P2367" s="195"/>
      <c r="Q2367" s="196"/>
      <c r="R2367" s="137" t="s">
        <v>235</v>
      </c>
      <c r="S2367" s="197" t="str">
        <f t="shared" ca="1" si="185"/>
        <v/>
      </c>
      <c r="T2367" s="197" t="str">
        <f ca="1">IF(B2367="","",IF(ISERROR(MATCH($J2367,[3]SorP!$B$1:$B$6226,0)),"",INDIRECT("'SorP'!$A$"&amp;MATCH($S2367&amp;$J2367,[3]SorP!C:C,0))))</f>
        <v/>
      </c>
      <c r="U2367" s="139"/>
      <c r="V2367" s="140" t="e">
        <f>IF(C2367="",NA(),IF(OR(C2367="Smelter not listed",C2367="Smelter not yet identified"),MATCH($B2367&amp;$D2367,'[3]Smelter Look-up'!$J:$J,0),MATCH($B2367&amp;$C2367,'[3]Smelter Look-up'!$J:$J,0)))</f>
        <v>#N/A</v>
      </c>
      <c r="X2367" s="67">
        <f t="shared" si="181"/>
        <v>0</v>
      </c>
      <c r="AB2367" s="68" t="str">
        <f t="shared" si="182"/>
        <v/>
      </c>
    </row>
    <row r="2368" spans="1:28" s="67" customFormat="1" ht="20.25">
      <c r="A2368" s="197"/>
      <c r="B2368" s="137" t="s">
        <v>235</v>
      </c>
      <c r="C2368" s="191" t="s">
        <v>235</v>
      </c>
      <c r="D2368" s="138"/>
      <c r="E2368" s="137" t="s">
        <v>235</v>
      </c>
      <c r="F2368" s="137" t="s">
        <v>235</v>
      </c>
      <c r="G2368" s="137" t="s">
        <v>235</v>
      </c>
      <c r="H2368" s="192" t="s">
        <v>235</v>
      </c>
      <c r="I2368" s="193" t="s">
        <v>235</v>
      </c>
      <c r="J2368" s="193" t="s">
        <v>235</v>
      </c>
      <c r="K2368" s="194"/>
      <c r="L2368" s="194"/>
      <c r="M2368" s="194"/>
      <c r="N2368" s="194"/>
      <c r="O2368" s="194"/>
      <c r="P2368" s="195"/>
      <c r="Q2368" s="196"/>
      <c r="R2368" s="137" t="s">
        <v>235</v>
      </c>
      <c r="S2368" s="197" t="str">
        <f t="shared" ca="1" si="185"/>
        <v/>
      </c>
      <c r="T2368" s="197" t="str">
        <f ca="1">IF(B2368="","",IF(ISERROR(MATCH($J2368,[3]SorP!$B$1:$B$6226,0)),"",INDIRECT("'SorP'!$A$"&amp;MATCH($S2368&amp;$J2368,[3]SorP!C:C,0))))</f>
        <v/>
      </c>
      <c r="U2368" s="139"/>
      <c r="V2368" s="140" t="e">
        <f>IF(C2368="",NA(),IF(OR(C2368="Smelter not listed",C2368="Smelter not yet identified"),MATCH($B2368&amp;$D2368,'[3]Smelter Look-up'!$J:$J,0),MATCH($B2368&amp;$C2368,'[3]Smelter Look-up'!$J:$J,0)))</f>
        <v>#N/A</v>
      </c>
      <c r="X2368" s="67">
        <f t="shared" si="181"/>
        <v>0</v>
      </c>
      <c r="AB2368" s="68" t="str">
        <f t="shared" si="182"/>
        <v/>
      </c>
    </row>
    <row r="2369" spans="1:28" s="67" customFormat="1" ht="20.25">
      <c r="A2369" s="197"/>
      <c r="B2369" s="137" t="s">
        <v>235</v>
      </c>
      <c r="C2369" s="191" t="s">
        <v>235</v>
      </c>
      <c r="D2369" s="138"/>
      <c r="E2369" s="137" t="s">
        <v>235</v>
      </c>
      <c r="F2369" s="137" t="s">
        <v>235</v>
      </c>
      <c r="G2369" s="137" t="s">
        <v>235</v>
      </c>
      <c r="H2369" s="192" t="s">
        <v>235</v>
      </c>
      <c r="I2369" s="193" t="s">
        <v>235</v>
      </c>
      <c r="J2369" s="193" t="s">
        <v>235</v>
      </c>
      <c r="K2369" s="194"/>
      <c r="L2369" s="194"/>
      <c r="M2369" s="194"/>
      <c r="N2369" s="194"/>
      <c r="O2369" s="194"/>
      <c r="P2369" s="195"/>
      <c r="Q2369" s="196"/>
      <c r="R2369" s="137" t="s">
        <v>235</v>
      </c>
      <c r="S2369" s="197" t="str">
        <f t="shared" ca="1" si="185"/>
        <v/>
      </c>
      <c r="T2369" s="197" t="str">
        <f ca="1">IF(B2369="","",IF(ISERROR(MATCH($J2369,[3]SorP!$B$1:$B$6226,0)),"",INDIRECT("'SorP'!$A$"&amp;MATCH($S2369&amp;$J2369,[3]SorP!C:C,0))))</f>
        <v/>
      </c>
      <c r="U2369" s="139"/>
      <c r="V2369" s="140" t="e">
        <f>IF(C2369="",NA(),IF(OR(C2369="Smelter not listed",C2369="Smelter not yet identified"),MATCH($B2369&amp;$D2369,'[3]Smelter Look-up'!$J:$J,0),MATCH($B2369&amp;$C2369,'[3]Smelter Look-up'!$J:$J,0)))</f>
        <v>#N/A</v>
      </c>
      <c r="X2369" s="67">
        <f t="shared" si="181"/>
        <v>0</v>
      </c>
      <c r="AB2369" s="68" t="str">
        <f t="shared" si="182"/>
        <v/>
      </c>
    </row>
    <row r="2370" spans="1:28" s="67" customFormat="1" ht="20.25">
      <c r="A2370" s="197"/>
      <c r="B2370" s="137" t="s">
        <v>235</v>
      </c>
      <c r="C2370" s="191" t="s">
        <v>235</v>
      </c>
      <c r="D2370" s="138"/>
      <c r="E2370" s="137" t="s">
        <v>235</v>
      </c>
      <c r="F2370" s="137" t="s">
        <v>235</v>
      </c>
      <c r="G2370" s="137" t="s">
        <v>235</v>
      </c>
      <c r="H2370" s="192" t="s">
        <v>235</v>
      </c>
      <c r="I2370" s="193" t="s">
        <v>235</v>
      </c>
      <c r="J2370" s="193" t="s">
        <v>235</v>
      </c>
      <c r="K2370" s="194"/>
      <c r="L2370" s="194"/>
      <c r="M2370" s="194"/>
      <c r="N2370" s="194"/>
      <c r="O2370" s="194"/>
      <c r="P2370" s="195"/>
      <c r="Q2370" s="196"/>
      <c r="R2370" s="137" t="s">
        <v>235</v>
      </c>
      <c r="S2370" s="197" t="str">
        <f t="shared" ca="1" si="185"/>
        <v/>
      </c>
      <c r="T2370" s="197" t="str">
        <f ca="1">IF(B2370="","",IF(ISERROR(MATCH($J2370,[3]SorP!$B$1:$B$6226,0)),"",INDIRECT("'SorP'!$A$"&amp;MATCH($S2370&amp;$J2370,[3]SorP!C:C,0))))</f>
        <v/>
      </c>
      <c r="U2370" s="139"/>
      <c r="V2370" s="140" t="e">
        <f>IF(C2370="",NA(),IF(OR(C2370="Smelter not listed",C2370="Smelter not yet identified"),MATCH($B2370&amp;$D2370,'[3]Smelter Look-up'!$J:$J,0),MATCH($B2370&amp;$C2370,'[3]Smelter Look-up'!$J:$J,0)))</f>
        <v>#N/A</v>
      </c>
      <c r="X2370" s="67">
        <f t="shared" si="181"/>
        <v>0</v>
      </c>
      <c r="AB2370" s="68" t="str">
        <f t="shared" si="182"/>
        <v/>
      </c>
    </row>
    <row r="2371" spans="1:28" s="67" customFormat="1" ht="20.25">
      <c r="A2371" s="197"/>
      <c r="B2371" s="137" t="s">
        <v>235</v>
      </c>
      <c r="C2371" s="191" t="s">
        <v>235</v>
      </c>
      <c r="D2371" s="138"/>
      <c r="E2371" s="137" t="s">
        <v>235</v>
      </c>
      <c r="F2371" s="137" t="s">
        <v>235</v>
      </c>
      <c r="G2371" s="137" t="s">
        <v>235</v>
      </c>
      <c r="H2371" s="192" t="s">
        <v>235</v>
      </c>
      <c r="I2371" s="193" t="s">
        <v>235</v>
      </c>
      <c r="J2371" s="193" t="s">
        <v>235</v>
      </c>
      <c r="K2371" s="194"/>
      <c r="L2371" s="194"/>
      <c r="M2371" s="194"/>
      <c r="N2371" s="194"/>
      <c r="O2371" s="194"/>
      <c r="P2371" s="195"/>
      <c r="Q2371" s="196"/>
      <c r="R2371" s="137" t="s">
        <v>235</v>
      </c>
      <c r="S2371" s="197" t="str">
        <f t="shared" ca="1" si="185"/>
        <v/>
      </c>
      <c r="T2371" s="197" t="str">
        <f ca="1">IF(B2371="","",IF(ISERROR(MATCH($J2371,[3]SorP!$B$1:$B$6226,0)),"",INDIRECT("'SorP'!$A$"&amp;MATCH($S2371&amp;$J2371,[3]SorP!C:C,0))))</f>
        <v/>
      </c>
      <c r="U2371" s="139"/>
      <c r="V2371" s="140" t="e">
        <f>IF(C2371="",NA(),IF(OR(C2371="Smelter not listed",C2371="Smelter not yet identified"),MATCH($B2371&amp;$D2371,'[3]Smelter Look-up'!$J:$J,0),MATCH($B2371&amp;$C2371,'[3]Smelter Look-up'!$J:$J,0)))</f>
        <v>#N/A</v>
      </c>
      <c r="X2371" s="67">
        <f t="shared" si="181"/>
        <v>0</v>
      </c>
      <c r="AB2371" s="68" t="str">
        <f t="shared" si="182"/>
        <v/>
      </c>
    </row>
    <row r="2372" spans="1:28" s="67" customFormat="1" ht="20.25">
      <c r="A2372" s="197"/>
      <c r="B2372" s="137" t="s">
        <v>235</v>
      </c>
      <c r="C2372" s="191" t="s">
        <v>235</v>
      </c>
      <c r="D2372" s="138"/>
      <c r="E2372" s="137" t="s">
        <v>235</v>
      </c>
      <c r="F2372" s="137" t="s">
        <v>235</v>
      </c>
      <c r="G2372" s="137" t="s">
        <v>235</v>
      </c>
      <c r="H2372" s="192" t="s">
        <v>235</v>
      </c>
      <c r="I2372" s="193" t="s">
        <v>235</v>
      </c>
      <c r="J2372" s="193" t="s">
        <v>235</v>
      </c>
      <c r="K2372" s="194"/>
      <c r="L2372" s="194"/>
      <c r="M2372" s="194"/>
      <c r="N2372" s="194"/>
      <c r="O2372" s="194"/>
      <c r="P2372" s="195"/>
      <c r="Q2372" s="196"/>
      <c r="R2372" s="137" t="s">
        <v>235</v>
      </c>
      <c r="S2372" s="197" t="str">
        <f t="shared" ca="1" si="185"/>
        <v/>
      </c>
      <c r="T2372" s="197" t="str">
        <f ca="1">IF(B2372="","",IF(ISERROR(MATCH($J2372,[3]SorP!$B$1:$B$6226,0)),"",INDIRECT("'SorP'!$A$"&amp;MATCH($S2372&amp;$J2372,[3]SorP!C:C,0))))</f>
        <v/>
      </c>
      <c r="U2372" s="139"/>
      <c r="V2372" s="140" t="e">
        <f>IF(C2372="",NA(),IF(OR(C2372="Smelter not listed",C2372="Smelter not yet identified"),MATCH($B2372&amp;$D2372,'[3]Smelter Look-up'!$J:$J,0),MATCH($B2372&amp;$C2372,'[3]Smelter Look-up'!$J:$J,0)))</f>
        <v>#N/A</v>
      </c>
      <c r="X2372" s="67">
        <f t="shared" si="181"/>
        <v>0</v>
      </c>
      <c r="AB2372" s="68" t="str">
        <f t="shared" si="182"/>
        <v/>
      </c>
    </row>
    <row r="2373" spans="1:28" s="67" customFormat="1" ht="20.25">
      <c r="A2373" s="197"/>
      <c r="B2373" s="137" t="s">
        <v>235</v>
      </c>
      <c r="C2373" s="191" t="s">
        <v>235</v>
      </c>
      <c r="D2373" s="138"/>
      <c r="E2373" s="137" t="s">
        <v>235</v>
      </c>
      <c r="F2373" s="137" t="s">
        <v>235</v>
      </c>
      <c r="G2373" s="137" t="s">
        <v>235</v>
      </c>
      <c r="H2373" s="192" t="s">
        <v>235</v>
      </c>
      <c r="I2373" s="193" t="s">
        <v>235</v>
      </c>
      <c r="J2373" s="193" t="s">
        <v>235</v>
      </c>
      <c r="K2373" s="194"/>
      <c r="L2373" s="194"/>
      <c r="M2373" s="194"/>
      <c r="N2373" s="194"/>
      <c r="O2373" s="194"/>
      <c r="P2373" s="195"/>
      <c r="Q2373" s="196"/>
      <c r="R2373" s="137" t="s">
        <v>235</v>
      </c>
      <c r="S2373" s="197" t="str">
        <f t="shared" ca="1" si="185"/>
        <v/>
      </c>
      <c r="T2373" s="197" t="str">
        <f ca="1">IF(B2373="","",IF(ISERROR(MATCH($J2373,[3]SorP!$B$1:$B$6226,0)),"",INDIRECT("'SorP'!$A$"&amp;MATCH($S2373&amp;$J2373,[3]SorP!C:C,0))))</f>
        <v/>
      </c>
      <c r="U2373" s="139"/>
      <c r="V2373" s="140" t="e">
        <f>IF(C2373="",NA(),IF(OR(C2373="Smelter not listed",C2373="Smelter not yet identified"),MATCH($B2373&amp;$D2373,'[3]Smelter Look-up'!$J:$J,0),MATCH($B2373&amp;$C2373,'[3]Smelter Look-up'!$J:$J,0)))</f>
        <v>#N/A</v>
      </c>
      <c r="X2373" s="67">
        <f t="shared" si="181"/>
        <v>0</v>
      </c>
      <c r="AB2373" s="68" t="str">
        <f t="shared" si="182"/>
        <v/>
      </c>
    </row>
    <row r="2374" spans="1:28" s="67" customFormat="1" ht="20.25">
      <c r="A2374" s="197"/>
      <c r="B2374" s="137" t="s">
        <v>235</v>
      </c>
      <c r="C2374" s="191" t="s">
        <v>235</v>
      </c>
      <c r="D2374" s="138"/>
      <c r="E2374" s="137" t="s">
        <v>235</v>
      </c>
      <c r="F2374" s="137" t="s">
        <v>235</v>
      </c>
      <c r="G2374" s="137" t="s">
        <v>235</v>
      </c>
      <c r="H2374" s="192" t="s">
        <v>235</v>
      </c>
      <c r="I2374" s="193" t="s">
        <v>235</v>
      </c>
      <c r="J2374" s="193" t="s">
        <v>235</v>
      </c>
      <c r="K2374" s="194"/>
      <c r="L2374" s="194"/>
      <c r="M2374" s="194"/>
      <c r="N2374" s="194"/>
      <c r="O2374" s="194"/>
      <c r="P2374" s="195"/>
      <c r="Q2374" s="196"/>
      <c r="R2374" s="137" t="s">
        <v>235</v>
      </c>
      <c r="S2374" s="197" t="str">
        <f t="shared" ca="1" si="185"/>
        <v/>
      </c>
      <c r="T2374" s="197" t="str">
        <f ca="1">IF(B2374="","",IF(ISERROR(MATCH($J2374,[3]SorP!$B$1:$B$6226,0)),"",INDIRECT("'SorP'!$A$"&amp;MATCH($S2374&amp;$J2374,[3]SorP!C:C,0))))</f>
        <v/>
      </c>
      <c r="U2374" s="139"/>
      <c r="V2374" s="140" t="e">
        <f>IF(C2374="",NA(),IF(OR(C2374="Smelter not listed",C2374="Smelter not yet identified"),MATCH($B2374&amp;$D2374,'[3]Smelter Look-up'!$J:$J,0),MATCH($B2374&amp;$C2374,'[3]Smelter Look-up'!$J:$J,0)))</f>
        <v>#N/A</v>
      </c>
      <c r="X2374" s="67">
        <f t="shared" si="181"/>
        <v>0</v>
      </c>
      <c r="AB2374" s="68" t="str">
        <f t="shared" si="182"/>
        <v/>
      </c>
    </row>
    <row r="2375" spans="1:28" s="67" customFormat="1" ht="20.25">
      <c r="A2375" s="197"/>
      <c r="B2375" s="137" t="s">
        <v>235</v>
      </c>
      <c r="C2375" s="191" t="s">
        <v>235</v>
      </c>
      <c r="D2375" s="138"/>
      <c r="E2375" s="137" t="s">
        <v>235</v>
      </c>
      <c r="F2375" s="137" t="s">
        <v>235</v>
      </c>
      <c r="G2375" s="137" t="s">
        <v>235</v>
      </c>
      <c r="H2375" s="192" t="s">
        <v>235</v>
      </c>
      <c r="I2375" s="193" t="s">
        <v>235</v>
      </c>
      <c r="J2375" s="193" t="s">
        <v>235</v>
      </c>
      <c r="K2375" s="194"/>
      <c r="L2375" s="194"/>
      <c r="M2375" s="194"/>
      <c r="N2375" s="194"/>
      <c r="O2375" s="194"/>
      <c r="P2375" s="195"/>
      <c r="Q2375" s="196"/>
      <c r="R2375" s="137" t="s">
        <v>235</v>
      </c>
      <c r="S2375" s="197" t="str">
        <f t="shared" ca="1" si="185"/>
        <v/>
      </c>
      <c r="T2375" s="197" t="str">
        <f ca="1">IF(B2375="","",IF(ISERROR(MATCH($J2375,[3]SorP!$B$1:$B$6226,0)),"",INDIRECT("'SorP'!$A$"&amp;MATCH($S2375&amp;$J2375,[3]SorP!C:C,0))))</f>
        <v/>
      </c>
      <c r="U2375" s="139"/>
      <c r="V2375" s="140" t="e">
        <f>IF(C2375="",NA(),IF(OR(C2375="Smelter not listed",C2375="Smelter not yet identified"),MATCH($B2375&amp;$D2375,'[3]Smelter Look-up'!$J:$J,0),MATCH($B2375&amp;$C2375,'[3]Smelter Look-up'!$J:$J,0)))</f>
        <v>#N/A</v>
      </c>
      <c r="X2375" s="67">
        <f t="shared" si="181"/>
        <v>0</v>
      </c>
      <c r="AB2375" s="68" t="str">
        <f t="shared" si="182"/>
        <v/>
      </c>
    </row>
    <row r="2376" spans="1:28" s="67" customFormat="1" ht="20.25">
      <c r="A2376" s="197"/>
      <c r="B2376" s="137" t="s">
        <v>235</v>
      </c>
      <c r="C2376" s="191" t="s">
        <v>235</v>
      </c>
      <c r="D2376" s="138"/>
      <c r="E2376" s="137" t="s">
        <v>235</v>
      </c>
      <c r="F2376" s="137" t="s">
        <v>235</v>
      </c>
      <c r="G2376" s="137" t="s">
        <v>235</v>
      </c>
      <c r="H2376" s="192" t="s">
        <v>235</v>
      </c>
      <c r="I2376" s="193" t="s">
        <v>235</v>
      </c>
      <c r="J2376" s="193" t="s">
        <v>235</v>
      </c>
      <c r="K2376" s="194"/>
      <c r="L2376" s="194"/>
      <c r="M2376" s="194"/>
      <c r="N2376" s="194"/>
      <c r="O2376" s="194"/>
      <c r="P2376" s="195"/>
      <c r="Q2376" s="196"/>
      <c r="R2376" s="137" t="s">
        <v>235</v>
      </c>
      <c r="S2376" s="197" t="str">
        <f t="shared" ca="1" si="185"/>
        <v/>
      </c>
      <c r="T2376" s="197" t="str">
        <f ca="1">IF(B2376="","",IF(ISERROR(MATCH($J2376,[3]SorP!$B$1:$B$6226,0)),"",INDIRECT("'SorP'!$A$"&amp;MATCH($S2376&amp;$J2376,[3]SorP!C:C,0))))</f>
        <v/>
      </c>
      <c r="U2376" s="139"/>
      <c r="V2376" s="140" t="e">
        <f>IF(C2376="",NA(),IF(OR(C2376="Smelter not listed",C2376="Smelter not yet identified"),MATCH($B2376&amp;$D2376,'[3]Smelter Look-up'!$J:$J,0),MATCH($B2376&amp;$C2376,'[3]Smelter Look-up'!$J:$J,0)))</f>
        <v>#N/A</v>
      </c>
      <c r="X2376" s="67">
        <f t="shared" si="181"/>
        <v>0</v>
      </c>
      <c r="AB2376" s="68" t="str">
        <f t="shared" si="182"/>
        <v/>
      </c>
    </row>
    <row r="2377" spans="1:28" s="67" customFormat="1" ht="20.25">
      <c r="A2377" s="197"/>
      <c r="B2377" s="137" t="s">
        <v>235</v>
      </c>
      <c r="C2377" s="191" t="s">
        <v>235</v>
      </c>
      <c r="D2377" s="138"/>
      <c r="E2377" s="137" t="s">
        <v>235</v>
      </c>
      <c r="F2377" s="137" t="s">
        <v>235</v>
      </c>
      <c r="G2377" s="137" t="s">
        <v>235</v>
      </c>
      <c r="H2377" s="192" t="s">
        <v>235</v>
      </c>
      <c r="I2377" s="193" t="s">
        <v>235</v>
      </c>
      <c r="J2377" s="193" t="s">
        <v>235</v>
      </c>
      <c r="K2377" s="194"/>
      <c r="L2377" s="194"/>
      <c r="M2377" s="194"/>
      <c r="N2377" s="194"/>
      <c r="O2377" s="194"/>
      <c r="P2377" s="195"/>
      <c r="Q2377" s="196"/>
      <c r="R2377" s="137" t="s">
        <v>235</v>
      </c>
      <c r="S2377" s="197" t="str">
        <f t="shared" ca="1" si="185"/>
        <v/>
      </c>
      <c r="T2377" s="197" t="str">
        <f ca="1">IF(B2377="","",IF(ISERROR(MATCH($J2377,[3]SorP!$B$1:$B$6226,0)),"",INDIRECT("'SorP'!$A$"&amp;MATCH($S2377&amp;$J2377,[3]SorP!C:C,0))))</f>
        <v/>
      </c>
      <c r="U2377" s="139"/>
      <c r="V2377" s="140" t="e">
        <f>IF(C2377="",NA(),IF(OR(C2377="Smelter not listed",C2377="Smelter not yet identified"),MATCH($B2377&amp;$D2377,'[3]Smelter Look-up'!$J:$J,0),MATCH($B2377&amp;$C2377,'[3]Smelter Look-up'!$J:$J,0)))</f>
        <v>#N/A</v>
      </c>
      <c r="X2377" s="67">
        <f t="shared" ref="X2377:X2440" si="186">IF(AND(C2377="Smelter not listed",OR(LEN(D2377)=0,LEN(E2377)=0)),1,0)</f>
        <v>0</v>
      </c>
      <c r="AB2377" s="68" t="str">
        <f t="shared" ref="AB2377:AB2440" si="187">B2377&amp;C2377</f>
        <v/>
      </c>
    </row>
    <row r="2378" spans="1:28" s="67" customFormat="1" ht="20.25">
      <c r="A2378" s="197"/>
      <c r="B2378" s="137" t="s">
        <v>235</v>
      </c>
      <c r="C2378" s="191" t="s">
        <v>235</v>
      </c>
      <c r="D2378" s="138"/>
      <c r="E2378" s="137" t="s">
        <v>235</v>
      </c>
      <c r="F2378" s="137" t="s">
        <v>235</v>
      </c>
      <c r="G2378" s="137" t="s">
        <v>235</v>
      </c>
      <c r="H2378" s="192" t="s">
        <v>235</v>
      </c>
      <c r="I2378" s="193" t="s">
        <v>235</v>
      </c>
      <c r="J2378" s="193" t="s">
        <v>235</v>
      </c>
      <c r="K2378" s="194"/>
      <c r="L2378" s="194"/>
      <c r="M2378" s="194"/>
      <c r="N2378" s="194"/>
      <c r="O2378" s="194"/>
      <c r="P2378" s="195"/>
      <c r="Q2378" s="196"/>
      <c r="R2378" s="137" t="s">
        <v>235</v>
      </c>
      <c r="S2378" s="197" t="str">
        <f t="shared" ca="1" si="185"/>
        <v/>
      </c>
      <c r="T2378" s="197" t="str">
        <f ca="1">IF(B2378="","",IF(ISERROR(MATCH($J2378,[3]SorP!$B$1:$B$6226,0)),"",INDIRECT("'SorP'!$A$"&amp;MATCH($S2378&amp;$J2378,[3]SorP!C:C,0))))</f>
        <v/>
      </c>
      <c r="U2378" s="139"/>
      <c r="V2378" s="140" t="e">
        <f>IF(C2378="",NA(),IF(OR(C2378="Smelter not listed",C2378="Smelter not yet identified"),MATCH($B2378&amp;$D2378,'[3]Smelter Look-up'!$J:$J,0),MATCH($B2378&amp;$C2378,'[3]Smelter Look-up'!$J:$J,0)))</f>
        <v>#N/A</v>
      </c>
      <c r="X2378" s="67">
        <f t="shared" si="186"/>
        <v>0</v>
      </c>
      <c r="AB2378" s="68" t="str">
        <f t="shared" si="187"/>
        <v/>
      </c>
    </row>
    <row r="2379" spans="1:28" s="67" customFormat="1" ht="20.25">
      <c r="A2379" s="197"/>
      <c r="B2379" s="137" t="s">
        <v>235</v>
      </c>
      <c r="C2379" s="191" t="s">
        <v>235</v>
      </c>
      <c r="D2379" s="138"/>
      <c r="E2379" s="137" t="s">
        <v>235</v>
      </c>
      <c r="F2379" s="137" t="s">
        <v>235</v>
      </c>
      <c r="G2379" s="137" t="s">
        <v>235</v>
      </c>
      <c r="H2379" s="192" t="s">
        <v>235</v>
      </c>
      <c r="I2379" s="193" t="s">
        <v>235</v>
      </c>
      <c r="J2379" s="193" t="s">
        <v>235</v>
      </c>
      <c r="K2379" s="194"/>
      <c r="L2379" s="194"/>
      <c r="M2379" s="194"/>
      <c r="N2379" s="194"/>
      <c r="O2379" s="194"/>
      <c r="P2379" s="195"/>
      <c r="Q2379" s="196"/>
      <c r="R2379" s="137" t="s">
        <v>235</v>
      </c>
      <c r="S2379" s="197" t="str">
        <f t="shared" ca="1" si="185"/>
        <v/>
      </c>
      <c r="T2379" s="197" t="str">
        <f ca="1">IF(B2379="","",IF(ISERROR(MATCH($J2379,[3]SorP!$B$1:$B$6226,0)),"",INDIRECT("'SorP'!$A$"&amp;MATCH($S2379&amp;$J2379,[3]SorP!C:C,0))))</f>
        <v/>
      </c>
      <c r="U2379" s="139"/>
      <c r="V2379" s="140" t="e">
        <f>IF(C2379="",NA(),IF(OR(C2379="Smelter not listed",C2379="Smelter not yet identified"),MATCH($B2379&amp;$D2379,'[3]Smelter Look-up'!$J:$J,0),MATCH($B2379&amp;$C2379,'[3]Smelter Look-up'!$J:$J,0)))</f>
        <v>#N/A</v>
      </c>
      <c r="X2379" s="67">
        <f t="shared" si="186"/>
        <v>0</v>
      </c>
      <c r="AB2379" s="68" t="str">
        <f t="shared" si="187"/>
        <v/>
      </c>
    </row>
    <row r="2380" spans="1:28" s="67" customFormat="1" ht="20.25">
      <c r="A2380" s="197"/>
      <c r="B2380" s="137" t="s">
        <v>235</v>
      </c>
      <c r="C2380" s="191" t="s">
        <v>235</v>
      </c>
      <c r="D2380" s="138"/>
      <c r="E2380" s="137" t="s">
        <v>235</v>
      </c>
      <c r="F2380" s="137" t="s">
        <v>235</v>
      </c>
      <c r="G2380" s="137" t="s">
        <v>235</v>
      </c>
      <c r="H2380" s="192" t="s">
        <v>235</v>
      </c>
      <c r="I2380" s="193" t="s">
        <v>235</v>
      </c>
      <c r="J2380" s="193" t="s">
        <v>235</v>
      </c>
      <c r="K2380" s="194"/>
      <c r="L2380" s="194"/>
      <c r="M2380" s="194"/>
      <c r="N2380" s="194"/>
      <c r="O2380" s="194"/>
      <c r="P2380" s="195"/>
      <c r="Q2380" s="196"/>
      <c r="R2380" s="137" t="s">
        <v>235</v>
      </c>
      <c r="S2380" s="197" t="str">
        <f t="shared" ca="1" si="185"/>
        <v/>
      </c>
      <c r="T2380" s="197" t="str">
        <f ca="1">IF(B2380="","",IF(ISERROR(MATCH($J2380,[3]SorP!$B$1:$B$6226,0)),"",INDIRECT("'SorP'!$A$"&amp;MATCH($S2380&amp;$J2380,[3]SorP!C:C,0))))</f>
        <v/>
      </c>
      <c r="U2380" s="139"/>
      <c r="V2380" s="140" t="e">
        <f>IF(C2380="",NA(),IF(OR(C2380="Smelter not listed",C2380="Smelter not yet identified"),MATCH($B2380&amp;$D2380,'[3]Smelter Look-up'!$J:$J,0),MATCH($B2380&amp;$C2380,'[3]Smelter Look-up'!$J:$J,0)))</f>
        <v>#N/A</v>
      </c>
      <c r="X2380" s="67">
        <f t="shared" si="186"/>
        <v>0</v>
      </c>
      <c r="AB2380" s="68" t="str">
        <f t="shared" si="187"/>
        <v/>
      </c>
    </row>
    <row r="2381" spans="1:28" s="67" customFormat="1" ht="20.25">
      <c r="A2381" s="197"/>
      <c r="B2381" s="137" t="s">
        <v>235</v>
      </c>
      <c r="C2381" s="191" t="s">
        <v>235</v>
      </c>
      <c r="D2381" s="138"/>
      <c r="E2381" s="137" t="s">
        <v>235</v>
      </c>
      <c r="F2381" s="137" t="s">
        <v>235</v>
      </c>
      <c r="G2381" s="137" t="s">
        <v>235</v>
      </c>
      <c r="H2381" s="192" t="s">
        <v>235</v>
      </c>
      <c r="I2381" s="193" t="s">
        <v>235</v>
      </c>
      <c r="J2381" s="193" t="s">
        <v>235</v>
      </c>
      <c r="K2381" s="194"/>
      <c r="L2381" s="194"/>
      <c r="M2381" s="194"/>
      <c r="N2381" s="194"/>
      <c r="O2381" s="194"/>
      <c r="P2381" s="195"/>
      <c r="Q2381" s="196"/>
      <c r="R2381" s="137" t="s">
        <v>235</v>
      </c>
      <c r="S2381" s="197" t="str">
        <f t="shared" ca="1" si="185"/>
        <v/>
      </c>
      <c r="T2381" s="197" t="str">
        <f ca="1">IF(B2381="","",IF(ISERROR(MATCH($J2381,[3]SorP!$B$1:$B$6226,0)),"",INDIRECT("'SorP'!$A$"&amp;MATCH($S2381&amp;$J2381,[3]SorP!C:C,0))))</f>
        <v/>
      </c>
      <c r="U2381" s="139"/>
      <c r="V2381" s="140" t="e">
        <f>IF(C2381="",NA(),IF(OR(C2381="Smelter not listed",C2381="Smelter not yet identified"),MATCH($B2381&amp;$D2381,'[3]Smelter Look-up'!$J:$J,0),MATCH($B2381&amp;$C2381,'[3]Smelter Look-up'!$J:$J,0)))</f>
        <v>#N/A</v>
      </c>
      <c r="X2381" s="67">
        <f t="shared" si="186"/>
        <v>0</v>
      </c>
      <c r="AB2381" s="68" t="str">
        <f t="shared" si="187"/>
        <v/>
      </c>
    </row>
    <row r="2382" spans="1:28" s="67" customFormat="1" ht="20.25">
      <c r="A2382" s="197"/>
      <c r="B2382" s="137" t="s">
        <v>235</v>
      </c>
      <c r="C2382" s="191" t="s">
        <v>235</v>
      </c>
      <c r="D2382" s="138"/>
      <c r="E2382" s="137" t="s">
        <v>235</v>
      </c>
      <c r="F2382" s="137" t="s">
        <v>235</v>
      </c>
      <c r="G2382" s="137" t="s">
        <v>235</v>
      </c>
      <c r="H2382" s="192" t="s">
        <v>235</v>
      </c>
      <c r="I2382" s="193" t="s">
        <v>235</v>
      </c>
      <c r="J2382" s="193" t="s">
        <v>235</v>
      </c>
      <c r="K2382" s="194"/>
      <c r="L2382" s="194"/>
      <c r="M2382" s="194"/>
      <c r="N2382" s="194"/>
      <c r="O2382" s="194"/>
      <c r="P2382" s="195"/>
      <c r="Q2382" s="196"/>
      <c r="R2382" s="137" t="s">
        <v>235</v>
      </c>
      <c r="S2382" s="197" t="str">
        <f t="shared" ca="1" si="185"/>
        <v/>
      </c>
      <c r="T2382" s="197" t="str">
        <f ca="1">IF(B2382="","",IF(ISERROR(MATCH($J2382,[3]SorP!$B$1:$B$6226,0)),"",INDIRECT("'SorP'!$A$"&amp;MATCH($S2382&amp;$J2382,[3]SorP!C:C,0))))</f>
        <v/>
      </c>
      <c r="U2382" s="139"/>
      <c r="V2382" s="140" t="e">
        <f>IF(C2382="",NA(),IF(OR(C2382="Smelter not listed",C2382="Smelter not yet identified"),MATCH($B2382&amp;$D2382,'[3]Smelter Look-up'!$J:$J,0),MATCH($B2382&amp;$C2382,'[3]Smelter Look-up'!$J:$J,0)))</f>
        <v>#N/A</v>
      </c>
      <c r="X2382" s="67">
        <f t="shared" si="186"/>
        <v>0</v>
      </c>
      <c r="AB2382" s="68" t="str">
        <f t="shared" si="187"/>
        <v/>
      </c>
    </row>
    <row r="2383" spans="1:28" s="67" customFormat="1" ht="20.25">
      <c r="A2383" s="197"/>
      <c r="B2383" s="137" t="s">
        <v>235</v>
      </c>
      <c r="C2383" s="191" t="s">
        <v>235</v>
      </c>
      <c r="D2383" s="138"/>
      <c r="E2383" s="137" t="s">
        <v>235</v>
      </c>
      <c r="F2383" s="137" t="s">
        <v>235</v>
      </c>
      <c r="G2383" s="137" t="s">
        <v>235</v>
      </c>
      <c r="H2383" s="192" t="s">
        <v>235</v>
      </c>
      <c r="I2383" s="193" t="s">
        <v>235</v>
      </c>
      <c r="J2383" s="193" t="s">
        <v>235</v>
      </c>
      <c r="K2383" s="194"/>
      <c r="L2383" s="194"/>
      <c r="M2383" s="194"/>
      <c r="N2383" s="194"/>
      <c r="O2383" s="194"/>
      <c r="P2383" s="195"/>
      <c r="Q2383" s="196"/>
      <c r="R2383" s="137" t="s">
        <v>235</v>
      </c>
      <c r="S2383" s="197" t="str">
        <f t="shared" ca="1" si="185"/>
        <v/>
      </c>
      <c r="T2383" s="197" t="str">
        <f ca="1">IF(B2383="","",IF(ISERROR(MATCH($J2383,[3]SorP!$B$1:$B$6226,0)),"",INDIRECT("'SorP'!$A$"&amp;MATCH($S2383&amp;$J2383,[3]SorP!C:C,0))))</f>
        <v/>
      </c>
      <c r="U2383" s="139"/>
      <c r="V2383" s="140" t="e">
        <f>IF(C2383="",NA(),IF(OR(C2383="Smelter not listed",C2383="Smelter not yet identified"),MATCH($B2383&amp;$D2383,'[3]Smelter Look-up'!$J:$J,0),MATCH($B2383&amp;$C2383,'[3]Smelter Look-up'!$J:$J,0)))</f>
        <v>#N/A</v>
      </c>
      <c r="X2383" s="67">
        <f t="shared" si="186"/>
        <v>0</v>
      </c>
      <c r="AB2383" s="68" t="str">
        <f t="shared" si="187"/>
        <v/>
      </c>
    </row>
    <row r="2384" spans="1:28" s="67" customFormat="1" ht="20.25">
      <c r="A2384" s="197"/>
      <c r="B2384" s="137" t="s">
        <v>235</v>
      </c>
      <c r="C2384" s="191" t="s">
        <v>235</v>
      </c>
      <c r="D2384" s="138"/>
      <c r="E2384" s="137" t="s">
        <v>235</v>
      </c>
      <c r="F2384" s="137" t="s">
        <v>235</v>
      </c>
      <c r="G2384" s="137" t="s">
        <v>235</v>
      </c>
      <c r="H2384" s="192" t="s">
        <v>235</v>
      </c>
      <c r="I2384" s="193" t="s">
        <v>235</v>
      </c>
      <c r="J2384" s="193" t="s">
        <v>235</v>
      </c>
      <c r="K2384" s="194"/>
      <c r="L2384" s="194"/>
      <c r="M2384" s="194"/>
      <c r="N2384" s="194"/>
      <c r="O2384" s="194"/>
      <c r="P2384" s="195"/>
      <c r="Q2384" s="196"/>
      <c r="R2384" s="137" t="s">
        <v>235</v>
      </c>
      <c r="S2384" s="197" t="str">
        <f t="shared" ca="1" si="185"/>
        <v/>
      </c>
      <c r="T2384" s="197" t="str">
        <f ca="1">IF(B2384="","",IF(ISERROR(MATCH($J2384,[3]SorP!$B$1:$B$6226,0)),"",INDIRECT("'SorP'!$A$"&amp;MATCH($S2384&amp;$J2384,[3]SorP!C:C,0))))</f>
        <v/>
      </c>
      <c r="U2384" s="139"/>
      <c r="V2384" s="140" t="e">
        <f>IF(C2384="",NA(),IF(OR(C2384="Smelter not listed",C2384="Smelter not yet identified"),MATCH($B2384&amp;$D2384,'[3]Smelter Look-up'!$J:$J,0),MATCH($B2384&amp;$C2384,'[3]Smelter Look-up'!$J:$J,0)))</f>
        <v>#N/A</v>
      </c>
      <c r="X2384" s="67">
        <f t="shared" si="186"/>
        <v>0</v>
      </c>
      <c r="AB2384" s="68" t="str">
        <f t="shared" si="187"/>
        <v/>
      </c>
    </row>
    <row r="2385" spans="1:28" s="67" customFormat="1" ht="20.25">
      <c r="A2385" s="197"/>
      <c r="B2385" s="137" t="s">
        <v>235</v>
      </c>
      <c r="C2385" s="191" t="s">
        <v>235</v>
      </c>
      <c r="D2385" s="138"/>
      <c r="E2385" s="137" t="s">
        <v>235</v>
      </c>
      <c r="F2385" s="137" t="s">
        <v>235</v>
      </c>
      <c r="G2385" s="137" t="s">
        <v>235</v>
      </c>
      <c r="H2385" s="192" t="s">
        <v>235</v>
      </c>
      <c r="I2385" s="193" t="s">
        <v>235</v>
      </c>
      <c r="J2385" s="193" t="s">
        <v>235</v>
      </c>
      <c r="K2385" s="194"/>
      <c r="L2385" s="194"/>
      <c r="M2385" s="194"/>
      <c r="N2385" s="194"/>
      <c r="O2385" s="194"/>
      <c r="P2385" s="195"/>
      <c r="Q2385" s="196"/>
      <c r="R2385" s="137" t="s">
        <v>235</v>
      </c>
      <c r="S2385" s="197" t="str">
        <f t="shared" ca="1" si="185"/>
        <v/>
      </c>
      <c r="T2385" s="197" t="str">
        <f ca="1">IF(B2385="","",IF(ISERROR(MATCH($J2385,[3]SorP!$B$1:$B$6226,0)),"",INDIRECT("'SorP'!$A$"&amp;MATCH($S2385&amp;$J2385,[3]SorP!C:C,0))))</f>
        <v/>
      </c>
      <c r="U2385" s="139"/>
      <c r="V2385" s="140" t="e">
        <f>IF(C2385="",NA(),IF(OR(C2385="Smelter not listed",C2385="Smelter not yet identified"),MATCH($B2385&amp;$D2385,'[3]Smelter Look-up'!$J:$J,0),MATCH($B2385&amp;$C2385,'[3]Smelter Look-up'!$J:$J,0)))</f>
        <v>#N/A</v>
      </c>
      <c r="X2385" s="67">
        <f t="shared" si="186"/>
        <v>0</v>
      </c>
      <c r="AB2385" s="68" t="str">
        <f t="shared" si="187"/>
        <v/>
      </c>
    </row>
    <row r="2386" spans="1:28" s="67" customFormat="1" ht="20.25">
      <c r="A2386" s="197"/>
      <c r="B2386" s="137" t="s">
        <v>235</v>
      </c>
      <c r="C2386" s="191" t="s">
        <v>235</v>
      </c>
      <c r="D2386" s="138"/>
      <c r="E2386" s="137" t="s">
        <v>235</v>
      </c>
      <c r="F2386" s="137" t="s">
        <v>235</v>
      </c>
      <c r="G2386" s="137" t="s">
        <v>235</v>
      </c>
      <c r="H2386" s="192" t="s">
        <v>235</v>
      </c>
      <c r="I2386" s="193" t="s">
        <v>235</v>
      </c>
      <c r="J2386" s="193" t="s">
        <v>235</v>
      </c>
      <c r="K2386" s="194"/>
      <c r="L2386" s="194"/>
      <c r="M2386" s="194"/>
      <c r="N2386" s="194"/>
      <c r="O2386" s="194"/>
      <c r="P2386" s="195"/>
      <c r="Q2386" s="196"/>
      <c r="R2386" s="137" t="s">
        <v>235</v>
      </c>
      <c r="S2386" s="197" t="str">
        <f t="shared" ca="1" si="185"/>
        <v/>
      </c>
      <c r="T2386" s="197" t="str">
        <f ca="1">IF(B2386="","",IF(ISERROR(MATCH($J2386,[3]SorP!$B$1:$B$6226,0)),"",INDIRECT("'SorP'!$A$"&amp;MATCH($S2386&amp;$J2386,[3]SorP!C:C,0))))</f>
        <v/>
      </c>
      <c r="U2386" s="139"/>
      <c r="V2386" s="140" t="e">
        <f>IF(C2386="",NA(),IF(OR(C2386="Smelter not listed",C2386="Smelter not yet identified"),MATCH($B2386&amp;$D2386,'[3]Smelter Look-up'!$J:$J,0),MATCH($B2386&amp;$C2386,'[3]Smelter Look-up'!$J:$J,0)))</f>
        <v>#N/A</v>
      </c>
      <c r="X2386" s="67">
        <f t="shared" si="186"/>
        <v>0</v>
      </c>
      <c r="AB2386" s="68" t="str">
        <f t="shared" si="187"/>
        <v/>
      </c>
    </row>
    <row r="2387" spans="1:28" s="67" customFormat="1" ht="20.25">
      <c r="A2387" s="197"/>
      <c r="B2387" s="137" t="s">
        <v>235</v>
      </c>
      <c r="C2387" s="191" t="s">
        <v>235</v>
      </c>
      <c r="D2387" s="138"/>
      <c r="E2387" s="137" t="s">
        <v>235</v>
      </c>
      <c r="F2387" s="137" t="s">
        <v>235</v>
      </c>
      <c r="G2387" s="137" t="s">
        <v>235</v>
      </c>
      <c r="H2387" s="192" t="s">
        <v>235</v>
      </c>
      <c r="I2387" s="193" t="s">
        <v>235</v>
      </c>
      <c r="J2387" s="193" t="s">
        <v>235</v>
      </c>
      <c r="K2387" s="194"/>
      <c r="L2387" s="194"/>
      <c r="M2387" s="194"/>
      <c r="N2387" s="194"/>
      <c r="O2387" s="194"/>
      <c r="P2387" s="195"/>
      <c r="Q2387" s="196"/>
      <c r="R2387" s="137" t="s">
        <v>235</v>
      </c>
      <c r="S2387" s="197" t="str">
        <f t="shared" ca="1" si="185"/>
        <v/>
      </c>
      <c r="T2387" s="197" t="str">
        <f ca="1">IF(B2387="","",IF(ISERROR(MATCH($J2387,[3]SorP!$B$1:$B$6226,0)),"",INDIRECT("'SorP'!$A$"&amp;MATCH($S2387&amp;$J2387,[3]SorP!C:C,0))))</f>
        <v/>
      </c>
      <c r="U2387" s="139"/>
      <c r="V2387" s="140" t="e">
        <f>IF(C2387="",NA(),IF(OR(C2387="Smelter not listed",C2387="Smelter not yet identified"),MATCH($B2387&amp;$D2387,'[3]Smelter Look-up'!$J:$J,0),MATCH($B2387&amp;$C2387,'[3]Smelter Look-up'!$J:$J,0)))</f>
        <v>#N/A</v>
      </c>
      <c r="X2387" s="67">
        <f t="shared" si="186"/>
        <v>0</v>
      </c>
      <c r="AB2387" s="68" t="str">
        <f t="shared" si="187"/>
        <v/>
      </c>
    </row>
    <row r="2388" spans="1:28" s="67" customFormat="1" ht="20.25">
      <c r="A2388" s="197"/>
      <c r="B2388" s="137" t="s">
        <v>235</v>
      </c>
      <c r="C2388" s="191" t="s">
        <v>235</v>
      </c>
      <c r="D2388" s="138"/>
      <c r="E2388" s="137" t="s">
        <v>235</v>
      </c>
      <c r="F2388" s="137" t="s">
        <v>235</v>
      </c>
      <c r="G2388" s="137" t="s">
        <v>235</v>
      </c>
      <c r="H2388" s="192" t="s">
        <v>235</v>
      </c>
      <c r="I2388" s="193" t="s">
        <v>235</v>
      </c>
      <c r="J2388" s="193" t="s">
        <v>235</v>
      </c>
      <c r="K2388" s="194"/>
      <c r="L2388" s="194"/>
      <c r="M2388" s="194"/>
      <c r="N2388" s="194"/>
      <c r="O2388" s="194"/>
      <c r="P2388" s="195"/>
      <c r="Q2388" s="196"/>
      <c r="R2388" s="137" t="s">
        <v>235</v>
      </c>
      <c r="S2388" s="197" t="str">
        <f t="shared" ca="1" si="185"/>
        <v/>
      </c>
      <c r="T2388" s="197" t="str">
        <f ca="1">IF(B2388="","",IF(ISERROR(MATCH($J2388,[3]SorP!$B$1:$B$6226,0)),"",INDIRECT("'SorP'!$A$"&amp;MATCH($S2388&amp;$J2388,[3]SorP!C:C,0))))</f>
        <v/>
      </c>
      <c r="U2388" s="139"/>
      <c r="V2388" s="140" t="e">
        <f>IF(C2388="",NA(),IF(OR(C2388="Smelter not listed",C2388="Smelter not yet identified"),MATCH($B2388&amp;$D2388,'[3]Smelter Look-up'!$J:$J,0),MATCH($B2388&amp;$C2388,'[3]Smelter Look-up'!$J:$J,0)))</f>
        <v>#N/A</v>
      </c>
      <c r="X2388" s="67">
        <f t="shared" si="186"/>
        <v>0</v>
      </c>
      <c r="AB2388" s="68" t="str">
        <f t="shared" si="187"/>
        <v/>
      </c>
    </row>
    <row r="2389" spans="1:28" s="67" customFormat="1" ht="20.25">
      <c r="A2389" s="197"/>
      <c r="B2389" s="137" t="s">
        <v>235</v>
      </c>
      <c r="C2389" s="191" t="s">
        <v>235</v>
      </c>
      <c r="D2389" s="138"/>
      <c r="E2389" s="137" t="s">
        <v>235</v>
      </c>
      <c r="F2389" s="137" t="s">
        <v>235</v>
      </c>
      <c r="G2389" s="137" t="s">
        <v>235</v>
      </c>
      <c r="H2389" s="192" t="s">
        <v>235</v>
      </c>
      <c r="I2389" s="193" t="s">
        <v>235</v>
      </c>
      <c r="J2389" s="193" t="s">
        <v>235</v>
      </c>
      <c r="K2389" s="194"/>
      <c r="L2389" s="194"/>
      <c r="M2389" s="194"/>
      <c r="N2389" s="194"/>
      <c r="O2389" s="194"/>
      <c r="P2389" s="195"/>
      <c r="Q2389" s="196"/>
      <c r="R2389" s="137" t="s">
        <v>235</v>
      </c>
      <c r="S2389" s="197" t="str">
        <f t="shared" ca="1" si="185"/>
        <v/>
      </c>
      <c r="T2389" s="197" t="str">
        <f ca="1">IF(B2389="","",IF(ISERROR(MATCH($J2389,[3]SorP!$B$1:$B$6226,0)),"",INDIRECT("'SorP'!$A$"&amp;MATCH($S2389&amp;$J2389,[3]SorP!C:C,0))))</f>
        <v/>
      </c>
      <c r="U2389" s="139"/>
      <c r="V2389" s="140" t="e">
        <f>IF(C2389="",NA(),IF(OR(C2389="Smelter not listed",C2389="Smelter not yet identified"),MATCH($B2389&amp;$D2389,'[3]Smelter Look-up'!$J:$J,0),MATCH($B2389&amp;$C2389,'[3]Smelter Look-up'!$J:$J,0)))</f>
        <v>#N/A</v>
      </c>
      <c r="X2389" s="67">
        <f t="shared" si="186"/>
        <v>0</v>
      </c>
      <c r="AB2389" s="68" t="str">
        <f t="shared" si="187"/>
        <v/>
      </c>
    </row>
    <row r="2390" spans="1:28" s="67" customFormat="1" ht="20.25">
      <c r="A2390" s="197"/>
      <c r="B2390" s="137" t="s">
        <v>235</v>
      </c>
      <c r="C2390" s="191" t="s">
        <v>235</v>
      </c>
      <c r="D2390" s="138"/>
      <c r="E2390" s="137" t="s">
        <v>235</v>
      </c>
      <c r="F2390" s="137" t="s">
        <v>235</v>
      </c>
      <c r="G2390" s="137" t="s">
        <v>235</v>
      </c>
      <c r="H2390" s="192" t="s">
        <v>235</v>
      </c>
      <c r="I2390" s="193" t="s">
        <v>235</v>
      </c>
      <c r="J2390" s="193" t="s">
        <v>235</v>
      </c>
      <c r="K2390" s="194"/>
      <c r="L2390" s="194"/>
      <c r="M2390" s="194"/>
      <c r="N2390" s="194"/>
      <c r="O2390" s="194"/>
      <c r="P2390" s="195"/>
      <c r="Q2390" s="196"/>
      <c r="R2390" s="137" t="s">
        <v>235</v>
      </c>
      <c r="S2390" s="197" t="str">
        <f t="shared" ca="1" si="185"/>
        <v/>
      </c>
      <c r="T2390" s="197" t="str">
        <f ca="1">IF(B2390="","",IF(ISERROR(MATCH($J2390,[3]SorP!$B$1:$B$6226,0)),"",INDIRECT("'SorP'!$A$"&amp;MATCH($S2390&amp;$J2390,[3]SorP!C:C,0))))</f>
        <v/>
      </c>
      <c r="U2390" s="139"/>
      <c r="V2390" s="140" t="e">
        <f>IF(C2390="",NA(),IF(OR(C2390="Smelter not listed",C2390="Smelter not yet identified"),MATCH($B2390&amp;$D2390,'[3]Smelter Look-up'!$J:$J,0),MATCH($B2390&amp;$C2390,'[3]Smelter Look-up'!$J:$J,0)))</f>
        <v>#N/A</v>
      </c>
      <c r="X2390" s="67">
        <f t="shared" si="186"/>
        <v>0</v>
      </c>
      <c r="AB2390" s="68" t="str">
        <f t="shared" si="187"/>
        <v/>
      </c>
    </row>
    <row r="2391" spans="1:28" s="67" customFormat="1" ht="20.25">
      <c r="A2391" s="197"/>
      <c r="B2391" s="137" t="s">
        <v>235</v>
      </c>
      <c r="C2391" s="191" t="s">
        <v>235</v>
      </c>
      <c r="D2391" s="138"/>
      <c r="E2391" s="137" t="s">
        <v>235</v>
      </c>
      <c r="F2391" s="137" t="s">
        <v>235</v>
      </c>
      <c r="G2391" s="137" t="s">
        <v>235</v>
      </c>
      <c r="H2391" s="192" t="s">
        <v>235</v>
      </c>
      <c r="I2391" s="193" t="s">
        <v>235</v>
      </c>
      <c r="J2391" s="193" t="s">
        <v>235</v>
      </c>
      <c r="K2391" s="194"/>
      <c r="L2391" s="194"/>
      <c r="M2391" s="194"/>
      <c r="N2391" s="194"/>
      <c r="O2391" s="194"/>
      <c r="P2391" s="195"/>
      <c r="Q2391" s="196"/>
      <c r="R2391" s="137" t="s">
        <v>235</v>
      </c>
      <c r="S2391" s="197" t="str">
        <f t="shared" ca="1" si="185"/>
        <v/>
      </c>
      <c r="T2391" s="197" t="str">
        <f ca="1">IF(B2391="","",IF(ISERROR(MATCH($J2391,[3]SorP!$B$1:$B$6226,0)),"",INDIRECT("'SorP'!$A$"&amp;MATCH($S2391&amp;$J2391,[3]SorP!C:C,0))))</f>
        <v/>
      </c>
      <c r="U2391" s="139"/>
      <c r="V2391" s="140" t="e">
        <f>IF(C2391="",NA(),IF(OR(C2391="Smelter not listed",C2391="Smelter not yet identified"),MATCH($B2391&amp;$D2391,'[3]Smelter Look-up'!$J:$J,0),MATCH($B2391&amp;$C2391,'[3]Smelter Look-up'!$J:$J,0)))</f>
        <v>#N/A</v>
      </c>
      <c r="X2391" s="67">
        <f t="shared" si="186"/>
        <v>0</v>
      </c>
      <c r="AB2391" s="68" t="str">
        <f t="shared" si="187"/>
        <v/>
      </c>
    </row>
    <row r="2392" spans="1:28" s="67" customFormat="1" ht="20.25">
      <c r="A2392" s="197"/>
      <c r="B2392" s="137" t="s">
        <v>235</v>
      </c>
      <c r="C2392" s="191" t="s">
        <v>235</v>
      </c>
      <c r="D2392" s="138"/>
      <c r="E2392" s="137" t="s">
        <v>235</v>
      </c>
      <c r="F2392" s="137" t="s">
        <v>235</v>
      </c>
      <c r="G2392" s="137" t="s">
        <v>235</v>
      </c>
      <c r="H2392" s="192" t="s">
        <v>235</v>
      </c>
      <c r="I2392" s="193" t="s">
        <v>235</v>
      </c>
      <c r="J2392" s="193" t="s">
        <v>235</v>
      </c>
      <c r="K2392" s="194"/>
      <c r="L2392" s="194"/>
      <c r="M2392" s="194"/>
      <c r="N2392" s="194"/>
      <c r="O2392" s="194"/>
      <c r="P2392" s="195"/>
      <c r="Q2392" s="196"/>
      <c r="R2392" s="137" t="s">
        <v>235</v>
      </c>
      <c r="S2392" s="197" t="str">
        <f t="shared" ca="1" si="185"/>
        <v/>
      </c>
      <c r="T2392" s="197" t="str">
        <f ca="1">IF(B2392="","",IF(ISERROR(MATCH($J2392,[3]SorP!$B$1:$B$6226,0)),"",INDIRECT("'SorP'!$A$"&amp;MATCH($S2392&amp;$J2392,[3]SorP!C:C,0))))</f>
        <v/>
      </c>
      <c r="U2392" s="139"/>
      <c r="V2392" s="140" t="e">
        <f>IF(C2392="",NA(),IF(OR(C2392="Smelter not listed",C2392="Smelter not yet identified"),MATCH($B2392&amp;$D2392,'[3]Smelter Look-up'!$J:$J,0),MATCH($B2392&amp;$C2392,'[3]Smelter Look-up'!$J:$J,0)))</f>
        <v>#N/A</v>
      </c>
      <c r="X2392" s="67">
        <f t="shared" si="186"/>
        <v>0</v>
      </c>
      <c r="AB2392" s="68" t="str">
        <f t="shared" si="187"/>
        <v/>
      </c>
    </row>
    <row r="2393" spans="1:28" s="67" customFormat="1" ht="20.25">
      <c r="A2393" s="197"/>
      <c r="B2393" s="137" t="s">
        <v>235</v>
      </c>
      <c r="C2393" s="191" t="s">
        <v>235</v>
      </c>
      <c r="D2393" s="138"/>
      <c r="E2393" s="137" t="s">
        <v>235</v>
      </c>
      <c r="F2393" s="137" t="s">
        <v>235</v>
      </c>
      <c r="G2393" s="137" t="s">
        <v>235</v>
      </c>
      <c r="H2393" s="192" t="s">
        <v>235</v>
      </c>
      <c r="I2393" s="193" t="s">
        <v>235</v>
      </c>
      <c r="J2393" s="193" t="s">
        <v>235</v>
      </c>
      <c r="K2393" s="194"/>
      <c r="L2393" s="194"/>
      <c r="M2393" s="194"/>
      <c r="N2393" s="194"/>
      <c r="O2393" s="194"/>
      <c r="P2393" s="195"/>
      <c r="Q2393" s="196"/>
      <c r="R2393" s="137" t="s">
        <v>235</v>
      </c>
      <c r="S2393" s="197" t="str">
        <f t="shared" ca="1" si="185"/>
        <v/>
      </c>
      <c r="T2393" s="197" t="str">
        <f ca="1">IF(B2393="","",IF(ISERROR(MATCH($J2393,[3]SorP!$B$1:$B$6226,0)),"",INDIRECT("'SorP'!$A$"&amp;MATCH($S2393&amp;$J2393,[3]SorP!C:C,0))))</f>
        <v/>
      </c>
      <c r="U2393" s="139"/>
      <c r="V2393" s="140" t="e">
        <f>IF(C2393="",NA(),IF(OR(C2393="Smelter not listed",C2393="Smelter not yet identified"),MATCH($B2393&amp;$D2393,'[3]Smelter Look-up'!$J:$J,0),MATCH($B2393&amp;$C2393,'[3]Smelter Look-up'!$J:$J,0)))</f>
        <v>#N/A</v>
      </c>
      <c r="X2393" s="67">
        <f t="shared" si="186"/>
        <v>0</v>
      </c>
      <c r="AB2393" s="68" t="str">
        <f t="shared" si="187"/>
        <v/>
      </c>
    </row>
    <row r="2394" spans="1:28" s="67" customFormat="1" ht="20.25">
      <c r="A2394" s="197"/>
      <c r="B2394" s="137" t="s">
        <v>235</v>
      </c>
      <c r="C2394" s="191" t="s">
        <v>235</v>
      </c>
      <c r="D2394" s="138"/>
      <c r="E2394" s="137" t="s">
        <v>235</v>
      </c>
      <c r="F2394" s="137" t="s">
        <v>235</v>
      </c>
      <c r="G2394" s="137" t="s">
        <v>235</v>
      </c>
      <c r="H2394" s="192" t="s">
        <v>235</v>
      </c>
      <c r="I2394" s="193" t="s">
        <v>235</v>
      </c>
      <c r="J2394" s="193" t="s">
        <v>235</v>
      </c>
      <c r="K2394" s="194"/>
      <c r="L2394" s="194"/>
      <c r="M2394" s="194"/>
      <c r="N2394" s="194"/>
      <c r="O2394" s="194"/>
      <c r="P2394" s="195"/>
      <c r="Q2394" s="196"/>
      <c r="R2394" s="137" t="s">
        <v>235</v>
      </c>
      <c r="S2394" s="197" t="str">
        <f t="shared" ca="1" si="185"/>
        <v/>
      </c>
      <c r="T2394" s="197" t="str">
        <f ca="1">IF(B2394="","",IF(ISERROR(MATCH($J2394,[3]SorP!$B$1:$B$6226,0)),"",INDIRECT("'SorP'!$A$"&amp;MATCH($S2394&amp;$J2394,[3]SorP!C:C,0))))</f>
        <v/>
      </c>
      <c r="U2394" s="139"/>
      <c r="V2394" s="140" t="e">
        <f>IF(C2394="",NA(),IF(OR(C2394="Smelter not listed",C2394="Smelter not yet identified"),MATCH($B2394&amp;$D2394,'[3]Smelter Look-up'!$J:$J,0),MATCH($B2394&amp;$C2394,'[3]Smelter Look-up'!$J:$J,0)))</f>
        <v>#N/A</v>
      </c>
      <c r="X2394" s="67">
        <f t="shared" si="186"/>
        <v>0</v>
      </c>
      <c r="AB2394" s="68" t="str">
        <f t="shared" si="187"/>
        <v/>
      </c>
    </row>
    <row r="2395" spans="1:28" s="67" customFormat="1" ht="20.25">
      <c r="A2395" s="197"/>
      <c r="B2395" s="137" t="s">
        <v>235</v>
      </c>
      <c r="C2395" s="191" t="s">
        <v>235</v>
      </c>
      <c r="D2395" s="138"/>
      <c r="E2395" s="137" t="s">
        <v>235</v>
      </c>
      <c r="F2395" s="137" t="s">
        <v>235</v>
      </c>
      <c r="G2395" s="137" t="s">
        <v>235</v>
      </c>
      <c r="H2395" s="192" t="s">
        <v>235</v>
      </c>
      <c r="I2395" s="193" t="s">
        <v>235</v>
      </c>
      <c r="J2395" s="193" t="s">
        <v>235</v>
      </c>
      <c r="K2395" s="194"/>
      <c r="L2395" s="194"/>
      <c r="M2395" s="194"/>
      <c r="N2395" s="194"/>
      <c r="O2395" s="194"/>
      <c r="P2395" s="195"/>
      <c r="Q2395" s="196"/>
      <c r="R2395" s="137" t="s">
        <v>235</v>
      </c>
      <c r="S2395" s="197" t="str">
        <f t="shared" ref="S2395:S2425" ca="1" si="188">IF(B2395="","",IF(ISERROR(MATCH($E2395,CL,0)),"Unknown",INDIRECT("'C'!$A$"&amp;MATCH($E2395,CL,0)+1)))</f>
        <v/>
      </c>
      <c r="T2395" s="197" t="str">
        <f ca="1">IF(B2395="","",IF(ISERROR(MATCH($J2395,[3]SorP!$B$1:$B$6226,0)),"",INDIRECT("'SorP'!$A$"&amp;MATCH($S2395&amp;$J2395,[3]SorP!C:C,0))))</f>
        <v/>
      </c>
      <c r="U2395" s="139"/>
      <c r="V2395" s="140" t="e">
        <f>IF(C2395="",NA(),IF(OR(C2395="Smelter not listed",C2395="Smelter not yet identified"),MATCH($B2395&amp;$D2395,'[3]Smelter Look-up'!$J:$J,0),MATCH($B2395&amp;$C2395,'[3]Smelter Look-up'!$J:$J,0)))</f>
        <v>#N/A</v>
      </c>
      <c r="X2395" s="67">
        <f t="shared" si="186"/>
        <v>0</v>
      </c>
      <c r="AB2395" s="68" t="str">
        <f t="shared" si="187"/>
        <v/>
      </c>
    </row>
    <row r="2396" spans="1:28" s="67" customFormat="1" ht="20.25">
      <c r="A2396" s="197"/>
      <c r="B2396" s="137" t="s">
        <v>235</v>
      </c>
      <c r="C2396" s="191" t="s">
        <v>235</v>
      </c>
      <c r="D2396" s="138"/>
      <c r="E2396" s="137" t="s">
        <v>235</v>
      </c>
      <c r="F2396" s="137" t="s">
        <v>235</v>
      </c>
      <c r="G2396" s="137" t="s">
        <v>235</v>
      </c>
      <c r="H2396" s="192" t="s">
        <v>235</v>
      </c>
      <c r="I2396" s="193" t="s">
        <v>235</v>
      </c>
      <c r="J2396" s="193" t="s">
        <v>235</v>
      </c>
      <c r="K2396" s="194"/>
      <c r="L2396" s="194"/>
      <c r="M2396" s="194"/>
      <c r="N2396" s="194"/>
      <c r="O2396" s="194"/>
      <c r="P2396" s="195"/>
      <c r="Q2396" s="196"/>
      <c r="R2396" s="137" t="s">
        <v>235</v>
      </c>
      <c r="S2396" s="197" t="str">
        <f t="shared" ca="1" si="188"/>
        <v/>
      </c>
      <c r="T2396" s="197" t="str">
        <f ca="1">IF(B2396="","",IF(ISERROR(MATCH($J2396,[3]SorP!$B$1:$B$6226,0)),"",INDIRECT("'SorP'!$A$"&amp;MATCH($S2396&amp;$J2396,[3]SorP!C:C,0))))</f>
        <v/>
      </c>
      <c r="U2396" s="139"/>
      <c r="V2396" s="140" t="e">
        <f>IF(C2396="",NA(),IF(OR(C2396="Smelter not listed",C2396="Smelter not yet identified"),MATCH($B2396&amp;$D2396,'[3]Smelter Look-up'!$J:$J,0),MATCH($B2396&amp;$C2396,'[3]Smelter Look-up'!$J:$J,0)))</f>
        <v>#N/A</v>
      </c>
      <c r="X2396" s="67">
        <f t="shared" si="186"/>
        <v>0</v>
      </c>
      <c r="AB2396" s="68" t="str">
        <f t="shared" si="187"/>
        <v/>
      </c>
    </row>
    <row r="2397" spans="1:28" s="67" customFormat="1" ht="20.25">
      <c r="A2397" s="197"/>
      <c r="B2397" s="137" t="s">
        <v>235</v>
      </c>
      <c r="C2397" s="191" t="s">
        <v>235</v>
      </c>
      <c r="D2397" s="138"/>
      <c r="E2397" s="137" t="s">
        <v>235</v>
      </c>
      <c r="F2397" s="137" t="s">
        <v>235</v>
      </c>
      <c r="G2397" s="137" t="s">
        <v>235</v>
      </c>
      <c r="H2397" s="192" t="s">
        <v>235</v>
      </c>
      <c r="I2397" s="193" t="s">
        <v>235</v>
      </c>
      <c r="J2397" s="193" t="s">
        <v>235</v>
      </c>
      <c r="K2397" s="194"/>
      <c r="L2397" s="194"/>
      <c r="M2397" s="194"/>
      <c r="N2397" s="194"/>
      <c r="O2397" s="194"/>
      <c r="P2397" s="195"/>
      <c r="Q2397" s="196"/>
      <c r="R2397" s="137" t="s">
        <v>235</v>
      </c>
      <c r="S2397" s="197" t="str">
        <f t="shared" ca="1" si="188"/>
        <v/>
      </c>
      <c r="T2397" s="197" t="str">
        <f ca="1">IF(B2397="","",IF(ISERROR(MATCH($J2397,[3]SorP!$B$1:$B$6226,0)),"",INDIRECT("'SorP'!$A$"&amp;MATCH($S2397&amp;$J2397,[3]SorP!C:C,0))))</f>
        <v/>
      </c>
      <c r="U2397" s="139"/>
      <c r="V2397" s="140" t="e">
        <f>IF(C2397="",NA(),IF(OR(C2397="Smelter not listed",C2397="Smelter not yet identified"),MATCH($B2397&amp;$D2397,'[3]Smelter Look-up'!$J:$J,0),MATCH($B2397&amp;$C2397,'[3]Smelter Look-up'!$J:$J,0)))</f>
        <v>#N/A</v>
      </c>
      <c r="X2397" s="67">
        <f t="shared" si="186"/>
        <v>0</v>
      </c>
      <c r="AB2397" s="68" t="str">
        <f t="shared" si="187"/>
        <v/>
      </c>
    </row>
    <row r="2398" spans="1:28" s="67" customFormat="1" ht="20.25">
      <c r="A2398" s="197"/>
      <c r="B2398" s="137" t="s">
        <v>235</v>
      </c>
      <c r="C2398" s="191" t="s">
        <v>235</v>
      </c>
      <c r="D2398" s="138"/>
      <c r="E2398" s="137" t="s">
        <v>235</v>
      </c>
      <c r="F2398" s="137" t="s">
        <v>235</v>
      </c>
      <c r="G2398" s="137" t="s">
        <v>235</v>
      </c>
      <c r="H2398" s="192" t="s">
        <v>235</v>
      </c>
      <c r="I2398" s="193" t="s">
        <v>235</v>
      </c>
      <c r="J2398" s="193" t="s">
        <v>235</v>
      </c>
      <c r="K2398" s="194"/>
      <c r="L2398" s="194"/>
      <c r="M2398" s="194"/>
      <c r="N2398" s="194"/>
      <c r="O2398" s="194"/>
      <c r="P2398" s="195"/>
      <c r="Q2398" s="196"/>
      <c r="R2398" s="137" t="s">
        <v>235</v>
      </c>
      <c r="S2398" s="197" t="str">
        <f t="shared" ca="1" si="188"/>
        <v/>
      </c>
      <c r="T2398" s="197" t="str">
        <f ca="1">IF(B2398="","",IF(ISERROR(MATCH($J2398,[3]SorP!$B$1:$B$6226,0)),"",INDIRECT("'SorP'!$A$"&amp;MATCH($S2398&amp;$J2398,[3]SorP!C:C,0))))</f>
        <v/>
      </c>
      <c r="U2398" s="139"/>
      <c r="V2398" s="140" t="e">
        <f>IF(C2398="",NA(),IF(OR(C2398="Smelter not listed",C2398="Smelter not yet identified"),MATCH($B2398&amp;$D2398,'[3]Smelter Look-up'!$J:$J,0),MATCH($B2398&amp;$C2398,'[3]Smelter Look-up'!$J:$J,0)))</f>
        <v>#N/A</v>
      </c>
      <c r="X2398" s="67">
        <f t="shared" si="186"/>
        <v>0</v>
      </c>
      <c r="AB2398" s="68" t="str">
        <f t="shared" si="187"/>
        <v/>
      </c>
    </row>
    <row r="2399" spans="1:28" s="67" customFormat="1" ht="20.25">
      <c r="A2399" s="197"/>
      <c r="B2399" s="137" t="s">
        <v>235</v>
      </c>
      <c r="C2399" s="191" t="s">
        <v>235</v>
      </c>
      <c r="D2399" s="138"/>
      <c r="E2399" s="137" t="s">
        <v>235</v>
      </c>
      <c r="F2399" s="137" t="s">
        <v>235</v>
      </c>
      <c r="G2399" s="137" t="s">
        <v>235</v>
      </c>
      <c r="H2399" s="192" t="s">
        <v>235</v>
      </c>
      <c r="I2399" s="193" t="s">
        <v>235</v>
      </c>
      <c r="J2399" s="193" t="s">
        <v>235</v>
      </c>
      <c r="K2399" s="194"/>
      <c r="L2399" s="194"/>
      <c r="M2399" s="194"/>
      <c r="N2399" s="194"/>
      <c r="O2399" s="194"/>
      <c r="P2399" s="195"/>
      <c r="Q2399" s="196"/>
      <c r="R2399" s="137" t="s">
        <v>235</v>
      </c>
      <c r="S2399" s="197" t="str">
        <f t="shared" ca="1" si="188"/>
        <v/>
      </c>
      <c r="T2399" s="197" t="str">
        <f ca="1">IF(B2399="","",IF(ISERROR(MATCH($J2399,[3]SorP!$B$1:$B$6226,0)),"",INDIRECT("'SorP'!$A$"&amp;MATCH($S2399&amp;$J2399,[3]SorP!C:C,0))))</f>
        <v/>
      </c>
      <c r="U2399" s="139"/>
      <c r="V2399" s="140" t="e">
        <f>IF(C2399="",NA(),IF(OR(C2399="Smelter not listed",C2399="Smelter not yet identified"),MATCH($B2399&amp;$D2399,'[3]Smelter Look-up'!$J:$J,0),MATCH($B2399&amp;$C2399,'[3]Smelter Look-up'!$J:$J,0)))</f>
        <v>#N/A</v>
      </c>
      <c r="X2399" s="67">
        <f t="shared" si="186"/>
        <v>0</v>
      </c>
      <c r="AB2399" s="68" t="str">
        <f t="shared" si="187"/>
        <v/>
      </c>
    </row>
    <row r="2400" spans="1:28" s="67" customFormat="1" ht="20.25">
      <c r="A2400" s="197"/>
      <c r="B2400" s="137" t="s">
        <v>235</v>
      </c>
      <c r="C2400" s="191" t="s">
        <v>235</v>
      </c>
      <c r="D2400" s="138"/>
      <c r="E2400" s="137" t="s">
        <v>235</v>
      </c>
      <c r="F2400" s="137" t="s">
        <v>235</v>
      </c>
      <c r="G2400" s="137" t="s">
        <v>235</v>
      </c>
      <c r="H2400" s="192" t="s">
        <v>235</v>
      </c>
      <c r="I2400" s="193" t="s">
        <v>235</v>
      </c>
      <c r="J2400" s="193" t="s">
        <v>235</v>
      </c>
      <c r="K2400" s="194"/>
      <c r="L2400" s="194"/>
      <c r="M2400" s="194"/>
      <c r="N2400" s="194"/>
      <c r="O2400" s="194"/>
      <c r="P2400" s="195"/>
      <c r="Q2400" s="196"/>
      <c r="R2400" s="137" t="s">
        <v>235</v>
      </c>
      <c r="S2400" s="197" t="str">
        <f t="shared" ca="1" si="188"/>
        <v/>
      </c>
      <c r="T2400" s="197" t="str">
        <f ca="1">IF(B2400="","",IF(ISERROR(MATCH($J2400,[3]SorP!$B$1:$B$6226,0)),"",INDIRECT("'SorP'!$A$"&amp;MATCH($S2400&amp;$J2400,[3]SorP!C:C,0))))</f>
        <v/>
      </c>
      <c r="U2400" s="139"/>
      <c r="V2400" s="140" t="e">
        <f>IF(C2400="",NA(),IF(OR(C2400="Smelter not listed",C2400="Smelter not yet identified"),MATCH($B2400&amp;$D2400,'[3]Smelter Look-up'!$J:$J,0),MATCH($B2400&amp;$C2400,'[3]Smelter Look-up'!$J:$J,0)))</f>
        <v>#N/A</v>
      </c>
      <c r="X2400" s="67">
        <f t="shared" si="186"/>
        <v>0</v>
      </c>
      <c r="AB2400" s="68" t="str">
        <f t="shared" si="187"/>
        <v/>
      </c>
    </row>
    <row r="2401" spans="1:28" s="67" customFormat="1" ht="20.25">
      <c r="A2401" s="197"/>
      <c r="B2401" s="137" t="s">
        <v>235</v>
      </c>
      <c r="C2401" s="191" t="s">
        <v>235</v>
      </c>
      <c r="D2401" s="138"/>
      <c r="E2401" s="137" t="s">
        <v>235</v>
      </c>
      <c r="F2401" s="137" t="s">
        <v>235</v>
      </c>
      <c r="G2401" s="137" t="s">
        <v>235</v>
      </c>
      <c r="H2401" s="192" t="s">
        <v>235</v>
      </c>
      <c r="I2401" s="193" t="s">
        <v>235</v>
      </c>
      <c r="J2401" s="193" t="s">
        <v>235</v>
      </c>
      <c r="K2401" s="194"/>
      <c r="L2401" s="194"/>
      <c r="M2401" s="194"/>
      <c r="N2401" s="194"/>
      <c r="O2401" s="194"/>
      <c r="P2401" s="195"/>
      <c r="Q2401" s="196"/>
      <c r="R2401" s="137" t="s">
        <v>235</v>
      </c>
      <c r="S2401" s="197" t="str">
        <f t="shared" ca="1" si="188"/>
        <v/>
      </c>
      <c r="T2401" s="197" t="str">
        <f ca="1">IF(B2401="","",IF(ISERROR(MATCH($J2401,[3]SorP!$B$1:$B$6226,0)),"",INDIRECT("'SorP'!$A$"&amp;MATCH($S2401&amp;$J2401,[3]SorP!C:C,0))))</f>
        <v/>
      </c>
      <c r="U2401" s="139"/>
      <c r="V2401" s="140" t="e">
        <f>IF(C2401="",NA(),IF(OR(C2401="Smelter not listed",C2401="Smelter not yet identified"),MATCH($B2401&amp;$D2401,'[3]Smelter Look-up'!$J:$J,0),MATCH($B2401&amp;$C2401,'[3]Smelter Look-up'!$J:$J,0)))</f>
        <v>#N/A</v>
      </c>
      <c r="X2401" s="67">
        <f t="shared" si="186"/>
        <v>0</v>
      </c>
      <c r="AB2401" s="68" t="str">
        <f t="shared" si="187"/>
        <v/>
      </c>
    </row>
    <row r="2402" spans="1:28" s="67" customFormat="1" ht="20.25">
      <c r="A2402" s="197"/>
      <c r="B2402" s="137" t="s">
        <v>235</v>
      </c>
      <c r="C2402" s="191" t="s">
        <v>235</v>
      </c>
      <c r="D2402" s="138"/>
      <c r="E2402" s="137" t="s">
        <v>235</v>
      </c>
      <c r="F2402" s="137" t="s">
        <v>235</v>
      </c>
      <c r="G2402" s="137" t="s">
        <v>235</v>
      </c>
      <c r="H2402" s="192" t="s">
        <v>235</v>
      </c>
      <c r="I2402" s="193" t="s">
        <v>235</v>
      </c>
      <c r="J2402" s="193" t="s">
        <v>235</v>
      </c>
      <c r="K2402" s="194"/>
      <c r="L2402" s="194"/>
      <c r="M2402" s="194"/>
      <c r="N2402" s="194"/>
      <c r="O2402" s="194"/>
      <c r="P2402" s="195"/>
      <c r="Q2402" s="196"/>
      <c r="R2402" s="137" t="s">
        <v>235</v>
      </c>
      <c r="S2402" s="197" t="str">
        <f t="shared" ca="1" si="188"/>
        <v/>
      </c>
      <c r="T2402" s="197" t="str">
        <f ca="1">IF(B2402="","",IF(ISERROR(MATCH($J2402,[3]SorP!$B$1:$B$6226,0)),"",INDIRECT("'SorP'!$A$"&amp;MATCH($S2402&amp;$J2402,[3]SorP!C:C,0))))</f>
        <v/>
      </c>
      <c r="U2402" s="139"/>
      <c r="V2402" s="140" t="e">
        <f>IF(C2402="",NA(),IF(OR(C2402="Smelter not listed",C2402="Smelter not yet identified"),MATCH($B2402&amp;$D2402,'[3]Smelter Look-up'!$J:$J,0),MATCH($B2402&amp;$C2402,'[3]Smelter Look-up'!$J:$J,0)))</f>
        <v>#N/A</v>
      </c>
      <c r="X2402" s="67">
        <f t="shared" si="186"/>
        <v>0</v>
      </c>
      <c r="AB2402" s="68" t="str">
        <f t="shared" si="187"/>
        <v/>
      </c>
    </row>
    <row r="2403" spans="1:28" s="67" customFormat="1" ht="20.25">
      <c r="A2403" s="197"/>
      <c r="B2403" s="137" t="s">
        <v>235</v>
      </c>
      <c r="C2403" s="191" t="s">
        <v>235</v>
      </c>
      <c r="D2403" s="138"/>
      <c r="E2403" s="137" t="s">
        <v>235</v>
      </c>
      <c r="F2403" s="137" t="s">
        <v>235</v>
      </c>
      <c r="G2403" s="137" t="s">
        <v>235</v>
      </c>
      <c r="H2403" s="192" t="s">
        <v>235</v>
      </c>
      <c r="I2403" s="193" t="s">
        <v>235</v>
      </c>
      <c r="J2403" s="193" t="s">
        <v>235</v>
      </c>
      <c r="K2403" s="194"/>
      <c r="L2403" s="194"/>
      <c r="M2403" s="194"/>
      <c r="N2403" s="194"/>
      <c r="O2403" s="194"/>
      <c r="P2403" s="195"/>
      <c r="Q2403" s="196"/>
      <c r="R2403" s="137" t="s">
        <v>235</v>
      </c>
      <c r="S2403" s="197" t="str">
        <f t="shared" ca="1" si="188"/>
        <v/>
      </c>
      <c r="T2403" s="197" t="str">
        <f ca="1">IF(B2403="","",IF(ISERROR(MATCH($J2403,[3]SorP!$B$1:$B$6226,0)),"",INDIRECT("'SorP'!$A$"&amp;MATCH($S2403&amp;$J2403,[3]SorP!C:C,0))))</f>
        <v/>
      </c>
      <c r="U2403" s="139"/>
      <c r="V2403" s="140" t="e">
        <f>IF(C2403="",NA(),IF(OR(C2403="Smelter not listed",C2403="Smelter not yet identified"),MATCH($B2403&amp;$D2403,'[3]Smelter Look-up'!$J:$J,0),MATCH($B2403&amp;$C2403,'[3]Smelter Look-up'!$J:$J,0)))</f>
        <v>#N/A</v>
      </c>
      <c r="X2403" s="67">
        <f t="shared" si="186"/>
        <v>0</v>
      </c>
      <c r="AB2403" s="68" t="str">
        <f t="shared" si="187"/>
        <v/>
      </c>
    </row>
    <row r="2404" spans="1:28" s="67" customFormat="1" ht="20.25">
      <c r="A2404" s="197"/>
      <c r="B2404" s="137" t="s">
        <v>235</v>
      </c>
      <c r="C2404" s="191" t="s">
        <v>235</v>
      </c>
      <c r="D2404" s="138"/>
      <c r="E2404" s="137" t="s">
        <v>235</v>
      </c>
      <c r="F2404" s="137" t="s">
        <v>235</v>
      </c>
      <c r="G2404" s="137" t="s">
        <v>235</v>
      </c>
      <c r="H2404" s="192" t="s">
        <v>235</v>
      </c>
      <c r="I2404" s="193" t="s">
        <v>235</v>
      </c>
      <c r="J2404" s="193" t="s">
        <v>235</v>
      </c>
      <c r="K2404" s="194"/>
      <c r="L2404" s="194"/>
      <c r="M2404" s="194"/>
      <c r="N2404" s="194"/>
      <c r="O2404" s="194"/>
      <c r="P2404" s="195"/>
      <c r="Q2404" s="196"/>
      <c r="R2404" s="137" t="s">
        <v>235</v>
      </c>
      <c r="S2404" s="197" t="str">
        <f t="shared" ca="1" si="188"/>
        <v/>
      </c>
      <c r="T2404" s="197" t="str">
        <f ca="1">IF(B2404="","",IF(ISERROR(MATCH($J2404,[3]SorP!$B$1:$B$6226,0)),"",INDIRECT("'SorP'!$A$"&amp;MATCH($S2404&amp;$J2404,[3]SorP!C:C,0))))</f>
        <v/>
      </c>
      <c r="U2404" s="139"/>
      <c r="V2404" s="140" t="e">
        <f>IF(C2404="",NA(),IF(OR(C2404="Smelter not listed",C2404="Smelter not yet identified"),MATCH($B2404&amp;$D2404,'[3]Smelter Look-up'!$J:$J,0),MATCH($B2404&amp;$C2404,'[3]Smelter Look-up'!$J:$J,0)))</f>
        <v>#N/A</v>
      </c>
      <c r="X2404" s="67">
        <f t="shared" si="186"/>
        <v>0</v>
      </c>
      <c r="AB2404" s="68" t="str">
        <f t="shared" si="187"/>
        <v/>
      </c>
    </row>
    <row r="2405" spans="1:28" s="67" customFormat="1" ht="20.25">
      <c r="A2405" s="197"/>
      <c r="B2405" s="137" t="s">
        <v>235</v>
      </c>
      <c r="C2405" s="191" t="s">
        <v>235</v>
      </c>
      <c r="D2405" s="138"/>
      <c r="E2405" s="137" t="s">
        <v>235</v>
      </c>
      <c r="F2405" s="137" t="s">
        <v>235</v>
      </c>
      <c r="G2405" s="137" t="s">
        <v>235</v>
      </c>
      <c r="H2405" s="192" t="s">
        <v>235</v>
      </c>
      <c r="I2405" s="193" t="s">
        <v>235</v>
      </c>
      <c r="J2405" s="193" t="s">
        <v>235</v>
      </c>
      <c r="K2405" s="194"/>
      <c r="L2405" s="194"/>
      <c r="M2405" s="194"/>
      <c r="N2405" s="194"/>
      <c r="O2405" s="194"/>
      <c r="P2405" s="195"/>
      <c r="Q2405" s="196"/>
      <c r="R2405" s="137" t="s">
        <v>235</v>
      </c>
      <c r="S2405" s="197" t="str">
        <f t="shared" ca="1" si="188"/>
        <v/>
      </c>
      <c r="T2405" s="197" t="str">
        <f ca="1">IF(B2405="","",IF(ISERROR(MATCH($J2405,[3]SorP!$B$1:$B$6226,0)),"",INDIRECT("'SorP'!$A$"&amp;MATCH($S2405&amp;$J2405,[3]SorP!C:C,0))))</f>
        <v/>
      </c>
      <c r="U2405" s="139"/>
      <c r="V2405" s="140" t="e">
        <f>IF(C2405="",NA(),IF(OR(C2405="Smelter not listed",C2405="Smelter not yet identified"),MATCH($B2405&amp;$D2405,'[3]Smelter Look-up'!$J:$J,0),MATCH($B2405&amp;$C2405,'[3]Smelter Look-up'!$J:$J,0)))</f>
        <v>#N/A</v>
      </c>
      <c r="X2405" s="67">
        <f t="shared" si="186"/>
        <v>0</v>
      </c>
      <c r="AB2405" s="68" t="str">
        <f t="shared" si="187"/>
        <v/>
      </c>
    </row>
    <row r="2406" spans="1:28" s="67" customFormat="1" ht="20.25">
      <c r="A2406" s="197"/>
      <c r="B2406" s="137" t="s">
        <v>235</v>
      </c>
      <c r="C2406" s="191" t="s">
        <v>235</v>
      </c>
      <c r="D2406" s="138"/>
      <c r="E2406" s="137" t="s">
        <v>235</v>
      </c>
      <c r="F2406" s="137" t="s">
        <v>235</v>
      </c>
      <c r="G2406" s="137" t="s">
        <v>235</v>
      </c>
      <c r="H2406" s="192" t="s">
        <v>235</v>
      </c>
      <c r="I2406" s="193" t="s">
        <v>235</v>
      </c>
      <c r="J2406" s="193" t="s">
        <v>235</v>
      </c>
      <c r="K2406" s="194"/>
      <c r="L2406" s="194"/>
      <c r="M2406" s="194"/>
      <c r="N2406" s="194"/>
      <c r="O2406" s="194"/>
      <c r="P2406" s="195"/>
      <c r="Q2406" s="196"/>
      <c r="R2406" s="137" t="s">
        <v>235</v>
      </c>
      <c r="S2406" s="197" t="str">
        <f t="shared" ca="1" si="188"/>
        <v/>
      </c>
      <c r="T2406" s="197" t="str">
        <f ca="1">IF(B2406="","",IF(ISERROR(MATCH($J2406,[3]SorP!$B$1:$B$6226,0)),"",INDIRECT("'SorP'!$A$"&amp;MATCH($S2406&amp;$J2406,[3]SorP!C:C,0))))</f>
        <v/>
      </c>
      <c r="U2406" s="139"/>
      <c r="V2406" s="140" t="e">
        <f>IF(C2406="",NA(),IF(OR(C2406="Smelter not listed",C2406="Smelter not yet identified"),MATCH($B2406&amp;$D2406,'[3]Smelter Look-up'!$J:$J,0),MATCH($B2406&amp;$C2406,'[3]Smelter Look-up'!$J:$J,0)))</f>
        <v>#N/A</v>
      </c>
      <c r="X2406" s="67">
        <f t="shared" si="186"/>
        <v>0</v>
      </c>
      <c r="AB2406" s="68" t="str">
        <f t="shared" si="187"/>
        <v/>
      </c>
    </row>
    <row r="2407" spans="1:28" s="67" customFormat="1" ht="20.25">
      <c r="A2407" s="197"/>
      <c r="B2407" s="137" t="s">
        <v>235</v>
      </c>
      <c r="C2407" s="191" t="s">
        <v>235</v>
      </c>
      <c r="D2407" s="138"/>
      <c r="E2407" s="137" t="s">
        <v>235</v>
      </c>
      <c r="F2407" s="137" t="s">
        <v>235</v>
      </c>
      <c r="G2407" s="137" t="s">
        <v>235</v>
      </c>
      <c r="H2407" s="192" t="s">
        <v>235</v>
      </c>
      <c r="I2407" s="193" t="s">
        <v>235</v>
      </c>
      <c r="J2407" s="193" t="s">
        <v>235</v>
      </c>
      <c r="K2407" s="194"/>
      <c r="L2407" s="194"/>
      <c r="M2407" s="194"/>
      <c r="N2407" s="194"/>
      <c r="O2407" s="194"/>
      <c r="P2407" s="195"/>
      <c r="Q2407" s="196"/>
      <c r="R2407" s="137" t="s">
        <v>235</v>
      </c>
      <c r="S2407" s="197" t="str">
        <f t="shared" ca="1" si="188"/>
        <v/>
      </c>
      <c r="T2407" s="197" t="str">
        <f ca="1">IF(B2407="","",IF(ISERROR(MATCH($J2407,[3]SorP!$B$1:$B$6226,0)),"",INDIRECT("'SorP'!$A$"&amp;MATCH($S2407&amp;$J2407,[3]SorP!C:C,0))))</f>
        <v/>
      </c>
      <c r="U2407" s="139"/>
      <c r="V2407" s="140" t="e">
        <f>IF(C2407="",NA(),IF(OR(C2407="Smelter not listed",C2407="Smelter not yet identified"),MATCH($B2407&amp;$D2407,'[3]Smelter Look-up'!$J:$J,0),MATCH($B2407&amp;$C2407,'[3]Smelter Look-up'!$J:$J,0)))</f>
        <v>#N/A</v>
      </c>
      <c r="X2407" s="67">
        <f t="shared" si="186"/>
        <v>0</v>
      </c>
      <c r="AB2407" s="68" t="str">
        <f t="shared" si="187"/>
        <v/>
      </c>
    </row>
    <row r="2408" spans="1:28" s="67" customFormat="1" ht="20.25">
      <c r="A2408" s="197"/>
      <c r="B2408" s="137" t="s">
        <v>235</v>
      </c>
      <c r="C2408" s="191" t="s">
        <v>235</v>
      </c>
      <c r="D2408" s="138"/>
      <c r="E2408" s="137" t="s">
        <v>235</v>
      </c>
      <c r="F2408" s="137" t="s">
        <v>235</v>
      </c>
      <c r="G2408" s="137" t="s">
        <v>235</v>
      </c>
      <c r="H2408" s="192" t="s">
        <v>235</v>
      </c>
      <c r="I2408" s="193" t="s">
        <v>235</v>
      </c>
      <c r="J2408" s="193" t="s">
        <v>235</v>
      </c>
      <c r="K2408" s="194"/>
      <c r="L2408" s="194"/>
      <c r="M2408" s="194"/>
      <c r="N2408" s="194"/>
      <c r="O2408" s="194"/>
      <c r="P2408" s="195"/>
      <c r="Q2408" s="196"/>
      <c r="R2408" s="137" t="s">
        <v>235</v>
      </c>
      <c r="S2408" s="197" t="str">
        <f t="shared" ca="1" si="188"/>
        <v/>
      </c>
      <c r="T2408" s="197" t="str">
        <f ca="1">IF(B2408="","",IF(ISERROR(MATCH($J2408,[3]SorP!$B$1:$B$6226,0)),"",INDIRECT("'SorP'!$A$"&amp;MATCH($S2408&amp;$J2408,[3]SorP!C:C,0))))</f>
        <v/>
      </c>
      <c r="U2408" s="139"/>
      <c r="V2408" s="140" t="e">
        <f>IF(C2408="",NA(),IF(OR(C2408="Smelter not listed",C2408="Smelter not yet identified"),MATCH($B2408&amp;$D2408,'[3]Smelter Look-up'!$J:$J,0),MATCH($B2408&amp;$C2408,'[3]Smelter Look-up'!$J:$J,0)))</f>
        <v>#N/A</v>
      </c>
      <c r="X2408" s="67">
        <f t="shared" si="186"/>
        <v>0</v>
      </c>
      <c r="AB2408" s="68" t="str">
        <f t="shared" si="187"/>
        <v/>
      </c>
    </row>
    <row r="2409" spans="1:28" s="67" customFormat="1" ht="20.25">
      <c r="A2409" s="197"/>
      <c r="B2409" s="137" t="s">
        <v>235</v>
      </c>
      <c r="C2409" s="191" t="s">
        <v>235</v>
      </c>
      <c r="D2409" s="138"/>
      <c r="E2409" s="137" t="s">
        <v>235</v>
      </c>
      <c r="F2409" s="137" t="s">
        <v>235</v>
      </c>
      <c r="G2409" s="137" t="s">
        <v>235</v>
      </c>
      <c r="H2409" s="192" t="s">
        <v>235</v>
      </c>
      <c r="I2409" s="193" t="s">
        <v>235</v>
      </c>
      <c r="J2409" s="193" t="s">
        <v>235</v>
      </c>
      <c r="K2409" s="194"/>
      <c r="L2409" s="194"/>
      <c r="M2409" s="194"/>
      <c r="N2409" s="194"/>
      <c r="O2409" s="194"/>
      <c r="P2409" s="195"/>
      <c r="Q2409" s="196"/>
      <c r="R2409" s="137" t="s">
        <v>235</v>
      </c>
      <c r="S2409" s="197" t="str">
        <f t="shared" ca="1" si="188"/>
        <v/>
      </c>
      <c r="T2409" s="197" t="str">
        <f ca="1">IF(B2409="","",IF(ISERROR(MATCH($J2409,[3]SorP!$B$1:$B$6226,0)),"",INDIRECT("'SorP'!$A$"&amp;MATCH($S2409&amp;$J2409,[3]SorP!C:C,0))))</f>
        <v/>
      </c>
      <c r="U2409" s="139"/>
      <c r="V2409" s="140" t="e">
        <f>IF(C2409="",NA(),IF(OR(C2409="Smelter not listed",C2409="Smelter not yet identified"),MATCH($B2409&amp;$D2409,'[3]Smelter Look-up'!$J:$J,0),MATCH($B2409&amp;$C2409,'[3]Smelter Look-up'!$J:$J,0)))</f>
        <v>#N/A</v>
      </c>
      <c r="X2409" s="67">
        <f t="shared" si="186"/>
        <v>0</v>
      </c>
      <c r="AB2409" s="68" t="str">
        <f t="shared" si="187"/>
        <v/>
      </c>
    </row>
    <row r="2410" spans="1:28" s="67" customFormat="1" ht="20.25">
      <c r="A2410" s="197"/>
      <c r="B2410" s="137" t="s">
        <v>235</v>
      </c>
      <c r="C2410" s="191" t="s">
        <v>235</v>
      </c>
      <c r="D2410" s="138"/>
      <c r="E2410" s="137" t="s">
        <v>235</v>
      </c>
      <c r="F2410" s="137" t="s">
        <v>235</v>
      </c>
      <c r="G2410" s="137" t="s">
        <v>235</v>
      </c>
      <c r="H2410" s="192" t="s">
        <v>235</v>
      </c>
      <c r="I2410" s="193" t="s">
        <v>235</v>
      </c>
      <c r="J2410" s="193" t="s">
        <v>235</v>
      </c>
      <c r="K2410" s="194"/>
      <c r="L2410" s="194"/>
      <c r="M2410" s="194"/>
      <c r="N2410" s="194"/>
      <c r="O2410" s="194"/>
      <c r="P2410" s="195"/>
      <c r="Q2410" s="196"/>
      <c r="R2410" s="137" t="s">
        <v>235</v>
      </c>
      <c r="S2410" s="197" t="str">
        <f t="shared" ca="1" si="188"/>
        <v/>
      </c>
      <c r="T2410" s="197" t="str">
        <f ca="1">IF(B2410="","",IF(ISERROR(MATCH($J2410,[3]SorP!$B$1:$B$6226,0)),"",INDIRECT("'SorP'!$A$"&amp;MATCH($S2410&amp;$J2410,[3]SorP!C:C,0))))</f>
        <v/>
      </c>
      <c r="U2410" s="139"/>
      <c r="V2410" s="140" t="e">
        <f>IF(C2410="",NA(),IF(OR(C2410="Smelter not listed",C2410="Smelter not yet identified"),MATCH($B2410&amp;$D2410,'[3]Smelter Look-up'!$J:$J,0),MATCH($B2410&amp;$C2410,'[3]Smelter Look-up'!$J:$J,0)))</f>
        <v>#N/A</v>
      </c>
      <c r="X2410" s="67">
        <f t="shared" si="186"/>
        <v>0</v>
      </c>
      <c r="AB2410" s="68" t="str">
        <f t="shared" si="187"/>
        <v/>
      </c>
    </row>
    <row r="2411" spans="1:28" s="67" customFormat="1" ht="20.25">
      <c r="A2411" s="197"/>
      <c r="B2411" s="137" t="s">
        <v>235</v>
      </c>
      <c r="C2411" s="191" t="s">
        <v>235</v>
      </c>
      <c r="D2411" s="138"/>
      <c r="E2411" s="137" t="s">
        <v>235</v>
      </c>
      <c r="F2411" s="137" t="s">
        <v>235</v>
      </c>
      <c r="G2411" s="137" t="s">
        <v>235</v>
      </c>
      <c r="H2411" s="192" t="s">
        <v>235</v>
      </c>
      <c r="I2411" s="193" t="s">
        <v>235</v>
      </c>
      <c r="J2411" s="193" t="s">
        <v>235</v>
      </c>
      <c r="K2411" s="194"/>
      <c r="L2411" s="194"/>
      <c r="M2411" s="194"/>
      <c r="N2411" s="194"/>
      <c r="O2411" s="194"/>
      <c r="P2411" s="195"/>
      <c r="Q2411" s="196"/>
      <c r="R2411" s="137" t="s">
        <v>235</v>
      </c>
      <c r="S2411" s="197" t="str">
        <f t="shared" ca="1" si="188"/>
        <v/>
      </c>
      <c r="T2411" s="197" t="str">
        <f ca="1">IF(B2411="","",IF(ISERROR(MATCH($J2411,[3]SorP!$B$1:$B$6226,0)),"",INDIRECT("'SorP'!$A$"&amp;MATCH($S2411&amp;$J2411,[3]SorP!C:C,0))))</f>
        <v/>
      </c>
      <c r="U2411" s="139"/>
      <c r="V2411" s="140" t="e">
        <f>IF(C2411="",NA(),IF(OR(C2411="Smelter not listed",C2411="Smelter not yet identified"),MATCH($B2411&amp;$D2411,'[3]Smelter Look-up'!$J:$J,0),MATCH($B2411&amp;$C2411,'[3]Smelter Look-up'!$J:$J,0)))</f>
        <v>#N/A</v>
      </c>
      <c r="X2411" s="67">
        <f t="shared" si="186"/>
        <v>0</v>
      </c>
      <c r="AB2411" s="68" t="str">
        <f t="shared" si="187"/>
        <v/>
      </c>
    </row>
    <row r="2412" spans="1:28" s="67" customFormat="1" ht="20.25">
      <c r="A2412" s="197"/>
      <c r="B2412" s="137" t="s">
        <v>235</v>
      </c>
      <c r="C2412" s="191" t="s">
        <v>235</v>
      </c>
      <c r="D2412" s="138"/>
      <c r="E2412" s="137" t="s">
        <v>235</v>
      </c>
      <c r="F2412" s="137" t="s">
        <v>235</v>
      </c>
      <c r="G2412" s="137" t="s">
        <v>235</v>
      </c>
      <c r="H2412" s="192" t="s">
        <v>235</v>
      </c>
      <c r="I2412" s="193" t="s">
        <v>235</v>
      </c>
      <c r="J2412" s="193" t="s">
        <v>235</v>
      </c>
      <c r="K2412" s="194"/>
      <c r="L2412" s="194"/>
      <c r="M2412" s="194"/>
      <c r="N2412" s="194"/>
      <c r="O2412" s="194"/>
      <c r="P2412" s="195"/>
      <c r="Q2412" s="196"/>
      <c r="R2412" s="137" t="s">
        <v>235</v>
      </c>
      <c r="S2412" s="197" t="str">
        <f t="shared" ca="1" si="188"/>
        <v/>
      </c>
      <c r="T2412" s="197" t="str">
        <f ca="1">IF(B2412="","",IF(ISERROR(MATCH($J2412,[3]SorP!$B$1:$B$6226,0)),"",INDIRECT("'SorP'!$A$"&amp;MATCH($S2412&amp;$J2412,[3]SorP!C:C,0))))</f>
        <v/>
      </c>
      <c r="U2412" s="139"/>
      <c r="V2412" s="140" t="e">
        <f>IF(C2412="",NA(),IF(OR(C2412="Smelter not listed",C2412="Smelter not yet identified"),MATCH($B2412&amp;$D2412,'[3]Smelter Look-up'!$J:$J,0),MATCH($B2412&amp;$C2412,'[3]Smelter Look-up'!$J:$J,0)))</f>
        <v>#N/A</v>
      </c>
      <c r="X2412" s="67">
        <f t="shared" si="186"/>
        <v>0</v>
      </c>
      <c r="AB2412" s="68" t="str">
        <f t="shared" si="187"/>
        <v/>
      </c>
    </row>
    <row r="2413" spans="1:28" s="67" customFormat="1" ht="20.25">
      <c r="A2413" s="197"/>
      <c r="B2413" s="137" t="s">
        <v>235</v>
      </c>
      <c r="C2413" s="191" t="s">
        <v>235</v>
      </c>
      <c r="D2413" s="138"/>
      <c r="E2413" s="137" t="s">
        <v>235</v>
      </c>
      <c r="F2413" s="137" t="s">
        <v>235</v>
      </c>
      <c r="G2413" s="137" t="s">
        <v>235</v>
      </c>
      <c r="H2413" s="192" t="s">
        <v>235</v>
      </c>
      <c r="I2413" s="193" t="s">
        <v>235</v>
      </c>
      <c r="J2413" s="193" t="s">
        <v>235</v>
      </c>
      <c r="K2413" s="194"/>
      <c r="L2413" s="194"/>
      <c r="M2413" s="194"/>
      <c r="N2413" s="194"/>
      <c r="O2413" s="194"/>
      <c r="P2413" s="195"/>
      <c r="Q2413" s="196"/>
      <c r="R2413" s="137" t="s">
        <v>235</v>
      </c>
      <c r="S2413" s="197" t="str">
        <f t="shared" ca="1" si="188"/>
        <v/>
      </c>
      <c r="T2413" s="197" t="str">
        <f ca="1">IF(B2413="","",IF(ISERROR(MATCH($J2413,[3]SorP!$B$1:$B$6226,0)),"",INDIRECT("'SorP'!$A$"&amp;MATCH($S2413&amp;$J2413,[3]SorP!C:C,0))))</f>
        <v/>
      </c>
      <c r="U2413" s="139"/>
      <c r="V2413" s="140" t="e">
        <f>IF(C2413="",NA(),IF(OR(C2413="Smelter not listed",C2413="Smelter not yet identified"),MATCH($B2413&amp;$D2413,'[3]Smelter Look-up'!$J:$J,0),MATCH($B2413&amp;$C2413,'[3]Smelter Look-up'!$J:$J,0)))</f>
        <v>#N/A</v>
      </c>
      <c r="X2413" s="67">
        <f t="shared" si="186"/>
        <v>0</v>
      </c>
      <c r="AB2413" s="68" t="str">
        <f t="shared" si="187"/>
        <v/>
      </c>
    </row>
    <row r="2414" spans="1:28" s="67" customFormat="1" ht="20.25">
      <c r="A2414" s="197"/>
      <c r="B2414" s="137" t="s">
        <v>235</v>
      </c>
      <c r="C2414" s="191" t="s">
        <v>235</v>
      </c>
      <c r="D2414" s="138"/>
      <c r="E2414" s="137" t="s">
        <v>235</v>
      </c>
      <c r="F2414" s="137" t="s">
        <v>235</v>
      </c>
      <c r="G2414" s="137" t="s">
        <v>235</v>
      </c>
      <c r="H2414" s="192" t="s">
        <v>235</v>
      </c>
      <c r="I2414" s="193" t="s">
        <v>235</v>
      </c>
      <c r="J2414" s="193" t="s">
        <v>235</v>
      </c>
      <c r="K2414" s="194"/>
      <c r="L2414" s="194"/>
      <c r="M2414" s="194"/>
      <c r="N2414" s="194"/>
      <c r="O2414" s="194"/>
      <c r="P2414" s="195"/>
      <c r="Q2414" s="196"/>
      <c r="R2414" s="137" t="s">
        <v>235</v>
      </c>
      <c r="S2414" s="197" t="str">
        <f t="shared" ca="1" si="188"/>
        <v/>
      </c>
      <c r="T2414" s="197" t="str">
        <f ca="1">IF(B2414="","",IF(ISERROR(MATCH($J2414,[3]SorP!$B$1:$B$6226,0)),"",INDIRECT("'SorP'!$A$"&amp;MATCH($S2414&amp;$J2414,[3]SorP!C:C,0))))</f>
        <v/>
      </c>
      <c r="U2414" s="139"/>
      <c r="V2414" s="140" t="e">
        <f>IF(C2414="",NA(),IF(OR(C2414="Smelter not listed",C2414="Smelter not yet identified"),MATCH($B2414&amp;$D2414,'[3]Smelter Look-up'!$J:$J,0),MATCH($B2414&amp;$C2414,'[3]Smelter Look-up'!$J:$J,0)))</f>
        <v>#N/A</v>
      </c>
      <c r="X2414" s="67">
        <f t="shared" si="186"/>
        <v>0</v>
      </c>
      <c r="AB2414" s="68" t="str">
        <f t="shared" si="187"/>
        <v/>
      </c>
    </row>
    <row r="2415" spans="1:28" s="67" customFormat="1" ht="20.25">
      <c r="A2415" s="197"/>
      <c r="B2415" s="137" t="s">
        <v>235</v>
      </c>
      <c r="C2415" s="191" t="s">
        <v>235</v>
      </c>
      <c r="D2415" s="138"/>
      <c r="E2415" s="137" t="s">
        <v>235</v>
      </c>
      <c r="F2415" s="137" t="s">
        <v>235</v>
      </c>
      <c r="G2415" s="137" t="s">
        <v>235</v>
      </c>
      <c r="H2415" s="192" t="s">
        <v>235</v>
      </c>
      <c r="I2415" s="193" t="s">
        <v>235</v>
      </c>
      <c r="J2415" s="193" t="s">
        <v>235</v>
      </c>
      <c r="K2415" s="194"/>
      <c r="L2415" s="194"/>
      <c r="M2415" s="194"/>
      <c r="N2415" s="194"/>
      <c r="O2415" s="194"/>
      <c r="P2415" s="195"/>
      <c r="Q2415" s="196"/>
      <c r="R2415" s="137" t="s">
        <v>235</v>
      </c>
      <c r="S2415" s="197" t="str">
        <f t="shared" ca="1" si="188"/>
        <v/>
      </c>
      <c r="T2415" s="197" t="str">
        <f ca="1">IF(B2415="","",IF(ISERROR(MATCH($J2415,[3]SorP!$B$1:$B$6226,0)),"",INDIRECT("'SorP'!$A$"&amp;MATCH($S2415&amp;$J2415,[3]SorP!C:C,0))))</f>
        <v/>
      </c>
      <c r="U2415" s="139"/>
      <c r="V2415" s="140" t="e">
        <f>IF(C2415="",NA(),IF(OR(C2415="Smelter not listed",C2415="Smelter not yet identified"),MATCH($B2415&amp;$D2415,'[3]Smelter Look-up'!$J:$J,0),MATCH($B2415&amp;$C2415,'[3]Smelter Look-up'!$J:$J,0)))</f>
        <v>#N/A</v>
      </c>
      <c r="X2415" s="67">
        <f t="shared" si="186"/>
        <v>0</v>
      </c>
      <c r="AB2415" s="68" t="str">
        <f t="shared" si="187"/>
        <v/>
      </c>
    </row>
    <row r="2416" spans="1:28" s="67" customFormat="1" ht="20.25">
      <c r="A2416" s="197"/>
      <c r="B2416" s="137" t="s">
        <v>235</v>
      </c>
      <c r="C2416" s="191" t="s">
        <v>235</v>
      </c>
      <c r="D2416" s="138"/>
      <c r="E2416" s="137" t="s">
        <v>235</v>
      </c>
      <c r="F2416" s="137" t="s">
        <v>235</v>
      </c>
      <c r="G2416" s="137" t="s">
        <v>235</v>
      </c>
      <c r="H2416" s="192" t="s">
        <v>235</v>
      </c>
      <c r="I2416" s="193" t="s">
        <v>235</v>
      </c>
      <c r="J2416" s="193" t="s">
        <v>235</v>
      </c>
      <c r="K2416" s="194"/>
      <c r="L2416" s="194"/>
      <c r="M2416" s="194"/>
      <c r="N2416" s="194"/>
      <c r="O2416" s="194"/>
      <c r="P2416" s="195"/>
      <c r="Q2416" s="196"/>
      <c r="R2416" s="137" t="s">
        <v>235</v>
      </c>
      <c r="S2416" s="197" t="str">
        <f t="shared" ca="1" si="188"/>
        <v/>
      </c>
      <c r="T2416" s="197" t="str">
        <f ca="1">IF(B2416="","",IF(ISERROR(MATCH($J2416,[3]SorP!$B$1:$B$6226,0)),"",INDIRECT("'SorP'!$A$"&amp;MATCH($S2416&amp;$J2416,[3]SorP!C:C,0))))</f>
        <v/>
      </c>
      <c r="U2416" s="139"/>
      <c r="V2416" s="140" t="e">
        <f>IF(C2416="",NA(),IF(OR(C2416="Smelter not listed",C2416="Smelter not yet identified"),MATCH($B2416&amp;$D2416,'[3]Smelter Look-up'!$J:$J,0),MATCH($B2416&amp;$C2416,'[3]Smelter Look-up'!$J:$J,0)))</f>
        <v>#N/A</v>
      </c>
      <c r="X2416" s="67">
        <f t="shared" si="186"/>
        <v>0</v>
      </c>
      <c r="AB2416" s="68" t="str">
        <f t="shared" si="187"/>
        <v/>
      </c>
    </row>
    <row r="2417" spans="1:28" s="67" customFormat="1" ht="20.25">
      <c r="A2417" s="197"/>
      <c r="B2417" s="137" t="s">
        <v>235</v>
      </c>
      <c r="C2417" s="191" t="s">
        <v>235</v>
      </c>
      <c r="D2417" s="138"/>
      <c r="E2417" s="137" t="s">
        <v>235</v>
      </c>
      <c r="F2417" s="137" t="s">
        <v>235</v>
      </c>
      <c r="G2417" s="137" t="s">
        <v>235</v>
      </c>
      <c r="H2417" s="192" t="s">
        <v>235</v>
      </c>
      <c r="I2417" s="193" t="s">
        <v>235</v>
      </c>
      <c r="J2417" s="193" t="s">
        <v>235</v>
      </c>
      <c r="K2417" s="194"/>
      <c r="L2417" s="194"/>
      <c r="M2417" s="194"/>
      <c r="N2417" s="194"/>
      <c r="O2417" s="194"/>
      <c r="P2417" s="195"/>
      <c r="Q2417" s="196"/>
      <c r="R2417" s="137" t="s">
        <v>235</v>
      </c>
      <c r="S2417" s="197" t="str">
        <f t="shared" ca="1" si="188"/>
        <v/>
      </c>
      <c r="T2417" s="197" t="str">
        <f ca="1">IF(B2417="","",IF(ISERROR(MATCH($J2417,[3]SorP!$B$1:$B$6226,0)),"",INDIRECT("'SorP'!$A$"&amp;MATCH($S2417&amp;$J2417,[3]SorP!C:C,0))))</f>
        <v/>
      </c>
      <c r="U2417" s="139"/>
      <c r="V2417" s="140" t="e">
        <f>IF(C2417="",NA(),IF(OR(C2417="Smelter not listed",C2417="Smelter not yet identified"),MATCH($B2417&amp;$D2417,'[3]Smelter Look-up'!$J:$J,0),MATCH($B2417&amp;$C2417,'[3]Smelter Look-up'!$J:$J,0)))</f>
        <v>#N/A</v>
      </c>
      <c r="X2417" s="67">
        <f t="shared" si="186"/>
        <v>0</v>
      </c>
      <c r="AB2417" s="68" t="str">
        <f t="shared" si="187"/>
        <v/>
      </c>
    </row>
    <row r="2418" spans="1:28" s="67" customFormat="1" ht="20.25">
      <c r="A2418" s="197"/>
      <c r="B2418" s="137" t="s">
        <v>235</v>
      </c>
      <c r="C2418" s="191" t="s">
        <v>235</v>
      </c>
      <c r="D2418" s="138"/>
      <c r="E2418" s="137" t="s">
        <v>235</v>
      </c>
      <c r="F2418" s="137" t="s">
        <v>235</v>
      </c>
      <c r="G2418" s="137" t="s">
        <v>235</v>
      </c>
      <c r="H2418" s="192" t="s">
        <v>235</v>
      </c>
      <c r="I2418" s="193" t="s">
        <v>235</v>
      </c>
      <c r="J2418" s="193" t="s">
        <v>235</v>
      </c>
      <c r="K2418" s="194"/>
      <c r="L2418" s="194"/>
      <c r="M2418" s="194"/>
      <c r="N2418" s="194"/>
      <c r="O2418" s="194"/>
      <c r="P2418" s="195"/>
      <c r="Q2418" s="196"/>
      <c r="R2418" s="137" t="s">
        <v>235</v>
      </c>
      <c r="S2418" s="197" t="str">
        <f t="shared" ca="1" si="188"/>
        <v/>
      </c>
      <c r="T2418" s="197" t="str">
        <f ca="1">IF(B2418="","",IF(ISERROR(MATCH($J2418,[3]SorP!$B$1:$B$6226,0)),"",INDIRECT("'SorP'!$A$"&amp;MATCH($S2418&amp;$J2418,[3]SorP!C:C,0))))</f>
        <v/>
      </c>
      <c r="U2418" s="139"/>
      <c r="V2418" s="140" t="e">
        <f>IF(C2418="",NA(),IF(OR(C2418="Smelter not listed",C2418="Smelter not yet identified"),MATCH($B2418&amp;$D2418,'[3]Smelter Look-up'!$J:$J,0),MATCH($B2418&amp;$C2418,'[3]Smelter Look-up'!$J:$J,0)))</f>
        <v>#N/A</v>
      </c>
      <c r="X2418" s="67">
        <f t="shared" si="186"/>
        <v>0</v>
      </c>
      <c r="AB2418" s="68" t="str">
        <f t="shared" si="187"/>
        <v/>
      </c>
    </row>
    <row r="2419" spans="1:28" s="67" customFormat="1" ht="20.25">
      <c r="A2419" s="197"/>
      <c r="B2419" s="137" t="s">
        <v>235</v>
      </c>
      <c r="C2419" s="191" t="s">
        <v>235</v>
      </c>
      <c r="D2419" s="138"/>
      <c r="E2419" s="137" t="s">
        <v>235</v>
      </c>
      <c r="F2419" s="137" t="s">
        <v>235</v>
      </c>
      <c r="G2419" s="137" t="s">
        <v>235</v>
      </c>
      <c r="H2419" s="192" t="s">
        <v>235</v>
      </c>
      <c r="I2419" s="193" t="s">
        <v>235</v>
      </c>
      <c r="J2419" s="193" t="s">
        <v>235</v>
      </c>
      <c r="K2419" s="194"/>
      <c r="L2419" s="194"/>
      <c r="M2419" s="194"/>
      <c r="N2419" s="194"/>
      <c r="O2419" s="194"/>
      <c r="P2419" s="195"/>
      <c r="Q2419" s="196"/>
      <c r="R2419" s="137" t="s">
        <v>235</v>
      </c>
      <c r="S2419" s="197" t="str">
        <f t="shared" ca="1" si="188"/>
        <v/>
      </c>
      <c r="T2419" s="197" t="str">
        <f ca="1">IF(B2419="","",IF(ISERROR(MATCH($J2419,[3]SorP!$B$1:$B$6226,0)),"",INDIRECT("'SorP'!$A$"&amp;MATCH($S2419&amp;$J2419,[3]SorP!C:C,0))))</f>
        <v/>
      </c>
      <c r="U2419" s="139"/>
      <c r="V2419" s="140" t="e">
        <f>IF(C2419="",NA(),IF(OR(C2419="Smelter not listed",C2419="Smelter not yet identified"),MATCH($B2419&amp;$D2419,'[3]Smelter Look-up'!$J:$J,0),MATCH($B2419&amp;$C2419,'[3]Smelter Look-up'!$J:$J,0)))</f>
        <v>#N/A</v>
      </c>
      <c r="X2419" s="67">
        <f t="shared" si="186"/>
        <v>0</v>
      </c>
      <c r="AB2419" s="68" t="str">
        <f t="shared" si="187"/>
        <v/>
      </c>
    </row>
    <row r="2420" spans="1:28" s="67" customFormat="1" ht="20.25">
      <c r="A2420" s="197"/>
      <c r="B2420" s="137" t="s">
        <v>235</v>
      </c>
      <c r="C2420" s="191" t="s">
        <v>235</v>
      </c>
      <c r="D2420" s="138"/>
      <c r="E2420" s="137" t="s">
        <v>235</v>
      </c>
      <c r="F2420" s="137" t="s">
        <v>235</v>
      </c>
      <c r="G2420" s="137" t="s">
        <v>235</v>
      </c>
      <c r="H2420" s="192" t="s">
        <v>235</v>
      </c>
      <c r="I2420" s="193" t="s">
        <v>235</v>
      </c>
      <c r="J2420" s="193" t="s">
        <v>235</v>
      </c>
      <c r="K2420" s="194"/>
      <c r="L2420" s="194"/>
      <c r="M2420" s="194"/>
      <c r="N2420" s="194"/>
      <c r="O2420" s="194"/>
      <c r="P2420" s="195"/>
      <c r="Q2420" s="196"/>
      <c r="R2420" s="137" t="s">
        <v>235</v>
      </c>
      <c r="S2420" s="197" t="str">
        <f t="shared" ca="1" si="188"/>
        <v/>
      </c>
      <c r="T2420" s="197" t="str">
        <f ca="1">IF(B2420="","",IF(ISERROR(MATCH($J2420,[3]SorP!$B$1:$B$6226,0)),"",INDIRECT("'SorP'!$A$"&amp;MATCH($S2420&amp;$J2420,[3]SorP!C:C,0))))</f>
        <v/>
      </c>
      <c r="U2420" s="139"/>
      <c r="V2420" s="140" t="e">
        <f>IF(C2420="",NA(),IF(OR(C2420="Smelter not listed",C2420="Smelter not yet identified"),MATCH($B2420&amp;$D2420,'[3]Smelter Look-up'!$J:$J,0),MATCH($B2420&amp;$C2420,'[3]Smelter Look-up'!$J:$J,0)))</f>
        <v>#N/A</v>
      </c>
      <c r="X2420" s="67">
        <f t="shared" si="186"/>
        <v>0</v>
      </c>
      <c r="AB2420" s="68" t="str">
        <f t="shared" si="187"/>
        <v/>
      </c>
    </row>
    <row r="2421" spans="1:28" s="67" customFormat="1" ht="20.25">
      <c r="A2421" s="197"/>
      <c r="B2421" s="137" t="s">
        <v>235</v>
      </c>
      <c r="C2421" s="191" t="s">
        <v>235</v>
      </c>
      <c r="D2421" s="138"/>
      <c r="E2421" s="137" t="s">
        <v>235</v>
      </c>
      <c r="F2421" s="137" t="s">
        <v>235</v>
      </c>
      <c r="G2421" s="137" t="s">
        <v>235</v>
      </c>
      <c r="H2421" s="192" t="s">
        <v>235</v>
      </c>
      <c r="I2421" s="193" t="s">
        <v>235</v>
      </c>
      <c r="J2421" s="193" t="s">
        <v>235</v>
      </c>
      <c r="K2421" s="194"/>
      <c r="L2421" s="194"/>
      <c r="M2421" s="194"/>
      <c r="N2421" s="194"/>
      <c r="O2421" s="194"/>
      <c r="P2421" s="195"/>
      <c r="Q2421" s="196"/>
      <c r="R2421" s="137" t="s">
        <v>235</v>
      </c>
      <c r="S2421" s="197" t="str">
        <f t="shared" ca="1" si="188"/>
        <v/>
      </c>
      <c r="T2421" s="197" t="str">
        <f ca="1">IF(B2421="","",IF(ISERROR(MATCH($J2421,[3]SorP!$B$1:$B$6226,0)),"",INDIRECT("'SorP'!$A$"&amp;MATCH($S2421&amp;$J2421,[3]SorP!C:C,0))))</f>
        <v/>
      </c>
      <c r="U2421" s="139"/>
      <c r="V2421" s="140" t="e">
        <f>IF(C2421="",NA(),IF(OR(C2421="Smelter not listed",C2421="Smelter not yet identified"),MATCH($B2421&amp;$D2421,'[3]Smelter Look-up'!$J:$J,0),MATCH($B2421&amp;$C2421,'[3]Smelter Look-up'!$J:$J,0)))</f>
        <v>#N/A</v>
      </c>
      <c r="X2421" s="67">
        <f t="shared" si="186"/>
        <v>0</v>
      </c>
      <c r="AB2421" s="68" t="str">
        <f t="shared" si="187"/>
        <v/>
      </c>
    </row>
    <row r="2422" spans="1:28" s="67" customFormat="1" ht="20.25">
      <c r="A2422" s="197"/>
      <c r="B2422" s="137" t="s">
        <v>235</v>
      </c>
      <c r="C2422" s="191" t="s">
        <v>235</v>
      </c>
      <c r="D2422" s="138"/>
      <c r="E2422" s="137" t="s">
        <v>235</v>
      </c>
      <c r="F2422" s="137" t="s">
        <v>235</v>
      </c>
      <c r="G2422" s="137" t="s">
        <v>235</v>
      </c>
      <c r="H2422" s="192" t="s">
        <v>235</v>
      </c>
      <c r="I2422" s="193" t="s">
        <v>235</v>
      </c>
      <c r="J2422" s="193" t="s">
        <v>235</v>
      </c>
      <c r="K2422" s="194"/>
      <c r="L2422" s="194"/>
      <c r="M2422" s="194"/>
      <c r="N2422" s="194"/>
      <c r="O2422" s="194"/>
      <c r="P2422" s="195"/>
      <c r="Q2422" s="196"/>
      <c r="R2422" s="137" t="s">
        <v>235</v>
      </c>
      <c r="S2422" s="197" t="str">
        <f t="shared" ca="1" si="188"/>
        <v/>
      </c>
      <c r="T2422" s="197" t="str">
        <f ca="1">IF(B2422="","",IF(ISERROR(MATCH($J2422,[3]SorP!$B$1:$B$6226,0)),"",INDIRECT("'SorP'!$A$"&amp;MATCH($S2422&amp;$J2422,[3]SorP!C:C,0))))</f>
        <v/>
      </c>
      <c r="U2422" s="139"/>
      <c r="V2422" s="140" t="e">
        <f>IF(C2422="",NA(),IF(OR(C2422="Smelter not listed",C2422="Smelter not yet identified"),MATCH($B2422&amp;$D2422,'[3]Smelter Look-up'!$J:$J,0),MATCH($B2422&amp;$C2422,'[3]Smelter Look-up'!$J:$J,0)))</f>
        <v>#N/A</v>
      </c>
      <c r="X2422" s="67">
        <f t="shared" si="186"/>
        <v>0</v>
      </c>
      <c r="AB2422" s="68" t="str">
        <f t="shared" si="187"/>
        <v/>
      </c>
    </row>
    <row r="2423" spans="1:28" s="67" customFormat="1" ht="20.25">
      <c r="A2423" s="197"/>
      <c r="B2423" s="137" t="s">
        <v>235</v>
      </c>
      <c r="C2423" s="191" t="s">
        <v>235</v>
      </c>
      <c r="D2423" s="138"/>
      <c r="E2423" s="137" t="s">
        <v>235</v>
      </c>
      <c r="F2423" s="137" t="s">
        <v>235</v>
      </c>
      <c r="G2423" s="137" t="s">
        <v>235</v>
      </c>
      <c r="H2423" s="192" t="s">
        <v>235</v>
      </c>
      <c r="I2423" s="193" t="s">
        <v>235</v>
      </c>
      <c r="J2423" s="193" t="s">
        <v>235</v>
      </c>
      <c r="K2423" s="194"/>
      <c r="L2423" s="194"/>
      <c r="M2423" s="194"/>
      <c r="N2423" s="194"/>
      <c r="O2423" s="194"/>
      <c r="P2423" s="195"/>
      <c r="Q2423" s="196"/>
      <c r="R2423" s="137" t="s">
        <v>235</v>
      </c>
      <c r="S2423" s="197" t="str">
        <f t="shared" ca="1" si="188"/>
        <v/>
      </c>
      <c r="T2423" s="197" t="str">
        <f ca="1">IF(B2423="","",IF(ISERROR(MATCH($J2423,[3]SorP!$B$1:$B$6226,0)),"",INDIRECT("'SorP'!$A$"&amp;MATCH($S2423&amp;$J2423,[3]SorP!C:C,0))))</f>
        <v/>
      </c>
      <c r="U2423" s="139"/>
      <c r="V2423" s="140" t="e">
        <f>IF(C2423="",NA(),IF(OR(C2423="Smelter not listed",C2423="Smelter not yet identified"),MATCH($B2423&amp;$D2423,'[3]Smelter Look-up'!$J:$J,0),MATCH($B2423&amp;$C2423,'[3]Smelter Look-up'!$J:$J,0)))</f>
        <v>#N/A</v>
      </c>
      <c r="X2423" s="67">
        <f t="shared" si="186"/>
        <v>0</v>
      </c>
      <c r="AB2423" s="68" t="str">
        <f t="shared" si="187"/>
        <v/>
      </c>
    </row>
    <row r="2424" spans="1:28" s="67" customFormat="1" ht="20.25">
      <c r="A2424" s="197"/>
      <c r="B2424" s="137" t="s">
        <v>235</v>
      </c>
      <c r="C2424" s="191" t="s">
        <v>235</v>
      </c>
      <c r="D2424" s="138"/>
      <c r="E2424" s="137" t="s">
        <v>235</v>
      </c>
      <c r="F2424" s="137" t="s">
        <v>235</v>
      </c>
      <c r="G2424" s="137" t="s">
        <v>235</v>
      </c>
      <c r="H2424" s="192" t="s">
        <v>235</v>
      </c>
      <c r="I2424" s="193" t="s">
        <v>235</v>
      </c>
      <c r="J2424" s="193" t="s">
        <v>235</v>
      </c>
      <c r="K2424" s="194"/>
      <c r="L2424" s="194"/>
      <c r="M2424" s="194"/>
      <c r="N2424" s="194"/>
      <c r="O2424" s="194"/>
      <c r="P2424" s="195"/>
      <c r="Q2424" s="196"/>
      <c r="R2424" s="137" t="s">
        <v>235</v>
      </c>
      <c r="S2424" s="197" t="str">
        <f t="shared" ca="1" si="188"/>
        <v/>
      </c>
      <c r="T2424" s="197" t="str">
        <f ca="1">IF(B2424="","",IF(ISERROR(MATCH($J2424,[3]SorP!$B$1:$B$6226,0)),"",INDIRECT("'SorP'!$A$"&amp;MATCH($S2424&amp;$J2424,[3]SorP!C:C,0))))</f>
        <v/>
      </c>
      <c r="U2424" s="139"/>
      <c r="V2424" s="140" t="e">
        <f>IF(C2424="",NA(),IF(OR(C2424="Smelter not listed",C2424="Smelter not yet identified"),MATCH($B2424&amp;$D2424,'[3]Smelter Look-up'!$J:$J,0),MATCH($B2424&amp;$C2424,'[3]Smelter Look-up'!$J:$J,0)))</f>
        <v>#N/A</v>
      </c>
      <c r="X2424" s="67">
        <f t="shared" si="186"/>
        <v>0</v>
      </c>
      <c r="AB2424" s="68" t="str">
        <f t="shared" si="187"/>
        <v/>
      </c>
    </row>
    <row r="2425" spans="1:28" s="67" customFormat="1" ht="20.25">
      <c r="A2425" s="197"/>
      <c r="B2425" s="137" t="s">
        <v>235</v>
      </c>
      <c r="C2425" s="191" t="s">
        <v>235</v>
      </c>
      <c r="D2425" s="138"/>
      <c r="E2425" s="137" t="s">
        <v>235</v>
      </c>
      <c r="F2425" s="137" t="s">
        <v>235</v>
      </c>
      <c r="G2425" s="137" t="s">
        <v>235</v>
      </c>
      <c r="H2425" s="192" t="s">
        <v>235</v>
      </c>
      <c r="I2425" s="193" t="s">
        <v>235</v>
      </c>
      <c r="J2425" s="193" t="s">
        <v>235</v>
      </c>
      <c r="K2425" s="194"/>
      <c r="L2425" s="194"/>
      <c r="M2425" s="194"/>
      <c r="N2425" s="194"/>
      <c r="O2425" s="194"/>
      <c r="P2425" s="195"/>
      <c r="Q2425" s="196"/>
      <c r="R2425" s="137" t="s">
        <v>235</v>
      </c>
      <c r="S2425" s="197" t="str">
        <f t="shared" ca="1" si="188"/>
        <v/>
      </c>
      <c r="T2425" s="197" t="str">
        <f ca="1">IF(B2425="","",IF(ISERROR(MATCH($J2425,[3]SorP!$B$1:$B$6226,0)),"",INDIRECT("'SorP'!$A$"&amp;MATCH($S2425&amp;$J2425,[3]SorP!C:C,0))))</f>
        <v/>
      </c>
      <c r="U2425" s="139"/>
      <c r="V2425" s="140" t="e">
        <f>IF(C2425="",NA(),IF(OR(C2425="Smelter not listed",C2425="Smelter not yet identified"),MATCH($B2425&amp;$D2425,'[3]Smelter Look-up'!$J:$J,0),MATCH($B2425&amp;$C2425,'[3]Smelter Look-up'!$J:$J,0)))</f>
        <v>#N/A</v>
      </c>
      <c r="X2425" s="67">
        <f t="shared" si="186"/>
        <v>0</v>
      </c>
      <c r="AB2425" s="68" t="str">
        <f t="shared" si="187"/>
        <v/>
      </c>
    </row>
    <row r="2426" spans="1:28" s="67" customFormat="1" ht="20.25">
      <c r="A2426" s="197"/>
      <c r="B2426" s="137" t="s">
        <v>235</v>
      </c>
      <c r="C2426" s="191" t="s">
        <v>235</v>
      </c>
      <c r="D2426" s="138"/>
      <c r="E2426" s="137" t="s">
        <v>235</v>
      </c>
      <c r="F2426" s="137" t="s">
        <v>235</v>
      </c>
      <c r="G2426" s="137" t="s">
        <v>235</v>
      </c>
      <c r="H2426" s="192" t="s">
        <v>235</v>
      </c>
      <c r="I2426" s="193" t="s">
        <v>235</v>
      </c>
      <c r="J2426" s="193" t="s">
        <v>235</v>
      </c>
      <c r="K2426" s="194"/>
      <c r="L2426" s="194"/>
      <c r="M2426" s="194"/>
      <c r="N2426" s="194"/>
      <c r="O2426" s="194"/>
      <c r="P2426" s="195"/>
      <c r="Q2426" s="196"/>
      <c r="R2426" s="137" t="s">
        <v>235</v>
      </c>
      <c r="S2426" s="197" t="str">
        <f t="shared" ref="S2426" ca="1" si="189">IF(B2426="","",IF(ISERROR(MATCH($E2426,CL,0)),"Unknown",INDIRECT("'C'!$A$"&amp;MATCH($E2426,CL,0)+1)))</f>
        <v/>
      </c>
      <c r="T2426" s="197" t="str">
        <f ca="1">IF(B2426="","",IF(ISERROR(MATCH($J2426,[3]SorP!$B$1:$B$6226,0)),"",INDIRECT("'SorP'!$A$"&amp;MATCH($S2426&amp;$J2426,[3]SorP!C:C,0))))</f>
        <v/>
      </c>
      <c r="U2426" s="139"/>
      <c r="V2426" s="140" t="e">
        <f>IF(C2426="",NA(),IF(OR(C2426="Smelter not listed",C2426="Smelter not yet identified"),MATCH($B2426&amp;$D2426,'[3]Smelter Look-up'!$J:$J,0),MATCH($B2426&amp;$C2426,'[3]Smelter Look-up'!$J:$J,0)))</f>
        <v>#N/A</v>
      </c>
      <c r="X2426" s="67">
        <f t="shared" si="186"/>
        <v>0</v>
      </c>
      <c r="AB2426" s="68" t="str">
        <f t="shared" si="187"/>
        <v/>
      </c>
    </row>
    <row r="2427" spans="1:28" s="67" customFormat="1" ht="20.25">
      <c r="A2427" s="197"/>
      <c r="B2427" s="137" t="s">
        <v>235</v>
      </c>
      <c r="C2427" s="191" t="s">
        <v>235</v>
      </c>
      <c r="D2427" s="138"/>
      <c r="E2427" s="137" t="s">
        <v>235</v>
      </c>
      <c r="F2427" s="137" t="s">
        <v>235</v>
      </c>
      <c r="G2427" s="137" t="s">
        <v>235</v>
      </c>
      <c r="H2427" s="192" t="s">
        <v>235</v>
      </c>
      <c r="I2427" s="193" t="s">
        <v>235</v>
      </c>
      <c r="J2427" s="193" t="s">
        <v>235</v>
      </c>
      <c r="K2427" s="194"/>
      <c r="L2427" s="194"/>
      <c r="M2427" s="194"/>
      <c r="N2427" s="194"/>
      <c r="O2427" s="194"/>
      <c r="P2427" s="195"/>
      <c r="Q2427" s="196"/>
      <c r="R2427" s="137" t="s">
        <v>235</v>
      </c>
      <c r="S2427" s="197" t="str">
        <f t="shared" ref="S2427:S2458" ca="1" si="190">IF(B2427="","",IF(ISERROR(MATCH($E2427,CL,0)),"Unknown",INDIRECT("'C'!$A$"&amp;MATCH($E2427,CL,0)+1)))</f>
        <v/>
      </c>
      <c r="T2427" s="197" t="str">
        <f ca="1">IF(B2427="","",IF(ISERROR(MATCH($J2427,[3]SorP!$B$1:$B$6226,0)),"",INDIRECT("'SorP'!$A$"&amp;MATCH($S2427&amp;$J2427,[3]SorP!C:C,0))))</f>
        <v/>
      </c>
      <c r="U2427" s="139"/>
      <c r="V2427" s="140" t="e">
        <f>IF(C2427="",NA(),IF(OR(C2427="Smelter not listed",C2427="Smelter not yet identified"),MATCH($B2427&amp;$D2427,'[3]Smelter Look-up'!$J:$J,0),MATCH($B2427&amp;$C2427,'[3]Smelter Look-up'!$J:$J,0)))</f>
        <v>#N/A</v>
      </c>
      <c r="X2427" s="67">
        <f t="shared" si="186"/>
        <v>0</v>
      </c>
      <c r="AB2427" s="68" t="str">
        <f t="shared" si="187"/>
        <v/>
      </c>
    </row>
    <row r="2428" spans="1:28" s="67" customFormat="1" ht="20.25">
      <c r="A2428" s="197"/>
      <c r="B2428" s="137" t="s">
        <v>235</v>
      </c>
      <c r="C2428" s="191" t="s">
        <v>235</v>
      </c>
      <c r="D2428" s="138"/>
      <c r="E2428" s="137" t="s">
        <v>235</v>
      </c>
      <c r="F2428" s="137" t="s">
        <v>235</v>
      </c>
      <c r="G2428" s="137" t="s">
        <v>235</v>
      </c>
      <c r="H2428" s="192" t="s">
        <v>235</v>
      </c>
      <c r="I2428" s="193" t="s">
        <v>235</v>
      </c>
      <c r="J2428" s="193" t="s">
        <v>235</v>
      </c>
      <c r="K2428" s="194"/>
      <c r="L2428" s="194"/>
      <c r="M2428" s="194"/>
      <c r="N2428" s="194"/>
      <c r="O2428" s="194"/>
      <c r="P2428" s="195"/>
      <c r="Q2428" s="196"/>
      <c r="R2428" s="137" t="s">
        <v>235</v>
      </c>
      <c r="S2428" s="197" t="str">
        <f t="shared" ca="1" si="190"/>
        <v/>
      </c>
      <c r="T2428" s="197" t="str">
        <f ca="1">IF(B2428="","",IF(ISERROR(MATCH($J2428,[3]SorP!$B$1:$B$6226,0)),"",INDIRECT("'SorP'!$A$"&amp;MATCH($S2428&amp;$J2428,[3]SorP!C:C,0))))</f>
        <v/>
      </c>
      <c r="U2428" s="139"/>
      <c r="V2428" s="140" t="e">
        <f>IF(C2428="",NA(),IF(OR(C2428="Smelter not listed",C2428="Smelter not yet identified"),MATCH($B2428&amp;$D2428,'[3]Smelter Look-up'!$J:$J,0),MATCH($B2428&amp;$C2428,'[3]Smelter Look-up'!$J:$J,0)))</f>
        <v>#N/A</v>
      </c>
      <c r="X2428" s="67">
        <f t="shared" si="186"/>
        <v>0</v>
      </c>
      <c r="AB2428" s="68" t="str">
        <f t="shared" si="187"/>
        <v/>
      </c>
    </row>
    <row r="2429" spans="1:28" s="67" customFormat="1" ht="20.25">
      <c r="A2429" s="197"/>
      <c r="B2429" s="137" t="s">
        <v>235</v>
      </c>
      <c r="C2429" s="191" t="s">
        <v>235</v>
      </c>
      <c r="D2429" s="138"/>
      <c r="E2429" s="137" t="s">
        <v>235</v>
      </c>
      <c r="F2429" s="137" t="s">
        <v>235</v>
      </c>
      <c r="G2429" s="137" t="s">
        <v>235</v>
      </c>
      <c r="H2429" s="192" t="s">
        <v>235</v>
      </c>
      <c r="I2429" s="193" t="s">
        <v>235</v>
      </c>
      <c r="J2429" s="193" t="s">
        <v>235</v>
      </c>
      <c r="K2429" s="194"/>
      <c r="L2429" s="194"/>
      <c r="M2429" s="194"/>
      <c r="N2429" s="194"/>
      <c r="O2429" s="194"/>
      <c r="P2429" s="195"/>
      <c r="Q2429" s="196"/>
      <c r="R2429" s="137" t="s">
        <v>235</v>
      </c>
      <c r="S2429" s="197" t="str">
        <f t="shared" ca="1" si="190"/>
        <v/>
      </c>
      <c r="T2429" s="197" t="str">
        <f ca="1">IF(B2429="","",IF(ISERROR(MATCH($J2429,[3]SorP!$B$1:$B$6226,0)),"",INDIRECT("'SorP'!$A$"&amp;MATCH($S2429&amp;$J2429,[3]SorP!C:C,0))))</f>
        <v/>
      </c>
      <c r="U2429" s="139"/>
      <c r="V2429" s="140" t="e">
        <f>IF(C2429="",NA(),IF(OR(C2429="Smelter not listed",C2429="Smelter not yet identified"),MATCH($B2429&amp;$D2429,'[3]Smelter Look-up'!$J:$J,0),MATCH($B2429&amp;$C2429,'[3]Smelter Look-up'!$J:$J,0)))</f>
        <v>#N/A</v>
      </c>
      <c r="X2429" s="67">
        <f t="shared" si="186"/>
        <v>0</v>
      </c>
      <c r="AB2429" s="68" t="str">
        <f t="shared" si="187"/>
        <v/>
      </c>
    </row>
    <row r="2430" spans="1:28" s="67" customFormat="1" ht="20.25">
      <c r="A2430" s="197"/>
      <c r="B2430" s="137" t="s">
        <v>235</v>
      </c>
      <c r="C2430" s="191" t="s">
        <v>235</v>
      </c>
      <c r="D2430" s="138"/>
      <c r="E2430" s="137" t="s">
        <v>235</v>
      </c>
      <c r="F2430" s="137" t="s">
        <v>235</v>
      </c>
      <c r="G2430" s="137" t="s">
        <v>235</v>
      </c>
      <c r="H2430" s="192" t="s">
        <v>235</v>
      </c>
      <c r="I2430" s="193" t="s">
        <v>235</v>
      </c>
      <c r="J2430" s="193" t="s">
        <v>235</v>
      </c>
      <c r="K2430" s="194"/>
      <c r="L2430" s="194"/>
      <c r="M2430" s="194"/>
      <c r="N2430" s="194"/>
      <c r="O2430" s="194"/>
      <c r="P2430" s="195"/>
      <c r="Q2430" s="196"/>
      <c r="R2430" s="137" t="s">
        <v>235</v>
      </c>
      <c r="S2430" s="197" t="str">
        <f t="shared" ca="1" si="190"/>
        <v/>
      </c>
      <c r="T2430" s="197" t="str">
        <f ca="1">IF(B2430="","",IF(ISERROR(MATCH($J2430,[3]SorP!$B$1:$B$6226,0)),"",INDIRECT("'SorP'!$A$"&amp;MATCH($S2430&amp;$J2430,[3]SorP!C:C,0))))</f>
        <v/>
      </c>
      <c r="U2430" s="139"/>
      <c r="V2430" s="140" t="e">
        <f>IF(C2430="",NA(),IF(OR(C2430="Smelter not listed",C2430="Smelter not yet identified"),MATCH($B2430&amp;$D2430,'[3]Smelter Look-up'!$J:$J,0),MATCH($B2430&amp;$C2430,'[3]Smelter Look-up'!$J:$J,0)))</f>
        <v>#N/A</v>
      </c>
      <c r="X2430" s="67">
        <f t="shared" si="186"/>
        <v>0</v>
      </c>
      <c r="AB2430" s="68" t="str">
        <f t="shared" si="187"/>
        <v/>
      </c>
    </row>
    <row r="2431" spans="1:28" s="67" customFormat="1" ht="20.25">
      <c r="A2431" s="197"/>
      <c r="B2431" s="137" t="s">
        <v>235</v>
      </c>
      <c r="C2431" s="191" t="s">
        <v>235</v>
      </c>
      <c r="D2431" s="138"/>
      <c r="E2431" s="137" t="s">
        <v>235</v>
      </c>
      <c r="F2431" s="137" t="s">
        <v>235</v>
      </c>
      <c r="G2431" s="137" t="s">
        <v>235</v>
      </c>
      <c r="H2431" s="192" t="s">
        <v>235</v>
      </c>
      <c r="I2431" s="193" t="s">
        <v>235</v>
      </c>
      <c r="J2431" s="193" t="s">
        <v>235</v>
      </c>
      <c r="K2431" s="194"/>
      <c r="L2431" s="194"/>
      <c r="M2431" s="194"/>
      <c r="N2431" s="194"/>
      <c r="O2431" s="194"/>
      <c r="P2431" s="195"/>
      <c r="Q2431" s="196"/>
      <c r="R2431" s="137" t="s">
        <v>235</v>
      </c>
      <c r="S2431" s="197" t="str">
        <f t="shared" ca="1" si="190"/>
        <v/>
      </c>
      <c r="T2431" s="197" t="str">
        <f ca="1">IF(B2431="","",IF(ISERROR(MATCH($J2431,[3]SorP!$B$1:$B$6226,0)),"",INDIRECT("'SorP'!$A$"&amp;MATCH($S2431&amp;$J2431,[3]SorP!C:C,0))))</f>
        <v/>
      </c>
      <c r="U2431" s="139"/>
      <c r="V2431" s="140" t="e">
        <f>IF(C2431="",NA(),IF(OR(C2431="Smelter not listed",C2431="Smelter not yet identified"),MATCH($B2431&amp;$D2431,'[3]Smelter Look-up'!$J:$J,0),MATCH($B2431&amp;$C2431,'[3]Smelter Look-up'!$J:$J,0)))</f>
        <v>#N/A</v>
      </c>
      <c r="X2431" s="67">
        <f t="shared" si="186"/>
        <v>0</v>
      </c>
      <c r="AB2431" s="68" t="str">
        <f t="shared" si="187"/>
        <v/>
      </c>
    </row>
    <row r="2432" spans="1:28" s="67" customFormat="1" ht="20.25">
      <c r="A2432" s="197"/>
      <c r="B2432" s="137" t="s">
        <v>235</v>
      </c>
      <c r="C2432" s="191" t="s">
        <v>235</v>
      </c>
      <c r="D2432" s="138"/>
      <c r="E2432" s="137" t="s">
        <v>235</v>
      </c>
      <c r="F2432" s="137" t="s">
        <v>235</v>
      </c>
      <c r="G2432" s="137" t="s">
        <v>235</v>
      </c>
      <c r="H2432" s="192" t="s">
        <v>235</v>
      </c>
      <c r="I2432" s="193" t="s">
        <v>235</v>
      </c>
      <c r="J2432" s="193" t="s">
        <v>235</v>
      </c>
      <c r="K2432" s="194"/>
      <c r="L2432" s="194"/>
      <c r="M2432" s="194"/>
      <c r="N2432" s="194"/>
      <c r="O2432" s="194"/>
      <c r="P2432" s="195"/>
      <c r="Q2432" s="196"/>
      <c r="R2432" s="137" t="s">
        <v>235</v>
      </c>
      <c r="S2432" s="197" t="str">
        <f t="shared" ca="1" si="190"/>
        <v/>
      </c>
      <c r="T2432" s="197" t="str">
        <f ca="1">IF(B2432="","",IF(ISERROR(MATCH($J2432,[3]SorP!$B$1:$B$6226,0)),"",INDIRECT("'SorP'!$A$"&amp;MATCH($S2432&amp;$J2432,[3]SorP!C:C,0))))</f>
        <v/>
      </c>
      <c r="U2432" s="139"/>
      <c r="V2432" s="140" t="e">
        <f>IF(C2432="",NA(),IF(OR(C2432="Smelter not listed",C2432="Smelter not yet identified"),MATCH($B2432&amp;$D2432,'[3]Smelter Look-up'!$J:$J,0),MATCH($B2432&amp;$C2432,'[3]Smelter Look-up'!$J:$J,0)))</f>
        <v>#N/A</v>
      </c>
      <c r="X2432" s="67">
        <f t="shared" si="186"/>
        <v>0</v>
      </c>
      <c r="AB2432" s="68" t="str">
        <f t="shared" si="187"/>
        <v/>
      </c>
    </row>
    <row r="2433" spans="1:28" s="67" customFormat="1" ht="20.25">
      <c r="A2433" s="197"/>
      <c r="B2433" s="137" t="s">
        <v>235</v>
      </c>
      <c r="C2433" s="191" t="s">
        <v>235</v>
      </c>
      <c r="D2433" s="138"/>
      <c r="E2433" s="137" t="s">
        <v>235</v>
      </c>
      <c r="F2433" s="137" t="s">
        <v>235</v>
      </c>
      <c r="G2433" s="137" t="s">
        <v>235</v>
      </c>
      <c r="H2433" s="192" t="s">
        <v>235</v>
      </c>
      <c r="I2433" s="193" t="s">
        <v>235</v>
      </c>
      <c r="J2433" s="193" t="s">
        <v>235</v>
      </c>
      <c r="K2433" s="194"/>
      <c r="L2433" s="194"/>
      <c r="M2433" s="194"/>
      <c r="N2433" s="194"/>
      <c r="O2433" s="194"/>
      <c r="P2433" s="195"/>
      <c r="Q2433" s="196"/>
      <c r="R2433" s="137" t="s">
        <v>235</v>
      </c>
      <c r="S2433" s="197" t="str">
        <f t="shared" ca="1" si="190"/>
        <v/>
      </c>
      <c r="T2433" s="197" t="str">
        <f ca="1">IF(B2433="","",IF(ISERROR(MATCH($J2433,[3]SorP!$B$1:$B$6226,0)),"",INDIRECT("'SorP'!$A$"&amp;MATCH($S2433&amp;$J2433,[3]SorP!C:C,0))))</f>
        <v/>
      </c>
      <c r="U2433" s="139"/>
      <c r="V2433" s="140" t="e">
        <f>IF(C2433="",NA(),IF(OR(C2433="Smelter not listed",C2433="Smelter not yet identified"),MATCH($B2433&amp;$D2433,'[3]Smelter Look-up'!$J:$J,0),MATCH($B2433&amp;$C2433,'[3]Smelter Look-up'!$J:$J,0)))</f>
        <v>#N/A</v>
      </c>
      <c r="X2433" s="67">
        <f t="shared" si="186"/>
        <v>0</v>
      </c>
      <c r="AB2433" s="68" t="str">
        <f t="shared" si="187"/>
        <v/>
      </c>
    </row>
    <row r="2434" spans="1:28" s="67" customFormat="1" ht="20.25">
      <c r="A2434" s="197"/>
      <c r="B2434" s="137" t="s">
        <v>235</v>
      </c>
      <c r="C2434" s="191" t="s">
        <v>235</v>
      </c>
      <c r="D2434" s="138"/>
      <c r="E2434" s="137" t="s">
        <v>235</v>
      </c>
      <c r="F2434" s="137" t="s">
        <v>235</v>
      </c>
      <c r="G2434" s="137" t="s">
        <v>235</v>
      </c>
      <c r="H2434" s="192" t="s">
        <v>235</v>
      </c>
      <c r="I2434" s="193" t="s">
        <v>235</v>
      </c>
      <c r="J2434" s="193" t="s">
        <v>235</v>
      </c>
      <c r="K2434" s="194"/>
      <c r="L2434" s="194"/>
      <c r="M2434" s="194"/>
      <c r="N2434" s="194"/>
      <c r="O2434" s="194"/>
      <c r="P2434" s="195"/>
      <c r="Q2434" s="196"/>
      <c r="R2434" s="137" t="s">
        <v>235</v>
      </c>
      <c r="S2434" s="197" t="str">
        <f t="shared" ca="1" si="190"/>
        <v/>
      </c>
      <c r="T2434" s="197" t="str">
        <f ca="1">IF(B2434="","",IF(ISERROR(MATCH($J2434,[3]SorP!$B$1:$B$6226,0)),"",INDIRECT("'SorP'!$A$"&amp;MATCH($S2434&amp;$J2434,[3]SorP!C:C,0))))</f>
        <v/>
      </c>
      <c r="U2434" s="139"/>
      <c r="V2434" s="140" t="e">
        <f>IF(C2434="",NA(),IF(OR(C2434="Smelter not listed",C2434="Smelter not yet identified"),MATCH($B2434&amp;$D2434,'[3]Smelter Look-up'!$J:$J,0),MATCH($B2434&amp;$C2434,'[3]Smelter Look-up'!$J:$J,0)))</f>
        <v>#N/A</v>
      </c>
      <c r="X2434" s="67">
        <f t="shared" si="186"/>
        <v>0</v>
      </c>
      <c r="AB2434" s="68" t="str">
        <f t="shared" si="187"/>
        <v/>
      </c>
    </row>
    <row r="2435" spans="1:28" s="67" customFormat="1" ht="20.25">
      <c r="A2435" s="197"/>
      <c r="B2435" s="137" t="s">
        <v>235</v>
      </c>
      <c r="C2435" s="191" t="s">
        <v>235</v>
      </c>
      <c r="D2435" s="138"/>
      <c r="E2435" s="137" t="s">
        <v>235</v>
      </c>
      <c r="F2435" s="137" t="s">
        <v>235</v>
      </c>
      <c r="G2435" s="137" t="s">
        <v>235</v>
      </c>
      <c r="H2435" s="192" t="s">
        <v>235</v>
      </c>
      <c r="I2435" s="193" t="s">
        <v>235</v>
      </c>
      <c r="J2435" s="193" t="s">
        <v>235</v>
      </c>
      <c r="K2435" s="194"/>
      <c r="L2435" s="194"/>
      <c r="M2435" s="194"/>
      <c r="N2435" s="194"/>
      <c r="O2435" s="194"/>
      <c r="P2435" s="195"/>
      <c r="Q2435" s="196"/>
      <c r="R2435" s="137" t="s">
        <v>235</v>
      </c>
      <c r="S2435" s="197" t="str">
        <f t="shared" ca="1" si="190"/>
        <v/>
      </c>
      <c r="T2435" s="197" t="str">
        <f ca="1">IF(B2435="","",IF(ISERROR(MATCH($J2435,[3]SorP!$B$1:$B$6226,0)),"",INDIRECT("'SorP'!$A$"&amp;MATCH($S2435&amp;$J2435,[3]SorP!C:C,0))))</f>
        <v/>
      </c>
      <c r="U2435" s="139"/>
      <c r="V2435" s="140" t="e">
        <f>IF(C2435="",NA(),IF(OR(C2435="Smelter not listed",C2435="Smelter not yet identified"),MATCH($B2435&amp;$D2435,'[3]Smelter Look-up'!$J:$J,0),MATCH($B2435&amp;$C2435,'[3]Smelter Look-up'!$J:$J,0)))</f>
        <v>#N/A</v>
      </c>
      <c r="X2435" s="67">
        <f t="shared" si="186"/>
        <v>0</v>
      </c>
      <c r="AB2435" s="68" t="str">
        <f t="shared" si="187"/>
        <v/>
      </c>
    </row>
    <row r="2436" spans="1:28" s="67" customFormat="1" ht="20.25">
      <c r="A2436" s="197"/>
      <c r="B2436" s="137" t="s">
        <v>235</v>
      </c>
      <c r="C2436" s="191" t="s">
        <v>235</v>
      </c>
      <c r="D2436" s="138"/>
      <c r="E2436" s="137" t="s">
        <v>235</v>
      </c>
      <c r="F2436" s="137" t="s">
        <v>235</v>
      </c>
      <c r="G2436" s="137" t="s">
        <v>235</v>
      </c>
      <c r="H2436" s="192" t="s">
        <v>235</v>
      </c>
      <c r="I2436" s="193" t="s">
        <v>235</v>
      </c>
      <c r="J2436" s="193" t="s">
        <v>235</v>
      </c>
      <c r="K2436" s="194"/>
      <c r="L2436" s="194"/>
      <c r="M2436" s="194"/>
      <c r="N2436" s="194"/>
      <c r="O2436" s="194"/>
      <c r="P2436" s="195"/>
      <c r="Q2436" s="196"/>
      <c r="R2436" s="137" t="s">
        <v>235</v>
      </c>
      <c r="S2436" s="197" t="str">
        <f t="shared" ca="1" si="190"/>
        <v/>
      </c>
      <c r="T2436" s="197" t="str">
        <f ca="1">IF(B2436="","",IF(ISERROR(MATCH($J2436,[3]SorP!$B$1:$B$6226,0)),"",INDIRECT("'SorP'!$A$"&amp;MATCH($S2436&amp;$J2436,[3]SorP!C:C,0))))</f>
        <v/>
      </c>
      <c r="U2436" s="139"/>
      <c r="V2436" s="140" t="e">
        <f>IF(C2436="",NA(),IF(OR(C2436="Smelter not listed",C2436="Smelter not yet identified"),MATCH($B2436&amp;$D2436,'[3]Smelter Look-up'!$J:$J,0),MATCH($B2436&amp;$C2436,'[3]Smelter Look-up'!$J:$J,0)))</f>
        <v>#N/A</v>
      </c>
      <c r="X2436" s="67">
        <f t="shared" si="186"/>
        <v>0</v>
      </c>
      <c r="AB2436" s="68" t="str">
        <f t="shared" si="187"/>
        <v/>
      </c>
    </row>
    <row r="2437" spans="1:28" s="67" customFormat="1" ht="20.25">
      <c r="A2437" s="197"/>
      <c r="B2437" s="137" t="s">
        <v>235</v>
      </c>
      <c r="C2437" s="191" t="s">
        <v>235</v>
      </c>
      <c r="D2437" s="138"/>
      <c r="E2437" s="137" t="s">
        <v>235</v>
      </c>
      <c r="F2437" s="137" t="s">
        <v>235</v>
      </c>
      <c r="G2437" s="137" t="s">
        <v>235</v>
      </c>
      <c r="H2437" s="192" t="s">
        <v>235</v>
      </c>
      <c r="I2437" s="193" t="s">
        <v>235</v>
      </c>
      <c r="J2437" s="193" t="s">
        <v>235</v>
      </c>
      <c r="K2437" s="194"/>
      <c r="L2437" s="194"/>
      <c r="M2437" s="194"/>
      <c r="N2437" s="194"/>
      <c r="O2437" s="194"/>
      <c r="P2437" s="195"/>
      <c r="Q2437" s="196"/>
      <c r="R2437" s="137" t="s">
        <v>235</v>
      </c>
      <c r="S2437" s="197" t="str">
        <f t="shared" ca="1" si="190"/>
        <v/>
      </c>
      <c r="T2437" s="197" t="str">
        <f ca="1">IF(B2437="","",IF(ISERROR(MATCH($J2437,[3]SorP!$B$1:$B$6226,0)),"",INDIRECT("'SorP'!$A$"&amp;MATCH($S2437&amp;$J2437,[3]SorP!C:C,0))))</f>
        <v/>
      </c>
      <c r="U2437" s="139"/>
      <c r="V2437" s="140" t="e">
        <f>IF(C2437="",NA(),IF(OR(C2437="Smelter not listed",C2437="Smelter not yet identified"),MATCH($B2437&amp;$D2437,'[3]Smelter Look-up'!$J:$J,0),MATCH($B2437&amp;$C2437,'[3]Smelter Look-up'!$J:$J,0)))</f>
        <v>#N/A</v>
      </c>
      <c r="X2437" s="67">
        <f t="shared" si="186"/>
        <v>0</v>
      </c>
      <c r="AB2437" s="68" t="str">
        <f t="shared" si="187"/>
        <v/>
      </c>
    </row>
    <row r="2438" spans="1:28" s="67" customFormat="1" ht="20.25">
      <c r="A2438" s="197"/>
      <c r="B2438" s="137" t="s">
        <v>235</v>
      </c>
      <c r="C2438" s="191" t="s">
        <v>235</v>
      </c>
      <c r="D2438" s="138"/>
      <c r="E2438" s="137" t="s">
        <v>235</v>
      </c>
      <c r="F2438" s="137" t="s">
        <v>235</v>
      </c>
      <c r="G2438" s="137" t="s">
        <v>235</v>
      </c>
      <c r="H2438" s="192" t="s">
        <v>235</v>
      </c>
      <c r="I2438" s="193" t="s">
        <v>235</v>
      </c>
      <c r="J2438" s="193" t="s">
        <v>235</v>
      </c>
      <c r="K2438" s="194"/>
      <c r="L2438" s="194"/>
      <c r="M2438" s="194"/>
      <c r="N2438" s="194"/>
      <c r="O2438" s="194"/>
      <c r="P2438" s="195"/>
      <c r="Q2438" s="196"/>
      <c r="R2438" s="137" t="s">
        <v>235</v>
      </c>
      <c r="S2438" s="197" t="str">
        <f t="shared" ca="1" si="190"/>
        <v/>
      </c>
      <c r="T2438" s="197" t="str">
        <f ca="1">IF(B2438="","",IF(ISERROR(MATCH($J2438,[3]SorP!$B$1:$B$6226,0)),"",INDIRECT("'SorP'!$A$"&amp;MATCH($S2438&amp;$J2438,[3]SorP!C:C,0))))</f>
        <v/>
      </c>
      <c r="U2438" s="139"/>
      <c r="V2438" s="140" t="e">
        <f>IF(C2438="",NA(),IF(OR(C2438="Smelter not listed",C2438="Smelter not yet identified"),MATCH($B2438&amp;$D2438,'[3]Smelter Look-up'!$J:$J,0),MATCH($B2438&amp;$C2438,'[3]Smelter Look-up'!$J:$J,0)))</f>
        <v>#N/A</v>
      </c>
      <c r="X2438" s="67">
        <f t="shared" si="186"/>
        <v>0</v>
      </c>
      <c r="AB2438" s="68" t="str">
        <f t="shared" si="187"/>
        <v/>
      </c>
    </row>
    <row r="2439" spans="1:28" s="67" customFormat="1" ht="20.25">
      <c r="A2439" s="197"/>
      <c r="B2439" s="137" t="s">
        <v>235</v>
      </c>
      <c r="C2439" s="191" t="s">
        <v>235</v>
      </c>
      <c r="D2439" s="138"/>
      <c r="E2439" s="137" t="s">
        <v>235</v>
      </c>
      <c r="F2439" s="137" t="s">
        <v>235</v>
      </c>
      <c r="G2439" s="137" t="s">
        <v>235</v>
      </c>
      <c r="H2439" s="192" t="s">
        <v>235</v>
      </c>
      <c r="I2439" s="193" t="s">
        <v>235</v>
      </c>
      <c r="J2439" s="193" t="s">
        <v>235</v>
      </c>
      <c r="K2439" s="194"/>
      <c r="L2439" s="194"/>
      <c r="M2439" s="194"/>
      <c r="N2439" s="194"/>
      <c r="O2439" s="194"/>
      <c r="P2439" s="195"/>
      <c r="Q2439" s="196"/>
      <c r="R2439" s="137" t="s">
        <v>235</v>
      </c>
      <c r="S2439" s="197" t="str">
        <f t="shared" ca="1" si="190"/>
        <v/>
      </c>
      <c r="T2439" s="197" t="str">
        <f ca="1">IF(B2439="","",IF(ISERROR(MATCH($J2439,[3]SorP!$B$1:$B$6226,0)),"",INDIRECT("'SorP'!$A$"&amp;MATCH($S2439&amp;$J2439,[3]SorP!C:C,0))))</f>
        <v/>
      </c>
      <c r="U2439" s="139"/>
      <c r="V2439" s="140" t="e">
        <f>IF(C2439="",NA(),IF(OR(C2439="Smelter not listed",C2439="Smelter not yet identified"),MATCH($B2439&amp;$D2439,'[3]Smelter Look-up'!$J:$J,0),MATCH($B2439&amp;$C2439,'[3]Smelter Look-up'!$J:$J,0)))</f>
        <v>#N/A</v>
      </c>
      <c r="X2439" s="67">
        <f t="shared" si="186"/>
        <v>0</v>
      </c>
      <c r="AB2439" s="68" t="str">
        <f t="shared" si="187"/>
        <v/>
      </c>
    </row>
    <row r="2440" spans="1:28" s="67" customFormat="1" ht="20.25">
      <c r="A2440" s="197"/>
      <c r="B2440" s="137" t="s">
        <v>235</v>
      </c>
      <c r="C2440" s="191" t="s">
        <v>235</v>
      </c>
      <c r="D2440" s="138"/>
      <c r="E2440" s="137" t="s">
        <v>235</v>
      </c>
      <c r="F2440" s="137" t="s">
        <v>235</v>
      </c>
      <c r="G2440" s="137" t="s">
        <v>235</v>
      </c>
      <c r="H2440" s="192" t="s">
        <v>235</v>
      </c>
      <c r="I2440" s="193" t="s">
        <v>235</v>
      </c>
      <c r="J2440" s="193" t="s">
        <v>235</v>
      </c>
      <c r="K2440" s="194"/>
      <c r="L2440" s="194"/>
      <c r="M2440" s="194"/>
      <c r="N2440" s="194"/>
      <c r="O2440" s="194"/>
      <c r="P2440" s="195"/>
      <c r="Q2440" s="196"/>
      <c r="R2440" s="137" t="s">
        <v>235</v>
      </c>
      <c r="S2440" s="197" t="str">
        <f t="shared" ca="1" si="190"/>
        <v/>
      </c>
      <c r="T2440" s="197" t="str">
        <f ca="1">IF(B2440="","",IF(ISERROR(MATCH($J2440,[3]SorP!$B$1:$B$6226,0)),"",INDIRECT("'SorP'!$A$"&amp;MATCH($S2440&amp;$J2440,[3]SorP!C:C,0))))</f>
        <v/>
      </c>
      <c r="U2440" s="139"/>
      <c r="V2440" s="140" t="e">
        <f>IF(C2440="",NA(),IF(OR(C2440="Smelter not listed",C2440="Smelter not yet identified"),MATCH($B2440&amp;$D2440,'[3]Smelter Look-up'!$J:$J,0),MATCH($B2440&amp;$C2440,'[3]Smelter Look-up'!$J:$J,0)))</f>
        <v>#N/A</v>
      </c>
      <c r="X2440" s="67">
        <f t="shared" si="186"/>
        <v>0</v>
      </c>
      <c r="AB2440" s="68" t="str">
        <f t="shared" si="187"/>
        <v/>
      </c>
    </row>
    <row r="2441" spans="1:28" s="67" customFormat="1" ht="20.25">
      <c r="A2441" s="197"/>
      <c r="B2441" s="137" t="s">
        <v>235</v>
      </c>
      <c r="C2441" s="191" t="s">
        <v>235</v>
      </c>
      <c r="D2441" s="138"/>
      <c r="E2441" s="137" t="s">
        <v>235</v>
      </c>
      <c r="F2441" s="137" t="s">
        <v>235</v>
      </c>
      <c r="G2441" s="137" t="s">
        <v>235</v>
      </c>
      <c r="H2441" s="192" t="s">
        <v>235</v>
      </c>
      <c r="I2441" s="193" t="s">
        <v>235</v>
      </c>
      <c r="J2441" s="193" t="s">
        <v>235</v>
      </c>
      <c r="K2441" s="194"/>
      <c r="L2441" s="194"/>
      <c r="M2441" s="194"/>
      <c r="N2441" s="194"/>
      <c r="O2441" s="194"/>
      <c r="P2441" s="195"/>
      <c r="Q2441" s="196"/>
      <c r="R2441" s="137" t="s">
        <v>235</v>
      </c>
      <c r="S2441" s="197" t="str">
        <f t="shared" ca="1" si="190"/>
        <v/>
      </c>
      <c r="T2441" s="197" t="str">
        <f ca="1">IF(B2441="","",IF(ISERROR(MATCH($J2441,[3]SorP!$B$1:$B$6226,0)),"",INDIRECT("'SorP'!$A$"&amp;MATCH($S2441&amp;$J2441,[3]SorP!C:C,0))))</f>
        <v/>
      </c>
      <c r="U2441" s="139"/>
      <c r="V2441" s="140" t="e">
        <f>IF(C2441="",NA(),IF(OR(C2441="Smelter not listed",C2441="Smelter not yet identified"),MATCH($B2441&amp;$D2441,'[3]Smelter Look-up'!$J:$J,0),MATCH($B2441&amp;$C2441,'[3]Smelter Look-up'!$J:$J,0)))</f>
        <v>#N/A</v>
      </c>
      <c r="X2441" s="67">
        <f t="shared" ref="X2441:X2491" si="191">IF(AND(C2441="Smelter not listed",OR(LEN(D2441)=0,LEN(E2441)=0)),1,0)</f>
        <v>0</v>
      </c>
      <c r="AB2441" s="68" t="str">
        <f t="shared" ref="AB2441:AB2490" si="192">B2441&amp;C2441</f>
        <v/>
      </c>
    </row>
    <row r="2442" spans="1:28" s="67" customFormat="1" ht="20.25">
      <c r="A2442" s="197"/>
      <c r="B2442" s="137" t="s">
        <v>235</v>
      </c>
      <c r="C2442" s="191" t="s">
        <v>235</v>
      </c>
      <c r="D2442" s="138"/>
      <c r="E2442" s="137" t="s">
        <v>235</v>
      </c>
      <c r="F2442" s="137" t="s">
        <v>235</v>
      </c>
      <c r="G2442" s="137" t="s">
        <v>235</v>
      </c>
      <c r="H2442" s="192" t="s">
        <v>235</v>
      </c>
      <c r="I2442" s="193" t="s">
        <v>235</v>
      </c>
      <c r="J2442" s="193" t="s">
        <v>235</v>
      </c>
      <c r="K2442" s="194"/>
      <c r="L2442" s="194"/>
      <c r="M2442" s="194"/>
      <c r="N2442" s="194"/>
      <c r="O2442" s="194"/>
      <c r="P2442" s="195"/>
      <c r="Q2442" s="196"/>
      <c r="R2442" s="137" t="s">
        <v>235</v>
      </c>
      <c r="S2442" s="197" t="str">
        <f t="shared" ca="1" si="190"/>
        <v/>
      </c>
      <c r="T2442" s="197" t="str">
        <f ca="1">IF(B2442="","",IF(ISERROR(MATCH($J2442,[3]SorP!$B$1:$B$6226,0)),"",INDIRECT("'SorP'!$A$"&amp;MATCH($S2442&amp;$J2442,[3]SorP!C:C,0))))</f>
        <v/>
      </c>
      <c r="U2442" s="139"/>
      <c r="V2442" s="140" t="e">
        <f>IF(C2442="",NA(),IF(OR(C2442="Smelter not listed",C2442="Smelter not yet identified"),MATCH($B2442&amp;$D2442,'[3]Smelter Look-up'!$J:$J,0),MATCH($B2442&amp;$C2442,'[3]Smelter Look-up'!$J:$J,0)))</f>
        <v>#N/A</v>
      </c>
      <c r="X2442" s="67">
        <f t="shared" si="191"/>
        <v>0</v>
      </c>
      <c r="AB2442" s="68" t="str">
        <f t="shared" si="192"/>
        <v/>
      </c>
    </row>
    <row r="2443" spans="1:28" s="67" customFormat="1" ht="20.25">
      <c r="A2443" s="197"/>
      <c r="B2443" s="137" t="s">
        <v>235</v>
      </c>
      <c r="C2443" s="191" t="s">
        <v>235</v>
      </c>
      <c r="D2443" s="138"/>
      <c r="E2443" s="137" t="s">
        <v>235</v>
      </c>
      <c r="F2443" s="137" t="s">
        <v>235</v>
      </c>
      <c r="G2443" s="137" t="s">
        <v>235</v>
      </c>
      <c r="H2443" s="192" t="s">
        <v>235</v>
      </c>
      <c r="I2443" s="193" t="s">
        <v>235</v>
      </c>
      <c r="J2443" s="193" t="s">
        <v>235</v>
      </c>
      <c r="K2443" s="194"/>
      <c r="L2443" s="194"/>
      <c r="M2443" s="194"/>
      <c r="N2443" s="194"/>
      <c r="O2443" s="194"/>
      <c r="P2443" s="195"/>
      <c r="Q2443" s="196"/>
      <c r="R2443" s="137" t="s">
        <v>235</v>
      </c>
      <c r="S2443" s="197" t="str">
        <f t="shared" ca="1" si="190"/>
        <v/>
      </c>
      <c r="T2443" s="197" t="str">
        <f ca="1">IF(B2443="","",IF(ISERROR(MATCH($J2443,[3]SorP!$B$1:$B$6226,0)),"",INDIRECT("'SorP'!$A$"&amp;MATCH($S2443&amp;$J2443,[3]SorP!C:C,0))))</f>
        <v/>
      </c>
      <c r="U2443" s="139"/>
      <c r="V2443" s="140" t="e">
        <f>IF(C2443="",NA(),IF(OR(C2443="Smelter not listed",C2443="Smelter not yet identified"),MATCH($B2443&amp;$D2443,'[3]Smelter Look-up'!$J:$J,0),MATCH($B2443&amp;$C2443,'[3]Smelter Look-up'!$J:$J,0)))</f>
        <v>#N/A</v>
      </c>
      <c r="X2443" s="67">
        <f t="shared" si="191"/>
        <v>0</v>
      </c>
      <c r="AB2443" s="68" t="str">
        <f t="shared" si="192"/>
        <v/>
      </c>
    </row>
    <row r="2444" spans="1:28" s="67" customFormat="1" ht="20.25">
      <c r="A2444" s="197"/>
      <c r="B2444" s="137" t="s">
        <v>235</v>
      </c>
      <c r="C2444" s="191" t="s">
        <v>235</v>
      </c>
      <c r="D2444" s="138"/>
      <c r="E2444" s="137" t="s">
        <v>235</v>
      </c>
      <c r="F2444" s="137" t="s">
        <v>235</v>
      </c>
      <c r="G2444" s="137" t="s">
        <v>235</v>
      </c>
      <c r="H2444" s="192" t="s">
        <v>235</v>
      </c>
      <c r="I2444" s="193" t="s">
        <v>235</v>
      </c>
      <c r="J2444" s="193" t="s">
        <v>235</v>
      </c>
      <c r="K2444" s="194"/>
      <c r="L2444" s="194"/>
      <c r="M2444" s="194"/>
      <c r="N2444" s="194"/>
      <c r="O2444" s="194"/>
      <c r="P2444" s="195"/>
      <c r="Q2444" s="196"/>
      <c r="R2444" s="137" t="s">
        <v>235</v>
      </c>
      <c r="S2444" s="197" t="str">
        <f t="shared" ca="1" si="190"/>
        <v/>
      </c>
      <c r="T2444" s="197" t="str">
        <f ca="1">IF(B2444="","",IF(ISERROR(MATCH($J2444,[3]SorP!$B$1:$B$6226,0)),"",INDIRECT("'SorP'!$A$"&amp;MATCH($S2444&amp;$J2444,[3]SorP!C:C,0))))</f>
        <v/>
      </c>
      <c r="U2444" s="139"/>
      <c r="V2444" s="140" t="e">
        <f>IF(C2444="",NA(),IF(OR(C2444="Smelter not listed",C2444="Smelter not yet identified"),MATCH($B2444&amp;$D2444,'[3]Smelter Look-up'!$J:$J,0),MATCH($B2444&amp;$C2444,'[3]Smelter Look-up'!$J:$J,0)))</f>
        <v>#N/A</v>
      </c>
      <c r="X2444" s="67">
        <f t="shared" si="191"/>
        <v>0</v>
      </c>
      <c r="AB2444" s="68" t="str">
        <f t="shared" si="192"/>
        <v/>
      </c>
    </row>
    <row r="2445" spans="1:28" s="67" customFormat="1" ht="20.25">
      <c r="A2445" s="197"/>
      <c r="B2445" s="137" t="s">
        <v>235</v>
      </c>
      <c r="C2445" s="191" t="s">
        <v>235</v>
      </c>
      <c r="D2445" s="138"/>
      <c r="E2445" s="137" t="s">
        <v>235</v>
      </c>
      <c r="F2445" s="137" t="s">
        <v>235</v>
      </c>
      <c r="G2445" s="137" t="s">
        <v>235</v>
      </c>
      <c r="H2445" s="192" t="s">
        <v>235</v>
      </c>
      <c r="I2445" s="193" t="s">
        <v>235</v>
      </c>
      <c r="J2445" s="193" t="s">
        <v>235</v>
      </c>
      <c r="K2445" s="194"/>
      <c r="L2445" s="194"/>
      <c r="M2445" s="194"/>
      <c r="N2445" s="194"/>
      <c r="O2445" s="194"/>
      <c r="P2445" s="195"/>
      <c r="Q2445" s="196"/>
      <c r="R2445" s="137" t="s">
        <v>235</v>
      </c>
      <c r="S2445" s="197" t="str">
        <f t="shared" ca="1" si="190"/>
        <v/>
      </c>
      <c r="T2445" s="197" t="str">
        <f ca="1">IF(B2445="","",IF(ISERROR(MATCH($J2445,[3]SorP!$B$1:$B$6226,0)),"",INDIRECT("'SorP'!$A$"&amp;MATCH($S2445&amp;$J2445,[3]SorP!C:C,0))))</f>
        <v/>
      </c>
      <c r="U2445" s="139"/>
      <c r="V2445" s="140" t="e">
        <f>IF(C2445="",NA(),IF(OR(C2445="Smelter not listed",C2445="Smelter not yet identified"),MATCH($B2445&amp;$D2445,'[3]Smelter Look-up'!$J:$J,0),MATCH($B2445&amp;$C2445,'[3]Smelter Look-up'!$J:$J,0)))</f>
        <v>#N/A</v>
      </c>
      <c r="X2445" s="67">
        <f t="shared" si="191"/>
        <v>0</v>
      </c>
      <c r="AB2445" s="68" t="str">
        <f t="shared" si="192"/>
        <v/>
      </c>
    </row>
    <row r="2446" spans="1:28" s="67" customFormat="1" ht="20.25">
      <c r="A2446" s="197"/>
      <c r="B2446" s="137" t="s">
        <v>235</v>
      </c>
      <c r="C2446" s="191" t="s">
        <v>235</v>
      </c>
      <c r="D2446" s="138"/>
      <c r="E2446" s="137" t="s">
        <v>235</v>
      </c>
      <c r="F2446" s="137" t="s">
        <v>235</v>
      </c>
      <c r="G2446" s="137" t="s">
        <v>235</v>
      </c>
      <c r="H2446" s="192" t="s">
        <v>235</v>
      </c>
      <c r="I2446" s="193" t="s">
        <v>235</v>
      </c>
      <c r="J2446" s="193" t="s">
        <v>235</v>
      </c>
      <c r="K2446" s="194"/>
      <c r="L2446" s="194"/>
      <c r="M2446" s="194"/>
      <c r="N2446" s="194"/>
      <c r="O2446" s="194"/>
      <c r="P2446" s="195"/>
      <c r="Q2446" s="196"/>
      <c r="R2446" s="137" t="s">
        <v>235</v>
      </c>
      <c r="S2446" s="197" t="str">
        <f t="shared" ca="1" si="190"/>
        <v/>
      </c>
      <c r="T2446" s="197" t="str">
        <f ca="1">IF(B2446="","",IF(ISERROR(MATCH($J2446,[3]SorP!$B$1:$B$6226,0)),"",INDIRECT("'SorP'!$A$"&amp;MATCH($S2446&amp;$J2446,[3]SorP!C:C,0))))</f>
        <v/>
      </c>
      <c r="U2446" s="139"/>
      <c r="V2446" s="140" t="e">
        <f>IF(C2446="",NA(),IF(OR(C2446="Smelter not listed",C2446="Smelter not yet identified"),MATCH($B2446&amp;$D2446,'[3]Smelter Look-up'!$J:$J,0),MATCH($B2446&amp;$C2446,'[3]Smelter Look-up'!$J:$J,0)))</f>
        <v>#N/A</v>
      </c>
      <c r="X2446" s="67">
        <f t="shared" si="191"/>
        <v>0</v>
      </c>
      <c r="AB2446" s="68" t="str">
        <f t="shared" si="192"/>
        <v/>
      </c>
    </row>
    <row r="2447" spans="1:28" s="67" customFormat="1" ht="20.25">
      <c r="A2447" s="197"/>
      <c r="B2447" s="137" t="s">
        <v>235</v>
      </c>
      <c r="C2447" s="191" t="s">
        <v>235</v>
      </c>
      <c r="D2447" s="138"/>
      <c r="E2447" s="137" t="s">
        <v>235</v>
      </c>
      <c r="F2447" s="137" t="s">
        <v>235</v>
      </c>
      <c r="G2447" s="137" t="s">
        <v>235</v>
      </c>
      <c r="H2447" s="192" t="s">
        <v>235</v>
      </c>
      <c r="I2447" s="193" t="s">
        <v>235</v>
      </c>
      <c r="J2447" s="193" t="s">
        <v>235</v>
      </c>
      <c r="K2447" s="194"/>
      <c r="L2447" s="194"/>
      <c r="M2447" s="194"/>
      <c r="N2447" s="194"/>
      <c r="O2447" s="194"/>
      <c r="P2447" s="195"/>
      <c r="Q2447" s="196"/>
      <c r="R2447" s="137" t="s">
        <v>235</v>
      </c>
      <c r="S2447" s="197" t="str">
        <f t="shared" ca="1" si="190"/>
        <v/>
      </c>
      <c r="T2447" s="197" t="str">
        <f ca="1">IF(B2447="","",IF(ISERROR(MATCH($J2447,[3]SorP!$B$1:$B$6226,0)),"",INDIRECT("'SorP'!$A$"&amp;MATCH($S2447&amp;$J2447,[3]SorP!C:C,0))))</f>
        <v/>
      </c>
      <c r="U2447" s="139"/>
      <c r="V2447" s="140" t="e">
        <f>IF(C2447="",NA(),IF(OR(C2447="Smelter not listed",C2447="Smelter not yet identified"),MATCH($B2447&amp;$D2447,'[3]Smelter Look-up'!$J:$J,0),MATCH($B2447&amp;$C2447,'[3]Smelter Look-up'!$J:$J,0)))</f>
        <v>#N/A</v>
      </c>
      <c r="X2447" s="67">
        <f t="shared" si="191"/>
        <v>0</v>
      </c>
      <c r="AB2447" s="68" t="str">
        <f t="shared" si="192"/>
        <v/>
      </c>
    </row>
    <row r="2448" spans="1:28" s="67" customFormat="1" ht="20.25">
      <c r="A2448" s="197"/>
      <c r="B2448" s="137" t="s">
        <v>235</v>
      </c>
      <c r="C2448" s="191" t="s">
        <v>235</v>
      </c>
      <c r="D2448" s="138"/>
      <c r="E2448" s="137" t="s">
        <v>235</v>
      </c>
      <c r="F2448" s="137" t="s">
        <v>235</v>
      </c>
      <c r="G2448" s="137" t="s">
        <v>235</v>
      </c>
      <c r="H2448" s="192" t="s">
        <v>235</v>
      </c>
      <c r="I2448" s="193" t="s">
        <v>235</v>
      </c>
      <c r="J2448" s="193" t="s">
        <v>235</v>
      </c>
      <c r="K2448" s="194"/>
      <c r="L2448" s="194"/>
      <c r="M2448" s="194"/>
      <c r="N2448" s="194"/>
      <c r="O2448" s="194"/>
      <c r="P2448" s="195"/>
      <c r="Q2448" s="196"/>
      <c r="R2448" s="137" t="s">
        <v>235</v>
      </c>
      <c r="S2448" s="197" t="str">
        <f t="shared" ca="1" si="190"/>
        <v/>
      </c>
      <c r="T2448" s="197" t="str">
        <f ca="1">IF(B2448="","",IF(ISERROR(MATCH($J2448,[3]SorP!$B$1:$B$6226,0)),"",INDIRECT("'SorP'!$A$"&amp;MATCH($S2448&amp;$J2448,[3]SorP!C:C,0))))</f>
        <v/>
      </c>
      <c r="U2448" s="139"/>
      <c r="V2448" s="140" t="e">
        <f>IF(C2448="",NA(),IF(OR(C2448="Smelter not listed",C2448="Smelter not yet identified"),MATCH($B2448&amp;$D2448,'[3]Smelter Look-up'!$J:$J,0),MATCH($B2448&amp;$C2448,'[3]Smelter Look-up'!$J:$J,0)))</f>
        <v>#N/A</v>
      </c>
      <c r="X2448" s="67">
        <f t="shared" si="191"/>
        <v>0</v>
      </c>
      <c r="AB2448" s="68" t="str">
        <f t="shared" si="192"/>
        <v/>
      </c>
    </row>
    <row r="2449" spans="1:28" s="67" customFormat="1" ht="20.25">
      <c r="A2449" s="197"/>
      <c r="B2449" s="137" t="s">
        <v>235</v>
      </c>
      <c r="C2449" s="191" t="s">
        <v>235</v>
      </c>
      <c r="D2449" s="138"/>
      <c r="E2449" s="137" t="s">
        <v>235</v>
      </c>
      <c r="F2449" s="137" t="s">
        <v>235</v>
      </c>
      <c r="G2449" s="137" t="s">
        <v>235</v>
      </c>
      <c r="H2449" s="192" t="s">
        <v>235</v>
      </c>
      <c r="I2449" s="193" t="s">
        <v>235</v>
      </c>
      <c r="J2449" s="193" t="s">
        <v>235</v>
      </c>
      <c r="K2449" s="194"/>
      <c r="L2449" s="194"/>
      <c r="M2449" s="194"/>
      <c r="N2449" s="194"/>
      <c r="O2449" s="194"/>
      <c r="P2449" s="195"/>
      <c r="Q2449" s="196"/>
      <c r="R2449" s="137" t="s">
        <v>235</v>
      </c>
      <c r="S2449" s="197" t="str">
        <f t="shared" ca="1" si="190"/>
        <v/>
      </c>
      <c r="T2449" s="197" t="str">
        <f ca="1">IF(B2449="","",IF(ISERROR(MATCH($J2449,[3]SorP!$B$1:$B$6226,0)),"",INDIRECT("'SorP'!$A$"&amp;MATCH($S2449&amp;$J2449,[3]SorP!C:C,0))))</f>
        <v/>
      </c>
      <c r="U2449" s="139"/>
      <c r="V2449" s="140" t="e">
        <f>IF(C2449="",NA(),IF(OR(C2449="Smelter not listed",C2449="Smelter not yet identified"),MATCH($B2449&amp;$D2449,'[3]Smelter Look-up'!$J:$J,0),MATCH($B2449&amp;$C2449,'[3]Smelter Look-up'!$J:$J,0)))</f>
        <v>#N/A</v>
      </c>
      <c r="X2449" s="67">
        <f t="shared" si="191"/>
        <v>0</v>
      </c>
      <c r="AB2449" s="68" t="str">
        <f t="shared" si="192"/>
        <v/>
      </c>
    </row>
    <row r="2450" spans="1:28" s="67" customFormat="1" ht="20.25">
      <c r="A2450" s="197"/>
      <c r="B2450" s="137" t="s">
        <v>235</v>
      </c>
      <c r="C2450" s="191" t="s">
        <v>235</v>
      </c>
      <c r="D2450" s="138"/>
      <c r="E2450" s="137" t="s">
        <v>235</v>
      </c>
      <c r="F2450" s="137" t="s">
        <v>235</v>
      </c>
      <c r="G2450" s="137" t="s">
        <v>235</v>
      </c>
      <c r="H2450" s="192" t="s">
        <v>235</v>
      </c>
      <c r="I2450" s="193" t="s">
        <v>235</v>
      </c>
      <c r="J2450" s="193" t="s">
        <v>235</v>
      </c>
      <c r="K2450" s="194"/>
      <c r="L2450" s="194"/>
      <c r="M2450" s="194"/>
      <c r="N2450" s="194"/>
      <c r="O2450" s="194"/>
      <c r="P2450" s="195"/>
      <c r="Q2450" s="196"/>
      <c r="R2450" s="137" t="s">
        <v>235</v>
      </c>
      <c r="S2450" s="197" t="str">
        <f t="shared" ca="1" si="190"/>
        <v/>
      </c>
      <c r="T2450" s="197" t="str">
        <f ca="1">IF(B2450="","",IF(ISERROR(MATCH($J2450,[3]SorP!$B$1:$B$6226,0)),"",INDIRECT("'SorP'!$A$"&amp;MATCH($S2450&amp;$J2450,[3]SorP!C:C,0))))</f>
        <v/>
      </c>
      <c r="U2450" s="139"/>
      <c r="V2450" s="140" t="e">
        <f>IF(C2450="",NA(),IF(OR(C2450="Smelter not listed",C2450="Smelter not yet identified"),MATCH($B2450&amp;$D2450,'[3]Smelter Look-up'!$J:$J,0),MATCH($B2450&amp;$C2450,'[3]Smelter Look-up'!$J:$J,0)))</f>
        <v>#N/A</v>
      </c>
      <c r="X2450" s="67">
        <f t="shared" si="191"/>
        <v>0</v>
      </c>
      <c r="AB2450" s="68" t="str">
        <f t="shared" si="192"/>
        <v/>
      </c>
    </row>
    <row r="2451" spans="1:28" s="67" customFormat="1" ht="20.25">
      <c r="A2451" s="197"/>
      <c r="B2451" s="137" t="s">
        <v>235</v>
      </c>
      <c r="C2451" s="191" t="s">
        <v>235</v>
      </c>
      <c r="D2451" s="138"/>
      <c r="E2451" s="137" t="s">
        <v>235</v>
      </c>
      <c r="F2451" s="137" t="s">
        <v>235</v>
      </c>
      <c r="G2451" s="137" t="s">
        <v>235</v>
      </c>
      <c r="H2451" s="192" t="s">
        <v>235</v>
      </c>
      <c r="I2451" s="193" t="s">
        <v>235</v>
      </c>
      <c r="J2451" s="193" t="s">
        <v>235</v>
      </c>
      <c r="K2451" s="194"/>
      <c r="L2451" s="194"/>
      <c r="M2451" s="194"/>
      <c r="N2451" s="194"/>
      <c r="O2451" s="194"/>
      <c r="P2451" s="195"/>
      <c r="Q2451" s="196"/>
      <c r="R2451" s="137" t="s">
        <v>235</v>
      </c>
      <c r="S2451" s="197" t="str">
        <f t="shared" ca="1" si="190"/>
        <v/>
      </c>
      <c r="T2451" s="197" t="str">
        <f ca="1">IF(B2451="","",IF(ISERROR(MATCH($J2451,[3]SorP!$B$1:$B$6226,0)),"",INDIRECT("'SorP'!$A$"&amp;MATCH($S2451&amp;$J2451,[3]SorP!C:C,0))))</f>
        <v/>
      </c>
      <c r="U2451" s="139"/>
      <c r="V2451" s="140" t="e">
        <f>IF(C2451="",NA(),IF(OR(C2451="Smelter not listed",C2451="Smelter not yet identified"),MATCH($B2451&amp;$D2451,'[3]Smelter Look-up'!$J:$J,0),MATCH($B2451&amp;$C2451,'[3]Smelter Look-up'!$J:$J,0)))</f>
        <v>#N/A</v>
      </c>
      <c r="X2451" s="67">
        <f t="shared" si="191"/>
        <v>0</v>
      </c>
      <c r="AB2451" s="68" t="str">
        <f t="shared" si="192"/>
        <v/>
      </c>
    </row>
    <row r="2452" spans="1:28" s="67" customFormat="1" ht="20.25">
      <c r="A2452" s="197"/>
      <c r="B2452" s="137" t="s">
        <v>235</v>
      </c>
      <c r="C2452" s="191" t="s">
        <v>235</v>
      </c>
      <c r="D2452" s="138"/>
      <c r="E2452" s="137" t="s">
        <v>235</v>
      </c>
      <c r="F2452" s="137" t="s">
        <v>235</v>
      </c>
      <c r="G2452" s="137" t="s">
        <v>235</v>
      </c>
      <c r="H2452" s="192" t="s">
        <v>235</v>
      </c>
      <c r="I2452" s="193" t="s">
        <v>235</v>
      </c>
      <c r="J2452" s="193" t="s">
        <v>235</v>
      </c>
      <c r="K2452" s="194"/>
      <c r="L2452" s="194"/>
      <c r="M2452" s="194"/>
      <c r="N2452" s="194"/>
      <c r="O2452" s="194"/>
      <c r="P2452" s="195"/>
      <c r="Q2452" s="196"/>
      <c r="R2452" s="137" t="s">
        <v>235</v>
      </c>
      <c r="S2452" s="197" t="str">
        <f t="shared" ca="1" si="190"/>
        <v/>
      </c>
      <c r="T2452" s="197" t="str">
        <f ca="1">IF(B2452="","",IF(ISERROR(MATCH($J2452,[3]SorP!$B$1:$B$6226,0)),"",INDIRECT("'SorP'!$A$"&amp;MATCH($S2452&amp;$J2452,[3]SorP!C:C,0))))</f>
        <v/>
      </c>
      <c r="U2452" s="139"/>
      <c r="V2452" s="140" t="e">
        <f>IF(C2452="",NA(),IF(OR(C2452="Smelter not listed",C2452="Smelter not yet identified"),MATCH($B2452&amp;$D2452,'[3]Smelter Look-up'!$J:$J,0),MATCH($B2452&amp;$C2452,'[3]Smelter Look-up'!$J:$J,0)))</f>
        <v>#N/A</v>
      </c>
      <c r="X2452" s="67">
        <f t="shared" si="191"/>
        <v>0</v>
      </c>
      <c r="AB2452" s="68" t="str">
        <f t="shared" si="192"/>
        <v/>
      </c>
    </row>
    <row r="2453" spans="1:28" s="67" customFormat="1" ht="20.25">
      <c r="A2453" s="197"/>
      <c r="B2453" s="137" t="s">
        <v>235</v>
      </c>
      <c r="C2453" s="191" t="s">
        <v>235</v>
      </c>
      <c r="D2453" s="138"/>
      <c r="E2453" s="137" t="s">
        <v>235</v>
      </c>
      <c r="F2453" s="137" t="s">
        <v>235</v>
      </c>
      <c r="G2453" s="137" t="s">
        <v>235</v>
      </c>
      <c r="H2453" s="192" t="s">
        <v>235</v>
      </c>
      <c r="I2453" s="193" t="s">
        <v>235</v>
      </c>
      <c r="J2453" s="193" t="s">
        <v>235</v>
      </c>
      <c r="K2453" s="194"/>
      <c r="L2453" s="194"/>
      <c r="M2453" s="194"/>
      <c r="N2453" s="194"/>
      <c r="O2453" s="194"/>
      <c r="P2453" s="195"/>
      <c r="Q2453" s="196"/>
      <c r="R2453" s="137" t="s">
        <v>235</v>
      </c>
      <c r="S2453" s="197" t="str">
        <f t="shared" ca="1" si="190"/>
        <v/>
      </c>
      <c r="T2453" s="197" t="str">
        <f ca="1">IF(B2453="","",IF(ISERROR(MATCH($J2453,[3]SorP!$B$1:$B$6226,0)),"",INDIRECT("'SorP'!$A$"&amp;MATCH($S2453&amp;$J2453,[3]SorP!C:C,0))))</f>
        <v/>
      </c>
      <c r="U2453" s="139"/>
      <c r="V2453" s="140" t="e">
        <f>IF(C2453="",NA(),IF(OR(C2453="Smelter not listed",C2453="Smelter not yet identified"),MATCH($B2453&amp;$D2453,'[3]Smelter Look-up'!$J:$J,0),MATCH($B2453&amp;$C2453,'[3]Smelter Look-up'!$J:$J,0)))</f>
        <v>#N/A</v>
      </c>
      <c r="X2453" s="67">
        <f t="shared" si="191"/>
        <v>0</v>
      </c>
      <c r="AB2453" s="68" t="str">
        <f t="shared" si="192"/>
        <v/>
      </c>
    </row>
    <row r="2454" spans="1:28" s="67" customFormat="1" ht="20.25">
      <c r="A2454" s="197"/>
      <c r="B2454" s="137" t="s">
        <v>235</v>
      </c>
      <c r="C2454" s="191" t="s">
        <v>235</v>
      </c>
      <c r="D2454" s="138"/>
      <c r="E2454" s="137" t="s">
        <v>235</v>
      </c>
      <c r="F2454" s="137" t="s">
        <v>235</v>
      </c>
      <c r="G2454" s="137" t="s">
        <v>235</v>
      </c>
      <c r="H2454" s="192" t="s">
        <v>235</v>
      </c>
      <c r="I2454" s="193" t="s">
        <v>235</v>
      </c>
      <c r="J2454" s="193" t="s">
        <v>235</v>
      </c>
      <c r="K2454" s="194"/>
      <c r="L2454" s="194"/>
      <c r="M2454" s="194"/>
      <c r="N2454" s="194"/>
      <c r="O2454" s="194"/>
      <c r="P2454" s="195"/>
      <c r="Q2454" s="196"/>
      <c r="R2454" s="137" t="s">
        <v>235</v>
      </c>
      <c r="S2454" s="197" t="str">
        <f t="shared" ca="1" si="190"/>
        <v/>
      </c>
      <c r="T2454" s="197" t="str">
        <f ca="1">IF(B2454="","",IF(ISERROR(MATCH($J2454,[3]SorP!$B$1:$B$6226,0)),"",INDIRECT("'SorP'!$A$"&amp;MATCH($S2454&amp;$J2454,[3]SorP!C:C,0))))</f>
        <v/>
      </c>
      <c r="U2454" s="139"/>
      <c r="V2454" s="140" t="e">
        <f>IF(C2454="",NA(),IF(OR(C2454="Smelter not listed",C2454="Smelter not yet identified"),MATCH($B2454&amp;$D2454,'[3]Smelter Look-up'!$J:$J,0),MATCH($B2454&amp;$C2454,'[3]Smelter Look-up'!$J:$J,0)))</f>
        <v>#N/A</v>
      </c>
      <c r="X2454" s="67">
        <f t="shared" si="191"/>
        <v>0</v>
      </c>
      <c r="AB2454" s="68" t="str">
        <f t="shared" si="192"/>
        <v/>
      </c>
    </row>
    <row r="2455" spans="1:28" s="67" customFormat="1" ht="20.25">
      <c r="A2455" s="197"/>
      <c r="B2455" s="137" t="s">
        <v>235</v>
      </c>
      <c r="C2455" s="191" t="s">
        <v>235</v>
      </c>
      <c r="D2455" s="138"/>
      <c r="E2455" s="137" t="s">
        <v>235</v>
      </c>
      <c r="F2455" s="137" t="s">
        <v>235</v>
      </c>
      <c r="G2455" s="137" t="s">
        <v>235</v>
      </c>
      <c r="H2455" s="192" t="s">
        <v>235</v>
      </c>
      <c r="I2455" s="193" t="s">
        <v>235</v>
      </c>
      <c r="J2455" s="193" t="s">
        <v>235</v>
      </c>
      <c r="K2455" s="194"/>
      <c r="L2455" s="194"/>
      <c r="M2455" s="194"/>
      <c r="N2455" s="194"/>
      <c r="O2455" s="194"/>
      <c r="P2455" s="195"/>
      <c r="Q2455" s="196"/>
      <c r="R2455" s="137" t="s">
        <v>235</v>
      </c>
      <c r="S2455" s="197" t="str">
        <f t="shared" ca="1" si="190"/>
        <v/>
      </c>
      <c r="T2455" s="197" t="str">
        <f ca="1">IF(B2455="","",IF(ISERROR(MATCH($J2455,[3]SorP!$B$1:$B$6226,0)),"",INDIRECT("'SorP'!$A$"&amp;MATCH($S2455&amp;$J2455,[3]SorP!C:C,0))))</f>
        <v/>
      </c>
      <c r="U2455" s="139"/>
      <c r="V2455" s="140" t="e">
        <f>IF(C2455="",NA(),IF(OR(C2455="Smelter not listed",C2455="Smelter not yet identified"),MATCH($B2455&amp;$D2455,'[3]Smelter Look-up'!$J:$J,0),MATCH($B2455&amp;$C2455,'[3]Smelter Look-up'!$J:$J,0)))</f>
        <v>#N/A</v>
      </c>
      <c r="X2455" s="67">
        <f t="shared" si="191"/>
        <v>0</v>
      </c>
      <c r="AB2455" s="68" t="str">
        <f t="shared" si="192"/>
        <v/>
      </c>
    </row>
    <row r="2456" spans="1:28" s="67" customFormat="1" ht="20.25">
      <c r="A2456" s="197"/>
      <c r="B2456" s="137" t="s">
        <v>235</v>
      </c>
      <c r="C2456" s="191" t="s">
        <v>235</v>
      </c>
      <c r="D2456" s="138"/>
      <c r="E2456" s="137" t="s">
        <v>235</v>
      </c>
      <c r="F2456" s="137" t="s">
        <v>235</v>
      </c>
      <c r="G2456" s="137" t="s">
        <v>235</v>
      </c>
      <c r="H2456" s="192" t="s">
        <v>235</v>
      </c>
      <c r="I2456" s="193" t="s">
        <v>235</v>
      </c>
      <c r="J2456" s="193" t="s">
        <v>235</v>
      </c>
      <c r="K2456" s="194"/>
      <c r="L2456" s="194"/>
      <c r="M2456" s="194"/>
      <c r="N2456" s="194"/>
      <c r="O2456" s="194"/>
      <c r="P2456" s="195"/>
      <c r="Q2456" s="196"/>
      <c r="R2456" s="137" t="s">
        <v>235</v>
      </c>
      <c r="S2456" s="197" t="str">
        <f t="shared" ca="1" si="190"/>
        <v/>
      </c>
      <c r="T2456" s="197" t="str">
        <f ca="1">IF(B2456="","",IF(ISERROR(MATCH($J2456,[3]SorP!$B$1:$B$6226,0)),"",INDIRECT("'SorP'!$A$"&amp;MATCH($S2456&amp;$J2456,[3]SorP!C:C,0))))</f>
        <v/>
      </c>
      <c r="U2456" s="139"/>
      <c r="V2456" s="140" t="e">
        <f>IF(C2456="",NA(),IF(OR(C2456="Smelter not listed",C2456="Smelter not yet identified"),MATCH($B2456&amp;$D2456,'[3]Smelter Look-up'!$J:$J,0),MATCH($B2456&amp;$C2456,'[3]Smelter Look-up'!$J:$J,0)))</f>
        <v>#N/A</v>
      </c>
      <c r="X2456" s="67">
        <f t="shared" si="191"/>
        <v>0</v>
      </c>
      <c r="AB2456" s="68" t="str">
        <f t="shared" si="192"/>
        <v/>
      </c>
    </row>
    <row r="2457" spans="1:28" s="67" customFormat="1" ht="20.25">
      <c r="A2457" s="197"/>
      <c r="B2457" s="137" t="s">
        <v>235</v>
      </c>
      <c r="C2457" s="191" t="s">
        <v>235</v>
      </c>
      <c r="D2457" s="138"/>
      <c r="E2457" s="137" t="s">
        <v>235</v>
      </c>
      <c r="F2457" s="137" t="s">
        <v>235</v>
      </c>
      <c r="G2457" s="137" t="s">
        <v>235</v>
      </c>
      <c r="H2457" s="192" t="s">
        <v>235</v>
      </c>
      <c r="I2457" s="193" t="s">
        <v>235</v>
      </c>
      <c r="J2457" s="193" t="s">
        <v>235</v>
      </c>
      <c r="K2457" s="194"/>
      <c r="L2457" s="194"/>
      <c r="M2457" s="194"/>
      <c r="N2457" s="194"/>
      <c r="O2457" s="194"/>
      <c r="P2457" s="195"/>
      <c r="Q2457" s="196"/>
      <c r="R2457" s="137" t="s">
        <v>235</v>
      </c>
      <c r="S2457" s="197" t="str">
        <f t="shared" ca="1" si="190"/>
        <v/>
      </c>
      <c r="T2457" s="197" t="str">
        <f ca="1">IF(B2457="","",IF(ISERROR(MATCH($J2457,[3]SorP!$B$1:$B$6226,0)),"",INDIRECT("'SorP'!$A$"&amp;MATCH($S2457&amp;$J2457,[3]SorP!C:C,0))))</f>
        <v/>
      </c>
      <c r="U2457" s="139"/>
      <c r="V2457" s="140" t="e">
        <f>IF(C2457="",NA(),IF(OR(C2457="Smelter not listed",C2457="Smelter not yet identified"),MATCH($B2457&amp;$D2457,'[3]Smelter Look-up'!$J:$J,0),MATCH($B2457&amp;$C2457,'[3]Smelter Look-up'!$J:$J,0)))</f>
        <v>#N/A</v>
      </c>
      <c r="X2457" s="67">
        <f t="shared" si="191"/>
        <v>0</v>
      </c>
      <c r="AB2457" s="68" t="str">
        <f t="shared" si="192"/>
        <v/>
      </c>
    </row>
    <row r="2458" spans="1:28" s="67" customFormat="1" ht="20.25">
      <c r="A2458" s="197"/>
      <c r="B2458" s="137" t="s">
        <v>235</v>
      </c>
      <c r="C2458" s="191" t="s">
        <v>235</v>
      </c>
      <c r="D2458" s="138"/>
      <c r="E2458" s="137" t="s">
        <v>235</v>
      </c>
      <c r="F2458" s="137" t="s">
        <v>235</v>
      </c>
      <c r="G2458" s="137" t="s">
        <v>235</v>
      </c>
      <c r="H2458" s="192" t="s">
        <v>235</v>
      </c>
      <c r="I2458" s="193" t="s">
        <v>235</v>
      </c>
      <c r="J2458" s="193" t="s">
        <v>235</v>
      </c>
      <c r="K2458" s="194"/>
      <c r="L2458" s="194"/>
      <c r="M2458" s="194"/>
      <c r="N2458" s="194"/>
      <c r="O2458" s="194"/>
      <c r="P2458" s="195"/>
      <c r="Q2458" s="196"/>
      <c r="R2458" s="137" t="s">
        <v>235</v>
      </c>
      <c r="S2458" s="197" t="str">
        <f t="shared" ca="1" si="190"/>
        <v/>
      </c>
      <c r="T2458" s="197" t="str">
        <f ca="1">IF(B2458="","",IF(ISERROR(MATCH($J2458,[3]SorP!$B$1:$B$6226,0)),"",INDIRECT("'SorP'!$A$"&amp;MATCH($S2458&amp;$J2458,[3]SorP!C:C,0))))</f>
        <v/>
      </c>
      <c r="U2458" s="139"/>
      <c r="V2458" s="140" t="e">
        <f>IF(C2458="",NA(),IF(OR(C2458="Smelter not listed",C2458="Smelter not yet identified"),MATCH($B2458&amp;$D2458,'[3]Smelter Look-up'!$J:$J,0),MATCH($B2458&amp;$C2458,'[3]Smelter Look-up'!$J:$J,0)))</f>
        <v>#N/A</v>
      </c>
      <c r="X2458" s="67">
        <f t="shared" si="191"/>
        <v>0</v>
      </c>
      <c r="AB2458" s="68" t="str">
        <f t="shared" si="192"/>
        <v/>
      </c>
    </row>
    <row r="2459" spans="1:28" s="67" customFormat="1" ht="20.25">
      <c r="A2459" s="197"/>
      <c r="B2459" s="137" t="s">
        <v>235</v>
      </c>
      <c r="C2459" s="191" t="s">
        <v>235</v>
      </c>
      <c r="D2459" s="138"/>
      <c r="E2459" s="137" t="s">
        <v>235</v>
      </c>
      <c r="F2459" s="137" t="s">
        <v>235</v>
      </c>
      <c r="G2459" s="137" t="s">
        <v>235</v>
      </c>
      <c r="H2459" s="192" t="s">
        <v>235</v>
      </c>
      <c r="I2459" s="193" t="s">
        <v>235</v>
      </c>
      <c r="J2459" s="193" t="s">
        <v>235</v>
      </c>
      <c r="K2459" s="194"/>
      <c r="L2459" s="194"/>
      <c r="M2459" s="194"/>
      <c r="N2459" s="194"/>
      <c r="O2459" s="194"/>
      <c r="P2459" s="195"/>
      <c r="Q2459" s="196"/>
      <c r="R2459" s="137" t="s">
        <v>235</v>
      </c>
      <c r="S2459" s="197" t="str">
        <f t="shared" ref="S2459:S2489" ca="1" si="193">IF(B2459="","",IF(ISERROR(MATCH($E2459,CL,0)),"Unknown",INDIRECT("'C'!$A$"&amp;MATCH($E2459,CL,0)+1)))</f>
        <v/>
      </c>
      <c r="T2459" s="197" t="str">
        <f ca="1">IF(B2459="","",IF(ISERROR(MATCH($J2459,[3]SorP!$B$1:$B$6226,0)),"",INDIRECT("'SorP'!$A$"&amp;MATCH($S2459&amp;$J2459,[3]SorP!C:C,0))))</f>
        <v/>
      </c>
      <c r="U2459" s="139"/>
      <c r="V2459" s="140" t="e">
        <f>IF(C2459="",NA(),IF(OR(C2459="Smelter not listed",C2459="Smelter not yet identified"),MATCH($B2459&amp;$D2459,'[3]Smelter Look-up'!$J:$J,0),MATCH($B2459&amp;$C2459,'[3]Smelter Look-up'!$J:$J,0)))</f>
        <v>#N/A</v>
      </c>
      <c r="X2459" s="67">
        <f t="shared" si="191"/>
        <v>0</v>
      </c>
      <c r="AB2459" s="68" t="str">
        <f t="shared" si="192"/>
        <v/>
      </c>
    </row>
    <row r="2460" spans="1:28" s="67" customFormat="1" ht="20.25">
      <c r="A2460" s="197"/>
      <c r="B2460" s="137" t="s">
        <v>235</v>
      </c>
      <c r="C2460" s="191" t="s">
        <v>235</v>
      </c>
      <c r="D2460" s="138"/>
      <c r="E2460" s="137" t="s">
        <v>235</v>
      </c>
      <c r="F2460" s="137" t="s">
        <v>235</v>
      </c>
      <c r="G2460" s="137" t="s">
        <v>235</v>
      </c>
      <c r="H2460" s="192" t="s">
        <v>235</v>
      </c>
      <c r="I2460" s="193" t="s">
        <v>235</v>
      </c>
      <c r="J2460" s="193" t="s">
        <v>235</v>
      </c>
      <c r="K2460" s="194"/>
      <c r="L2460" s="194"/>
      <c r="M2460" s="194"/>
      <c r="N2460" s="194"/>
      <c r="O2460" s="194"/>
      <c r="P2460" s="195"/>
      <c r="Q2460" s="196"/>
      <c r="R2460" s="137" t="s">
        <v>235</v>
      </c>
      <c r="S2460" s="197" t="str">
        <f t="shared" ca="1" si="193"/>
        <v/>
      </c>
      <c r="T2460" s="197" t="str">
        <f ca="1">IF(B2460="","",IF(ISERROR(MATCH($J2460,[3]SorP!$B$1:$B$6226,0)),"",INDIRECT("'SorP'!$A$"&amp;MATCH($S2460&amp;$J2460,[3]SorP!C:C,0))))</f>
        <v/>
      </c>
      <c r="U2460" s="139"/>
      <c r="V2460" s="140" t="e">
        <f>IF(C2460="",NA(),IF(OR(C2460="Smelter not listed",C2460="Smelter not yet identified"),MATCH($B2460&amp;$D2460,'[3]Smelter Look-up'!$J:$J,0),MATCH($B2460&amp;$C2460,'[3]Smelter Look-up'!$J:$J,0)))</f>
        <v>#N/A</v>
      </c>
      <c r="X2460" s="67">
        <f t="shared" si="191"/>
        <v>0</v>
      </c>
      <c r="AB2460" s="68" t="str">
        <f t="shared" si="192"/>
        <v/>
      </c>
    </row>
    <row r="2461" spans="1:28" s="67" customFormat="1" ht="20.25">
      <c r="A2461" s="197"/>
      <c r="B2461" s="137" t="s">
        <v>235</v>
      </c>
      <c r="C2461" s="191" t="s">
        <v>235</v>
      </c>
      <c r="D2461" s="138"/>
      <c r="E2461" s="137" t="s">
        <v>235</v>
      </c>
      <c r="F2461" s="137" t="s">
        <v>235</v>
      </c>
      <c r="G2461" s="137" t="s">
        <v>235</v>
      </c>
      <c r="H2461" s="192" t="s">
        <v>235</v>
      </c>
      <c r="I2461" s="193" t="s">
        <v>235</v>
      </c>
      <c r="J2461" s="193" t="s">
        <v>235</v>
      </c>
      <c r="K2461" s="194"/>
      <c r="L2461" s="194"/>
      <c r="M2461" s="194"/>
      <c r="N2461" s="194"/>
      <c r="O2461" s="194"/>
      <c r="P2461" s="195"/>
      <c r="Q2461" s="196"/>
      <c r="R2461" s="137" t="s">
        <v>235</v>
      </c>
      <c r="S2461" s="197" t="str">
        <f t="shared" ca="1" si="193"/>
        <v/>
      </c>
      <c r="T2461" s="197" t="str">
        <f ca="1">IF(B2461="","",IF(ISERROR(MATCH($J2461,[3]SorP!$B$1:$B$6226,0)),"",INDIRECT("'SorP'!$A$"&amp;MATCH($S2461&amp;$J2461,[3]SorP!C:C,0))))</f>
        <v/>
      </c>
      <c r="U2461" s="139"/>
      <c r="V2461" s="140" t="e">
        <f>IF(C2461="",NA(),IF(OR(C2461="Smelter not listed",C2461="Smelter not yet identified"),MATCH($B2461&amp;$D2461,'[3]Smelter Look-up'!$J:$J,0),MATCH($B2461&amp;$C2461,'[3]Smelter Look-up'!$J:$J,0)))</f>
        <v>#N/A</v>
      </c>
      <c r="X2461" s="67">
        <f t="shared" si="191"/>
        <v>0</v>
      </c>
      <c r="AB2461" s="68" t="str">
        <f t="shared" si="192"/>
        <v/>
      </c>
    </row>
    <row r="2462" spans="1:28" s="67" customFormat="1" ht="20.25">
      <c r="A2462" s="197"/>
      <c r="B2462" s="137" t="s">
        <v>235</v>
      </c>
      <c r="C2462" s="191" t="s">
        <v>235</v>
      </c>
      <c r="D2462" s="138"/>
      <c r="E2462" s="137" t="s">
        <v>235</v>
      </c>
      <c r="F2462" s="137" t="s">
        <v>235</v>
      </c>
      <c r="G2462" s="137" t="s">
        <v>235</v>
      </c>
      <c r="H2462" s="192" t="s">
        <v>235</v>
      </c>
      <c r="I2462" s="193" t="s">
        <v>235</v>
      </c>
      <c r="J2462" s="193" t="s">
        <v>235</v>
      </c>
      <c r="K2462" s="194"/>
      <c r="L2462" s="194"/>
      <c r="M2462" s="194"/>
      <c r="N2462" s="194"/>
      <c r="O2462" s="194"/>
      <c r="P2462" s="195"/>
      <c r="Q2462" s="196"/>
      <c r="R2462" s="137" t="s">
        <v>235</v>
      </c>
      <c r="S2462" s="197" t="str">
        <f t="shared" ca="1" si="193"/>
        <v/>
      </c>
      <c r="T2462" s="197" t="str">
        <f ca="1">IF(B2462="","",IF(ISERROR(MATCH($J2462,[3]SorP!$B$1:$B$6226,0)),"",INDIRECT("'SorP'!$A$"&amp;MATCH($S2462&amp;$J2462,[3]SorP!C:C,0))))</f>
        <v/>
      </c>
      <c r="U2462" s="139"/>
      <c r="V2462" s="140" t="e">
        <f>IF(C2462="",NA(),IF(OR(C2462="Smelter not listed",C2462="Smelter not yet identified"),MATCH($B2462&amp;$D2462,'[3]Smelter Look-up'!$J:$J,0),MATCH($B2462&amp;$C2462,'[3]Smelter Look-up'!$J:$J,0)))</f>
        <v>#N/A</v>
      </c>
      <c r="X2462" s="67">
        <f t="shared" si="191"/>
        <v>0</v>
      </c>
      <c r="AB2462" s="68" t="str">
        <f t="shared" si="192"/>
        <v/>
      </c>
    </row>
    <row r="2463" spans="1:28" s="67" customFormat="1" ht="20.25">
      <c r="A2463" s="197"/>
      <c r="B2463" s="137" t="s">
        <v>235</v>
      </c>
      <c r="C2463" s="191" t="s">
        <v>235</v>
      </c>
      <c r="D2463" s="138"/>
      <c r="E2463" s="137" t="s">
        <v>235</v>
      </c>
      <c r="F2463" s="137" t="s">
        <v>235</v>
      </c>
      <c r="G2463" s="137" t="s">
        <v>235</v>
      </c>
      <c r="H2463" s="192" t="s">
        <v>235</v>
      </c>
      <c r="I2463" s="193" t="s">
        <v>235</v>
      </c>
      <c r="J2463" s="193" t="s">
        <v>235</v>
      </c>
      <c r="K2463" s="194"/>
      <c r="L2463" s="194"/>
      <c r="M2463" s="194"/>
      <c r="N2463" s="194"/>
      <c r="O2463" s="194"/>
      <c r="P2463" s="195"/>
      <c r="Q2463" s="196"/>
      <c r="R2463" s="137" t="s">
        <v>235</v>
      </c>
      <c r="S2463" s="197" t="str">
        <f t="shared" ca="1" si="193"/>
        <v/>
      </c>
      <c r="T2463" s="197" t="str">
        <f ca="1">IF(B2463="","",IF(ISERROR(MATCH($J2463,[3]SorP!$B$1:$B$6226,0)),"",INDIRECT("'SorP'!$A$"&amp;MATCH($S2463&amp;$J2463,[3]SorP!C:C,0))))</f>
        <v/>
      </c>
      <c r="U2463" s="139"/>
      <c r="V2463" s="140" t="e">
        <f>IF(C2463="",NA(),IF(OR(C2463="Smelter not listed",C2463="Smelter not yet identified"),MATCH($B2463&amp;$D2463,'[3]Smelter Look-up'!$J:$J,0),MATCH($B2463&amp;$C2463,'[3]Smelter Look-up'!$J:$J,0)))</f>
        <v>#N/A</v>
      </c>
      <c r="X2463" s="67">
        <f t="shared" si="191"/>
        <v>0</v>
      </c>
      <c r="AB2463" s="68" t="str">
        <f t="shared" si="192"/>
        <v/>
      </c>
    </row>
    <row r="2464" spans="1:28" s="67" customFormat="1" ht="20.25">
      <c r="A2464" s="197"/>
      <c r="B2464" s="137" t="s">
        <v>235</v>
      </c>
      <c r="C2464" s="191" t="s">
        <v>235</v>
      </c>
      <c r="D2464" s="138"/>
      <c r="E2464" s="137" t="s">
        <v>235</v>
      </c>
      <c r="F2464" s="137" t="s">
        <v>235</v>
      </c>
      <c r="G2464" s="137" t="s">
        <v>235</v>
      </c>
      <c r="H2464" s="192" t="s">
        <v>235</v>
      </c>
      <c r="I2464" s="193" t="s">
        <v>235</v>
      </c>
      <c r="J2464" s="193" t="s">
        <v>235</v>
      </c>
      <c r="K2464" s="194"/>
      <c r="L2464" s="194"/>
      <c r="M2464" s="194"/>
      <c r="N2464" s="194"/>
      <c r="O2464" s="194"/>
      <c r="P2464" s="195"/>
      <c r="Q2464" s="196"/>
      <c r="R2464" s="137" t="s">
        <v>235</v>
      </c>
      <c r="S2464" s="197" t="str">
        <f t="shared" ca="1" si="193"/>
        <v/>
      </c>
      <c r="T2464" s="197" t="str">
        <f ca="1">IF(B2464="","",IF(ISERROR(MATCH($J2464,[3]SorP!$B$1:$B$6226,0)),"",INDIRECT("'SorP'!$A$"&amp;MATCH($S2464&amp;$J2464,[3]SorP!C:C,0))))</f>
        <v/>
      </c>
      <c r="U2464" s="139"/>
      <c r="V2464" s="140" t="e">
        <f>IF(C2464="",NA(),IF(OR(C2464="Smelter not listed",C2464="Smelter not yet identified"),MATCH($B2464&amp;$D2464,'[3]Smelter Look-up'!$J:$J,0),MATCH($B2464&amp;$C2464,'[3]Smelter Look-up'!$J:$J,0)))</f>
        <v>#N/A</v>
      </c>
      <c r="X2464" s="67">
        <f t="shared" si="191"/>
        <v>0</v>
      </c>
      <c r="AB2464" s="68" t="str">
        <f t="shared" si="192"/>
        <v/>
      </c>
    </row>
    <row r="2465" spans="1:28" s="67" customFormat="1" ht="20.25">
      <c r="A2465" s="197"/>
      <c r="B2465" s="137" t="s">
        <v>235</v>
      </c>
      <c r="C2465" s="191" t="s">
        <v>235</v>
      </c>
      <c r="D2465" s="138"/>
      <c r="E2465" s="137" t="s">
        <v>235</v>
      </c>
      <c r="F2465" s="137" t="s">
        <v>235</v>
      </c>
      <c r="G2465" s="137" t="s">
        <v>235</v>
      </c>
      <c r="H2465" s="192" t="s">
        <v>235</v>
      </c>
      <c r="I2465" s="193" t="s">
        <v>235</v>
      </c>
      <c r="J2465" s="193" t="s">
        <v>235</v>
      </c>
      <c r="K2465" s="194"/>
      <c r="L2465" s="194"/>
      <c r="M2465" s="194"/>
      <c r="N2465" s="194"/>
      <c r="O2465" s="194"/>
      <c r="P2465" s="195"/>
      <c r="Q2465" s="196"/>
      <c r="R2465" s="137" t="s">
        <v>235</v>
      </c>
      <c r="S2465" s="197" t="str">
        <f t="shared" ca="1" si="193"/>
        <v/>
      </c>
      <c r="T2465" s="197" t="str">
        <f ca="1">IF(B2465="","",IF(ISERROR(MATCH($J2465,[3]SorP!$B$1:$B$6226,0)),"",INDIRECT("'SorP'!$A$"&amp;MATCH($S2465&amp;$J2465,[3]SorP!C:C,0))))</f>
        <v/>
      </c>
      <c r="U2465" s="139"/>
      <c r="V2465" s="140" t="e">
        <f>IF(C2465="",NA(),IF(OR(C2465="Smelter not listed",C2465="Smelter not yet identified"),MATCH($B2465&amp;$D2465,'[3]Smelter Look-up'!$J:$J,0),MATCH($B2465&amp;$C2465,'[3]Smelter Look-up'!$J:$J,0)))</f>
        <v>#N/A</v>
      </c>
      <c r="X2465" s="67">
        <f t="shared" si="191"/>
        <v>0</v>
      </c>
      <c r="AB2465" s="68" t="str">
        <f t="shared" si="192"/>
        <v/>
      </c>
    </row>
    <row r="2466" spans="1:28" s="67" customFormat="1" ht="20.25">
      <c r="A2466" s="197"/>
      <c r="B2466" s="137" t="s">
        <v>235</v>
      </c>
      <c r="C2466" s="191" t="s">
        <v>235</v>
      </c>
      <c r="D2466" s="138"/>
      <c r="E2466" s="137" t="s">
        <v>235</v>
      </c>
      <c r="F2466" s="137" t="s">
        <v>235</v>
      </c>
      <c r="G2466" s="137" t="s">
        <v>235</v>
      </c>
      <c r="H2466" s="192" t="s">
        <v>235</v>
      </c>
      <c r="I2466" s="193" t="s">
        <v>235</v>
      </c>
      <c r="J2466" s="193" t="s">
        <v>235</v>
      </c>
      <c r="K2466" s="194"/>
      <c r="L2466" s="194"/>
      <c r="M2466" s="194"/>
      <c r="N2466" s="194"/>
      <c r="O2466" s="194"/>
      <c r="P2466" s="195"/>
      <c r="Q2466" s="196"/>
      <c r="R2466" s="137" t="s">
        <v>235</v>
      </c>
      <c r="S2466" s="197" t="str">
        <f t="shared" ca="1" si="193"/>
        <v/>
      </c>
      <c r="T2466" s="197" t="str">
        <f ca="1">IF(B2466="","",IF(ISERROR(MATCH($J2466,[3]SorP!$B$1:$B$6226,0)),"",INDIRECT("'SorP'!$A$"&amp;MATCH($S2466&amp;$J2466,[3]SorP!C:C,0))))</f>
        <v/>
      </c>
      <c r="U2466" s="139"/>
      <c r="V2466" s="140" t="e">
        <f>IF(C2466="",NA(),IF(OR(C2466="Smelter not listed",C2466="Smelter not yet identified"),MATCH($B2466&amp;$D2466,'[3]Smelter Look-up'!$J:$J,0),MATCH($B2466&amp;$C2466,'[3]Smelter Look-up'!$J:$J,0)))</f>
        <v>#N/A</v>
      </c>
      <c r="X2466" s="67">
        <f t="shared" si="191"/>
        <v>0</v>
      </c>
      <c r="AB2466" s="68" t="str">
        <f t="shared" si="192"/>
        <v/>
      </c>
    </row>
    <row r="2467" spans="1:28" s="67" customFormat="1" ht="20.25">
      <c r="A2467" s="197"/>
      <c r="B2467" s="137" t="s">
        <v>235</v>
      </c>
      <c r="C2467" s="191" t="s">
        <v>235</v>
      </c>
      <c r="D2467" s="138"/>
      <c r="E2467" s="137" t="s">
        <v>235</v>
      </c>
      <c r="F2467" s="137" t="s">
        <v>235</v>
      </c>
      <c r="G2467" s="137" t="s">
        <v>235</v>
      </c>
      <c r="H2467" s="192" t="s">
        <v>235</v>
      </c>
      <c r="I2467" s="193" t="s">
        <v>235</v>
      </c>
      <c r="J2467" s="193" t="s">
        <v>235</v>
      </c>
      <c r="K2467" s="194"/>
      <c r="L2467" s="194"/>
      <c r="M2467" s="194"/>
      <c r="N2467" s="194"/>
      <c r="O2467" s="194"/>
      <c r="P2467" s="195"/>
      <c r="Q2467" s="196"/>
      <c r="R2467" s="137" t="s">
        <v>235</v>
      </c>
      <c r="S2467" s="197" t="str">
        <f t="shared" ca="1" si="193"/>
        <v/>
      </c>
      <c r="T2467" s="197" t="str">
        <f ca="1">IF(B2467="","",IF(ISERROR(MATCH($J2467,[3]SorP!$B$1:$B$6226,0)),"",INDIRECT("'SorP'!$A$"&amp;MATCH($S2467&amp;$J2467,[3]SorP!C:C,0))))</f>
        <v/>
      </c>
      <c r="U2467" s="139"/>
      <c r="V2467" s="140" t="e">
        <f>IF(C2467="",NA(),IF(OR(C2467="Smelter not listed",C2467="Smelter not yet identified"),MATCH($B2467&amp;$D2467,'[3]Smelter Look-up'!$J:$J,0),MATCH($B2467&amp;$C2467,'[3]Smelter Look-up'!$J:$J,0)))</f>
        <v>#N/A</v>
      </c>
      <c r="X2467" s="67">
        <f t="shared" si="191"/>
        <v>0</v>
      </c>
      <c r="AB2467" s="68" t="str">
        <f t="shared" si="192"/>
        <v/>
      </c>
    </row>
    <row r="2468" spans="1:28" s="67" customFormat="1" ht="20.25">
      <c r="A2468" s="197"/>
      <c r="B2468" s="137" t="s">
        <v>235</v>
      </c>
      <c r="C2468" s="191" t="s">
        <v>235</v>
      </c>
      <c r="D2468" s="138"/>
      <c r="E2468" s="137" t="s">
        <v>235</v>
      </c>
      <c r="F2468" s="137" t="s">
        <v>235</v>
      </c>
      <c r="G2468" s="137" t="s">
        <v>235</v>
      </c>
      <c r="H2468" s="192" t="s">
        <v>235</v>
      </c>
      <c r="I2468" s="193" t="s">
        <v>235</v>
      </c>
      <c r="J2468" s="193" t="s">
        <v>235</v>
      </c>
      <c r="K2468" s="194"/>
      <c r="L2468" s="194"/>
      <c r="M2468" s="194"/>
      <c r="N2468" s="194"/>
      <c r="O2468" s="194"/>
      <c r="P2468" s="195"/>
      <c r="Q2468" s="196"/>
      <c r="R2468" s="137" t="s">
        <v>235</v>
      </c>
      <c r="S2468" s="197" t="str">
        <f t="shared" ca="1" si="193"/>
        <v/>
      </c>
      <c r="T2468" s="197" t="str">
        <f ca="1">IF(B2468="","",IF(ISERROR(MATCH($J2468,[3]SorP!$B$1:$B$6226,0)),"",INDIRECT("'SorP'!$A$"&amp;MATCH($S2468&amp;$J2468,[3]SorP!C:C,0))))</f>
        <v/>
      </c>
      <c r="U2468" s="139"/>
      <c r="V2468" s="140" t="e">
        <f>IF(C2468="",NA(),IF(OR(C2468="Smelter not listed",C2468="Smelter not yet identified"),MATCH($B2468&amp;$D2468,'[3]Smelter Look-up'!$J:$J,0),MATCH($B2468&amp;$C2468,'[3]Smelter Look-up'!$J:$J,0)))</f>
        <v>#N/A</v>
      </c>
      <c r="X2468" s="67">
        <f t="shared" si="191"/>
        <v>0</v>
      </c>
      <c r="AB2468" s="68" t="str">
        <f t="shared" si="192"/>
        <v/>
      </c>
    </row>
    <row r="2469" spans="1:28" s="67" customFormat="1" ht="20.25">
      <c r="A2469" s="197"/>
      <c r="B2469" s="137" t="s">
        <v>235</v>
      </c>
      <c r="C2469" s="191" t="s">
        <v>235</v>
      </c>
      <c r="D2469" s="138"/>
      <c r="E2469" s="137" t="s">
        <v>235</v>
      </c>
      <c r="F2469" s="137" t="s">
        <v>235</v>
      </c>
      <c r="G2469" s="137" t="s">
        <v>235</v>
      </c>
      <c r="H2469" s="192" t="s">
        <v>235</v>
      </c>
      <c r="I2469" s="193" t="s">
        <v>235</v>
      </c>
      <c r="J2469" s="193" t="s">
        <v>235</v>
      </c>
      <c r="K2469" s="194"/>
      <c r="L2469" s="194"/>
      <c r="M2469" s="194"/>
      <c r="N2469" s="194"/>
      <c r="O2469" s="194"/>
      <c r="P2469" s="195"/>
      <c r="Q2469" s="196"/>
      <c r="R2469" s="137" t="s">
        <v>235</v>
      </c>
      <c r="S2469" s="197" t="str">
        <f t="shared" ca="1" si="193"/>
        <v/>
      </c>
      <c r="T2469" s="197" t="str">
        <f ca="1">IF(B2469="","",IF(ISERROR(MATCH($J2469,[3]SorP!$B$1:$B$6226,0)),"",INDIRECT("'SorP'!$A$"&amp;MATCH($S2469&amp;$J2469,[3]SorP!C:C,0))))</f>
        <v/>
      </c>
      <c r="U2469" s="139"/>
      <c r="V2469" s="140" t="e">
        <f>IF(C2469="",NA(),IF(OR(C2469="Smelter not listed",C2469="Smelter not yet identified"),MATCH($B2469&amp;$D2469,'[3]Smelter Look-up'!$J:$J,0),MATCH($B2469&amp;$C2469,'[3]Smelter Look-up'!$J:$J,0)))</f>
        <v>#N/A</v>
      </c>
      <c r="X2469" s="67">
        <f t="shared" si="191"/>
        <v>0</v>
      </c>
      <c r="AB2469" s="68" t="str">
        <f t="shared" si="192"/>
        <v/>
      </c>
    </row>
    <row r="2470" spans="1:28" s="67" customFormat="1" ht="20.25">
      <c r="A2470" s="197"/>
      <c r="B2470" s="137" t="s">
        <v>235</v>
      </c>
      <c r="C2470" s="191" t="s">
        <v>235</v>
      </c>
      <c r="D2470" s="138"/>
      <c r="E2470" s="137" t="s">
        <v>235</v>
      </c>
      <c r="F2470" s="137" t="s">
        <v>235</v>
      </c>
      <c r="G2470" s="137" t="s">
        <v>235</v>
      </c>
      <c r="H2470" s="192" t="s">
        <v>235</v>
      </c>
      <c r="I2470" s="193" t="s">
        <v>235</v>
      </c>
      <c r="J2470" s="193" t="s">
        <v>235</v>
      </c>
      <c r="K2470" s="194"/>
      <c r="L2470" s="194"/>
      <c r="M2470" s="194"/>
      <c r="N2470" s="194"/>
      <c r="O2470" s="194"/>
      <c r="P2470" s="195"/>
      <c r="Q2470" s="196"/>
      <c r="R2470" s="137" t="s">
        <v>235</v>
      </c>
      <c r="S2470" s="197" t="str">
        <f t="shared" ca="1" si="193"/>
        <v/>
      </c>
      <c r="T2470" s="197" t="str">
        <f ca="1">IF(B2470="","",IF(ISERROR(MATCH($J2470,[3]SorP!$B$1:$B$6226,0)),"",INDIRECT("'SorP'!$A$"&amp;MATCH($S2470&amp;$J2470,[3]SorP!C:C,0))))</f>
        <v/>
      </c>
      <c r="U2470" s="139"/>
      <c r="V2470" s="140" t="e">
        <f>IF(C2470="",NA(),IF(OR(C2470="Smelter not listed",C2470="Smelter not yet identified"),MATCH($B2470&amp;$D2470,'[3]Smelter Look-up'!$J:$J,0),MATCH($B2470&amp;$C2470,'[3]Smelter Look-up'!$J:$J,0)))</f>
        <v>#N/A</v>
      </c>
      <c r="X2470" s="67">
        <f t="shared" si="191"/>
        <v>0</v>
      </c>
      <c r="AB2470" s="68" t="str">
        <f t="shared" si="192"/>
        <v/>
      </c>
    </row>
    <row r="2471" spans="1:28" s="67" customFormat="1" ht="20.25">
      <c r="A2471" s="197"/>
      <c r="B2471" s="137" t="s">
        <v>235</v>
      </c>
      <c r="C2471" s="191" t="s">
        <v>235</v>
      </c>
      <c r="D2471" s="138"/>
      <c r="E2471" s="137" t="s">
        <v>235</v>
      </c>
      <c r="F2471" s="137" t="s">
        <v>235</v>
      </c>
      <c r="G2471" s="137" t="s">
        <v>235</v>
      </c>
      <c r="H2471" s="192" t="s">
        <v>235</v>
      </c>
      <c r="I2471" s="193" t="s">
        <v>235</v>
      </c>
      <c r="J2471" s="193" t="s">
        <v>235</v>
      </c>
      <c r="K2471" s="194"/>
      <c r="L2471" s="194"/>
      <c r="M2471" s="194"/>
      <c r="N2471" s="194"/>
      <c r="O2471" s="194"/>
      <c r="P2471" s="195"/>
      <c r="Q2471" s="196"/>
      <c r="R2471" s="137" t="s">
        <v>235</v>
      </c>
      <c r="S2471" s="197" t="str">
        <f t="shared" ca="1" si="193"/>
        <v/>
      </c>
      <c r="T2471" s="197" t="str">
        <f ca="1">IF(B2471="","",IF(ISERROR(MATCH($J2471,[3]SorP!$B$1:$B$6226,0)),"",INDIRECT("'SorP'!$A$"&amp;MATCH($S2471&amp;$J2471,[3]SorP!C:C,0))))</f>
        <v/>
      </c>
      <c r="U2471" s="139"/>
      <c r="V2471" s="140" t="e">
        <f>IF(C2471="",NA(),IF(OR(C2471="Smelter not listed",C2471="Smelter not yet identified"),MATCH($B2471&amp;$D2471,'[3]Smelter Look-up'!$J:$J,0),MATCH($B2471&amp;$C2471,'[3]Smelter Look-up'!$J:$J,0)))</f>
        <v>#N/A</v>
      </c>
      <c r="X2471" s="67">
        <f t="shared" si="191"/>
        <v>0</v>
      </c>
      <c r="AB2471" s="68" t="str">
        <f t="shared" si="192"/>
        <v/>
      </c>
    </row>
    <row r="2472" spans="1:28" s="67" customFormat="1" ht="20.25">
      <c r="A2472" s="197"/>
      <c r="B2472" s="137" t="s">
        <v>235</v>
      </c>
      <c r="C2472" s="191" t="s">
        <v>235</v>
      </c>
      <c r="D2472" s="138"/>
      <c r="E2472" s="137" t="s">
        <v>235</v>
      </c>
      <c r="F2472" s="137" t="s">
        <v>235</v>
      </c>
      <c r="G2472" s="137" t="s">
        <v>235</v>
      </c>
      <c r="H2472" s="192" t="s">
        <v>235</v>
      </c>
      <c r="I2472" s="193" t="s">
        <v>235</v>
      </c>
      <c r="J2472" s="193" t="s">
        <v>235</v>
      </c>
      <c r="K2472" s="194"/>
      <c r="L2472" s="194"/>
      <c r="M2472" s="194"/>
      <c r="N2472" s="194"/>
      <c r="O2472" s="194"/>
      <c r="P2472" s="195"/>
      <c r="Q2472" s="196"/>
      <c r="R2472" s="137" t="s">
        <v>235</v>
      </c>
      <c r="S2472" s="197" t="str">
        <f t="shared" ca="1" si="193"/>
        <v/>
      </c>
      <c r="T2472" s="197" t="str">
        <f ca="1">IF(B2472="","",IF(ISERROR(MATCH($J2472,[3]SorP!$B$1:$B$6226,0)),"",INDIRECT("'SorP'!$A$"&amp;MATCH($S2472&amp;$J2472,[3]SorP!C:C,0))))</f>
        <v/>
      </c>
      <c r="U2472" s="139"/>
      <c r="V2472" s="140" t="e">
        <f>IF(C2472="",NA(),IF(OR(C2472="Smelter not listed",C2472="Smelter not yet identified"),MATCH($B2472&amp;$D2472,'[3]Smelter Look-up'!$J:$J,0),MATCH($B2472&amp;$C2472,'[3]Smelter Look-up'!$J:$J,0)))</f>
        <v>#N/A</v>
      </c>
      <c r="X2472" s="67">
        <f t="shared" si="191"/>
        <v>0</v>
      </c>
      <c r="AB2472" s="68" t="str">
        <f t="shared" si="192"/>
        <v/>
      </c>
    </row>
    <row r="2473" spans="1:28" s="67" customFormat="1" ht="20.25">
      <c r="A2473" s="197"/>
      <c r="B2473" s="137" t="s">
        <v>235</v>
      </c>
      <c r="C2473" s="191" t="s">
        <v>235</v>
      </c>
      <c r="D2473" s="138"/>
      <c r="E2473" s="137" t="s">
        <v>235</v>
      </c>
      <c r="F2473" s="137" t="s">
        <v>235</v>
      </c>
      <c r="G2473" s="137" t="s">
        <v>235</v>
      </c>
      <c r="H2473" s="192" t="s">
        <v>235</v>
      </c>
      <c r="I2473" s="193" t="s">
        <v>235</v>
      </c>
      <c r="J2473" s="193" t="s">
        <v>235</v>
      </c>
      <c r="K2473" s="194"/>
      <c r="L2473" s="194"/>
      <c r="M2473" s="194"/>
      <c r="N2473" s="194"/>
      <c r="O2473" s="194"/>
      <c r="P2473" s="195"/>
      <c r="Q2473" s="196"/>
      <c r="R2473" s="137" t="s">
        <v>235</v>
      </c>
      <c r="S2473" s="197" t="str">
        <f t="shared" ca="1" si="193"/>
        <v/>
      </c>
      <c r="T2473" s="197" t="str">
        <f ca="1">IF(B2473="","",IF(ISERROR(MATCH($J2473,[3]SorP!$B$1:$B$6226,0)),"",INDIRECT("'SorP'!$A$"&amp;MATCH($S2473&amp;$J2473,[3]SorP!C:C,0))))</f>
        <v/>
      </c>
      <c r="U2473" s="139"/>
      <c r="V2473" s="140" t="e">
        <f>IF(C2473="",NA(),IF(OR(C2473="Smelter not listed",C2473="Smelter not yet identified"),MATCH($B2473&amp;$D2473,'[3]Smelter Look-up'!$J:$J,0),MATCH($B2473&amp;$C2473,'[3]Smelter Look-up'!$J:$J,0)))</f>
        <v>#N/A</v>
      </c>
      <c r="X2473" s="67">
        <f t="shared" si="191"/>
        <v>0</v>
      </c>
      <c r="AB2473" s="68" t="str">
        <f t="shared" si="192"/>
        <v/>
      </c>
    </row>
    <row r="2474" spans="1:28" s="67" customFormat="1" ht="20.25">
      <c r="A2474" s="197"/>
      <c r="B2474" s="137" t="s">
        <v>235</v>
      </c>
      <c r="C2474" s="191" t="s">
        <v>235</v>
      </c>
      <c r="D2474" s="138"/>
      <c r="E2474" s="137" t="s">
        <v>235</v>
      </c>
      <c r="F2474" s="137" t="s">
        <v>235</v>
      </c>
      <c r="G2474" s="137" t="s">
        <v>235</v>
      </c>
      <c r="H2474" s="192" t="s">
        <v>235</v>
      </c>
      <c r="I2474" s="193" t="s">
        <v>235</v>
      </c>
      <c r="J2474" s="193" t="s">
        <v>235</v>
      </c>
      <c r="K2474" s="194"/>
      <c r="L2474" s="194"/>
      <c r="M2474" s="194"/>
      <c r="N2474" s="194"/>
      <c r="O2474" s="194"/>
      <c r="P2474" s="195"/>
      <c r="Q2474" s="196"/>
      <c r="R2474" s="137" t="s">
        <v>235</v>
      </c>
      <c r="S2474" s="197" t="str">
        <f t="shared" ca="1" si="193"/>
        <v/>
      </c>
      <c r="T2474" s="197" t="str">
        <f ca="1">IF(B2474="","",IF(ISERROR(MATCH($J2474,[3]SorP!$B$1:$B$6226,0)),"",INDIRECT("'SorP'!$A$"&amp;MATCH($S2474&amp;$J2474,[3]SorP!C:C,0))))</f>
        <v/>
      </c>
      <c r="U2474" s="139"/>
      <c r="V2474" s="140" t="e">
        <f>IF(C2474="",NA(),IF(OR(C2474="Smelter not listed",C2474="Smelter not yet identified"),MATCH($B2474&amp;$D2474,'[3]Smelter Look-up'!$J:$J,0),MATCH($B2474&amp;$C2474,'[3]Smelter Look-up'!$J:$J,0)))</f>
        <v>#N/A</v>
      </c>
      <c r="X2474" s="67">
        <f t="shared" si="191"/>
        <v>0</v>
      </c>
      <c r="AB2474" s="68" t="str">
        <f t="shared" si="192"/>
        <v/>
      </c>
    </row>
    <row r="2475" spans="1:28" s="67" customFormat="1" ht="20.25">
      <c r="A2475" s="197"/>
      <c r="B2475" s="137" t="s">
        <v>235</v>
      </c>
      <c r="C2475" s="191" t="s">
        <v>235</v>
      </c>
      <c r="D2475" s="138"/>
      <c r="E2475" s="137" t="s">
        <v>235</v>
      </c>
      <c r="F2475" s="137" t="s">
        <v>235</v>
      </c>
      <c r="G2475" s="137" t="s">
        <v>235</v>
      </c>
      <c r="H2475" s="192" t="s">
        <v>235</v>
      </c>
      <c r="I2475" s="193" t="s">
        <v>235</v>
      </c>
      <c r="J2475" s="193" t="s">
        <v>235</v>
      </c>
      <c r="K2475" s="194"/>
      <c r="L2475" s="194"/>
      <c r="M2475" s="194"/>
      <c r="N2475" s="194"/>
      <c r="O2475" s="194"/>
      <c r="P2475" s="195"/>
      <c r="Q2475" s="196"/>
      <c r="R2475" s="137" t="s">
        <v>235</v>
      </c>
      <c r="S2475" s="197" t="str">
        <f t="shared" ca="1" si="193"/>
        <v/>
      </c>
      <c r="T2475" s="197" t="str">
        <f ca="1">IF(B2475="","",IF(ISERROR(MATCH($J2475,[3]SorP!$B$1:$B$6226,0)),"",INDIRECT("'SorP'!$A$"&amp;MATCH($S2475&amp;$J2475,[3]SorP!C:C,0))))</f>
        <v/>
      </c>
      <c r="U2475" s="139"/>
      <c r="V2475" s="140" t="e">
        <f>IF(C2475="",NA(),IF(OR(C2475="Smelter not listed",C2475="Smelter not yet identified"),MATCH($B2475&amp;$D2475,'[3]Smelter Look-up'!$J:$J,0),MATCH($B2475&amp;$C2475,'[3]Smelter Look-up'!$J:$J,0)))</f>
        <v>#N/A</v>
      </c>
      <c r="X2475" s="67">
        <f t="shared" si="191"/>
        <v>0</v>
      </c>
      <c r="AB2475" s="68" t="str">
        <f t="shared" si="192"/>
        <v/>
      </c>
    </row>
    <row r="2476" spans="1:28" s="67" customFormat="1" ht="20.25">
      <c r="A2476" s="197"/>
      <c r="B2476" s="137" t="s">
        <v>235</v>
      </c>
      <c r="C2476" s="191" t="s">
        <v>235</v>
      </c>
      <c r="D2476" s="138"/>
      <c r="E2476" s="137" t="s">
        <v>235</v>
      </c>
      <c r="F2476" s="137" t="s">
        <v>235</v>
      </c>
      <c r="G2476" s="137" t="s">
        <v>235</v>
      </c>
      <c r="H2476" s="192" t="s">
        <v>235</v>
      </c>
      <c r="I2476" s="193" t="s">
        <v>235</v>
      </c>
      <c r="J2476" s="193" t="s">
        <v>235</v>
      </c>
      <c r="K2476" s="194"/>
      <c r="L2476" s="194"/>
      <c r="M2476" s="194"/>
      <c r="N2476" s="194"/>
      <c r="O2476" s="194"/>
      <c r="P2476" s="195"/>
      <c r="Q2476" s="196"/>
      <c r="R2476" s="137" t="s">
        <v>235</v>
      </c>
      <c r="S2476" s="197" t="str">
        <f t="shared" ca="1" si="193"/>
        <v/>
      </c>
      <c r="T2476" s="197" t="str">
        <f ca="1">IF(B2476="","",IF(ISERROR(MATCH($J2476,[3]SorP!$B$1:$B$6226,0)),"",INDIRECT("'SorP'!$A$"&amp;MATCH($S2476&amp;$J2476,[3]SorP!C:C,0))))</f>
        <v/>
      </c>
      <c r="U2476" s="139"/>
      <c r="V2476" s="140" t="e">
        <f>IF(C2476="",NA(),IF(OR(C2476="Smelter not listed",C2476="Smelter not yet identified"),MATCH($B2476&amp;$D2476,'[3]Smelter Look-up'!$J:$J,0),MATCH($B2476&amp;$C2476,'[3]Smelter Look-up'!$J:$J,0)))</f>
        <v>#N/A</v>
      </c>
      <c r="X2476" s="67">
        <f t="shared" si="191"/>
        <v>0</v>
      </c>
      <c r="AB2476" s="68" t="str">
        <f t="shared" si="192"/>
        <v/>
      </c>
    </row>
    <row r="2477" spans="1:28" s="67" customFormat="1" ht="20.25">
      <c r="A2477" s="197"/>
      <c r="B2477" s="137" t="s">
        <v>235</v>
      </c>
      <c r="C2477" s="191" t="s">
        <v>235</v>
      </c>
      <c r="D2477" s="138"/>
      <c r="E2477" s="137" t="s">
        <v>235</v>
      </c>
      <c r="F2477" s="137" t="s">
        <v>235</v>
      </c>
      <c r="G2477" s="137" t="s">
        <v>235</v>
      </c>
      <c r="H2477" s="192" t="s">
        <v>235</v>
      </c>
      <c r="I2477" s="193" t="s">
        <v>235</v>
      </c>
      <c r="J2477" s="193" t="s">
        <v>235</v>
      </c>
      <c r="K2477" s="194"/>
      <c r="L2477" s="194"/>
      <c r="M2477" s="194"/>
      <c r="N2477" s="194"/>
      <c r="O2477" s="194"/>
      <c r="P2477" s="195"/>
      <c r="Q2477" s="196"/>
      <c r="R2477" s="137" t="s">
        <v>235</v>
      </c>
      <c r="S2477" s="197" t="str">
        <f t="shared" ca="1" si="193"/>
        <v/>
      </c>
      <c r="T2477" s="197" t="str">
        <f ca="1">IF(B2477="","",IF(ISERROR(MATCH($J2477,[3]SorP!$B$1:$B$6226,0)),"",INDIRECT("'SorP'!$A$"&amp;MATCH($S2477&amp;$J2477,[3]SorP!C:C,0))))</f>
        <v/>
      </c>
      <c r="U2477" s="139"/>
      <c r="V2477" s="140" t="e">
        <f>IF(C2477="",NA(),IF(OR(C2477="Smelter not listed",C2477="Smelter not yet identified"),MATCH($B2477&amp;$D2477,'[3]Smelter Look-up'!$J:$J,0),MATCH($B2477&amp;$C2477,'[3]Smelter Look-up'!$J:$J,0)))</f>
        <v>#N/A</v>
      </c>
      <c r="X2477" s="67">
        <f t="shared" si="191"/>
        <v>0</v>
      </c>
      <c r="AB2477" s="68" t="str">
        <f t="shared" si="192"/>
        <v/>
      </c>
    </row>
    <row r="2478" spans="1:28" s="67" customFormat="1" ht="20.25">
      <c r="A2478" s="197"/>
      <c r="B2478" s="137" t="s">
        <v>235</v>
      </c>
      <c r="C2478" s="191" t="s">
        <v>235</v>
      </c>
      <c r="D2478" s="138"/>
      <c r="E2478" s="137" t="s">
        <v>235</v>
      </c>
      <c r="F2478" s="137" t="s">
        <v>235</v>
      </c>
      <c r="G2478" s="137" t="s">
        <v>235</v>
      </c>
      <c r="H2478" s="192" t="s">
        <v>235</v>
      </c>
      <c r="I2478" s="193" t="s">
        <v>235</v>
      </c>
      <c r="J2478" s="193" t="s">
        <v>235</v>
      </c>
      <c r="K2478" s="194"/>
      <c r="L2478" s="194"/>
      <c r="M2478" s="194"/>
      <c r="N2478" s="194"/>
      <c r="O2478" s="194"/>
      <c r="P2478" s="195"/>
      <c r="Q2478" s="196"/>
      <c r="R2478" s="137" t="s">
        <v>235</v>
      </c>
      <c r="S2478" s="197" t="str">
        <f t="shared" ca="1" si="193"/>
        <v/>
      </c>
      <c r="T2478" s="197" t="str">
        <f ca="1">IF(B2478="","",IF(ISERROR(MATCH($J2478,[3]SorP!$B$1:$B$6226,0)),"",INDIRECT("'SorP'!$A$"&amp;MATCH($S2478&amp;$J2478,[3]SorP!C:C,0))))</f>
        <v/>
      </c>
      <c r="U2478" s="139"/>
      <c r="V2478" s="140" t="e">
        <f>IF(C2478="",NA(),IF(OR(C2478="Smelter not listed",C2478="Smelter not yet identified"),MATCH($B2478&amp;$D2478,'[3]Smelter Look-up'!$J:$J,0),MATCH($B2478&amp;$C2478,'[3]Smelter Look-up'!$J:$J,0)))</f>
        <v>#N/A</v>
      </c>
      <c r="X2478" s="67">
        <f t="shared" si="191"/>
        <v>0</v>
      </c>
      <c r="AB2478" s="68" t="str">
        <f t="shared" si="192"/>
        <v/>
      </c>
    </row>
    <row r="2479" spans="1:28" s="67" customFormat="1" ht="20.25">
      <c r="A2479" s="197"/>
      <c r="B2479" s="137" t="s">
        <v>235</v>
      </c>
      <c r="C2479" s="191" t="s">
        <v>235</v>
      </c>
      <c r="D2479" s="138"/>
      <c r="E2479" s="137" t="s">
        <v>235</v>
      </c>
      <c r="F2479" s="137" t="s">
        <v>235</v>
      </c>
      <c r="G2479" s="137" t="s">
        <v>235</v>
      </c>
      <c r="H2479" s="192" t="s">
        <v>235</v>
      </c>
      <c r="I2479" s="193" t="s">
        <v>235</v>
      </c>
      <c r="J2479" s="193" t="s">
        <v>235</v>
      </c>
      <c r="K2479" s="194"/>
      <c r="L2479" s="194"/>
      <c r="M2479" s="194"/>
      <c r="N2479" s="194"/>
      <c r="O2479" s="194"/>
      <c r="P2479" s="195"/>
      <c r="Q2479" s="196"/>
      <c r="R2479" s="137" t="s">
        <v>235</v>
      </c>
      <c r="S2479" s="197" t="str">
        <f t="shared" ca="1" si="193"/>
        <v/>
      </c>
      <c r="T2479" s="197" t="str">
        <f ca="1">IF(B2479="","",IF(ISERROR(MATCH($J2479,[3]SorP!$B$1:$B$6226,0)),"",INDIRECT("'SorP'!$A$"&amp;MATCH($S2479&amp;$J2479,[3]SorP!C:C,0))))</f>
        <v/>
      </c>
      <c r="U2479" s="139"/>
      <c r="V2479" s="140" t="e">
        <f>IF(C2479="",NA(),IF(OR(C2479="Smelter not listed",C2479="Smelter not yet identified"),MATCH($B2479&amp;$D2479,'[3]Smelter Look-up'!$J:$J,0),MATCH($B2479&amp;$C2479,'[3]Smelter Look-up'!$J:$J,0)))</f>
        <v>#N/A</v>
      </c>
      <c r="X2479" s="67">
        <f t="shared" si="191"/>
        <v>0</v>
      </c>
      <c r="AB2479" s="68" t="str">
        <f t="shared" si="192"/>
        <v/>
      </c>
    </row>
    <row r="2480" spans="1:28" s="67" customFormat="1" ht="20.25">
      <c r="A2480" s="197"/>
      <c r="B2480" s="137" t="s">
        <v>235</v>
      </c>
      <c r="C2480" s="191" t="s">
        <v>235</v>
      </c>
      <c r="D2480" s="138"/>
      <c r="E2480" s="137" t="s">
        <v>235</v>
      </c>
      <c r="F2480" s="137" t="s">
        <v>235</v>
      </c>
      <c r="G2480" s="137" t="s">
        <v>235</v>
      </c>
      <c r="H2480" s="192" t="s">
        <v>235</v>
      </c>
      <c r="I2480" s="193" t="s">
        <v>235</v>
      </c>
      <c r="J2480" s="193" t="s">
        <v>235</v>
      </c>
      <c r="K2480" s="194"/>
      <c r="L2480" s="194"/>
      <c r="M2480" s="194"/>
      <c r="N2480" s="194"/>
      <c r="O2480" s="194"/>
      <c r="P2480" s="195"/>
      <c r="Q2480" s="196"/>
      <c r="R2480" s="137" t="s">
        <v>235</v>
      </c>
      <c r="S2480" s="197" t="str">
        <f t="shared" ca="1" si="193"/>
        <v/>
      </c>
      <c r="T2480" s="197" t="str">
        <f ca="1">IF(B2480="","",IF(ISERROR(MATCH($J2480,[3]SorP!$B$1:$B$6226,0)),"",INDIRECT("'SorP'!$A$"&amp;MATCH($S2480&amp;$J2480,[3]SorP!C:C,0))))</f>
        <v/>
      </c>
      <c r="U2480" s="139"/>
      <c r="V2480" s="140" t="e">
        <f>IF(C2480="",NA(),IF(OR(C2480="Smelter not listed",C2480="Smelter not yet identified"),MATCH($B2480&amp;$D2480,'[3]Smelter Look-up'!$J:$J,0),MATCH($B2480&amp;$C2480,'[3]Smelter Look-up'!$J:$J,0)))</f>
        <v>#N/A</v>
      </c>
      <c r="X2480" s="67">
        <f t="shared" si="191"/>
        <v>0</v>
      </c>
      <c r="AB2480" s="68" t="str">
        <f t="shared" si="192"/>
        <v/>
      </c>
    </row>
    <row r="2481" spans="1:28" s="67" customFormat="1" ht="20.25">
      <c r="A2481" s="197"/>
      <c r="B2481" s="137" t="s">
        <v>235</v>
      </c>
      <c r="C2481" s="191" t="s">
        <v>235</v>
      </c>
      <c r="D2481" s="138"/>
      <c r="E2481" s="137" t="s">
        <v>235</v>
      </c>
      <c r="F2481" s="137" t="s">
        <v>235</v>
      </c>
      <c r="G2481" s="137" t="s">
        <v>235</v>
      </c>
      <c r="H2481" s="192" t="s">
        <v>235</v>
      </c>
      <c r="I2481" s="193" t="s">
        <v>235</v>
      </c>
      <c r="J2481" s="193" t="s">
        <v>235</v>
      </c>
      <c r="K2481" s="194"/>
      <c r="L2481" s="194"/>
      <c r="M2481" s="194"/>
      <c r="N2481" s="194"/>
      <c r="O2481" s="194"/>
      <c r="P2481" s="195"/>
      <c r="Q2481" s="196"/>
      <c r="R2481" s="137" t="s">
        <v>235</v>
      </c>
      <c r="S2481" s="197" t="str">
        <f t="shared" ca="1" si="193"/>
        <v/>
      </c>
      <c r="T2481" s="197" t="str">
        <f ca="1">IF(B2481="","",IF(ISERROR(MATCH($J2481,[3]SorP!$B$1:$B$6226,0)),"",INDIRECT("'SorP'!$A$"&amp;MATCH($S2481&amp;$J2481,[3]SorP!C:C,0))))</f>
        <v/>
      </c>
      <c r="U2481" s="139"/>
      <c r="V2481" s="140" t="e">
        <f>IF(C2481="",NA(),IF(OR(C2481="Smelter not listed",C2481="Smelter not yet identified"),MATCH($B2481&amp;$D2481,'[3]Smelter Look-up'!$J:$J,0),MATCH($B2481&amp;$C2481,'[3]Smelter Look-up'!$J:$J,0)))</f>
        <v>#N/A</v>
      </c>
      <c r="X2481" s="67">
        <f t="shared" si="191"/>
        <v>0</v>
      </c>
      <c r="AB2481" s="68" t="str">
        <f t="shared" si="192"/>
        <v/>
      </c>
    </row>
    <row r="2482" spans="1:28" s="67" customFormat="1" ht="20.25">
      <c r="A2482" s="197"/>
      <c r="B2482" s="137" t="s">
        <v>235</v>
      </c>
      <c r="C2482" s="191" t="s">
        <v>235</v>
      </c>
      <c r="D2482" s="138"/>
      <c r="E2482" s="137" t="s">
        <v>235</v>
      </c>
      <c r="F2482" s="137" t="s">
        <v>235</v>
      </c>
      <c r="G2482" s="137" t="s">
        <v>235</v>
      </c>
      <c r="H2482" s="192" t="s">
        <v>235</v>
      </c>
      <c r="I2482" s="193" t="s">
        <v>235</v>
      </c>
      <c r="J2482" s="193" t="s">
        <v>235</v>
      </c>
      <c r="K2482" s="194"/>
      <c r="L2482" s="194"/>
      <c r="M2482" s="194"/>
      <c r="N2482" s="194"/>
      <c r="O2482" s="194"/>
      <c r="P2482" s="195"/>
      <c r="Q2482" s="196"/>
      <c r="R2482" s="137" t="s">
        <v>235</v>
      </c>
      <c r="S2482" s="197" t="str">
        <f t="shared" ca="1" si="193"/>
        <v/>
      </c>
      <c r="T2482" s="197" t="str">
        <f ca="1">IF(B2482="","",IF(ISERROR(MATCH($J2482,[3]SorP!$B$1:$B$6226,0)),"",INDIRECT("'SorP'!$A$"&amp;MATCH($S2482&amp;$J2482,[3]SorP!C:C,0))))</f>
        <v/>
      </c>
      <c r="U2482" s="139"/>
      <c r="V2482" s="140" t="e">
        <f>IF(C2482="",NA(),IF(OR(C2482="Smelter not listed",C2482="Smelter not yet identified"),MATCH($B2482&amp;$D2482,'[3]Smelter Look-up'!$J:$J,0),MATCH($B2482&amp;$C2482,'[3]Smelter Look-up'!$J:$J,0)))</f>
        <v>#N/A</v>
      </c>
      <c r="X2482" s="67">
        <f t="shared" si="191"/>
        <v>0</v>
      </c>
      <c r="AB2482" s="68" t="str">
        <f t="shared" si="192"/>
        <v/>
      </c>
    </row>
    <row r="2483" spans="1:28" s="67" customFormat="1" ht="20.25">
      <c r="A2483" s="197"/>
      <c r="B2483" s="137" t="s">
        <v>235</v>
      </c>
      <c r="C2483" s="191" t="s">
        <v>235</v>
      </c>
      <c r="D2483" s="138"/>
      <c r="E2483" s="137" t="s">
        <v>235</v>
      </c>
      <c r="F2483" s="137" t="s">
        <v>235</v>
      </c>
      <c r="G2483" s="137" t="s">
        <v>235</v>
      </c>
      <c r="H2483" s="192" t="s">
        <v>235</v>
      </c>
      <c r="I2483" s="193" t="s">
        <v>235</v>
      </c>
      <c r="J2483" s="193" t="s">
        <v>235</v>
      </c>
      <c r="K2483" s="194"/>
      <c r="L2483" s="194"/>
      <c r="M2483" s="194"/>
      <c r="N2483" s="194"/>
      <c r="O2483" s="194"/>
      <c r="P2483" s="195"/>
      <c r="Q2483" s="196"/>
      <c r="R2483" s="137" t="s">
        <v>235</v>
      </c>
      <c r="S2483" s="197" t="str">
        <f t="shared" ca="1" si="193"/>
        <v/>
      </c>
      <c r="T2483" s="197" t="str">
        <f ca="1">IF(B2483="","",IF(ISERROR(MATCH($J2483,[3]SorP!$B$1:$B$6226,0)),"",INDIRECT("'SorP'!$A$"&amp;MATCH($S2483&amp;$J2483,[3]SorP!C:C,0))))</f>
        <v/>
      </c>
      <c r="U2483" s="139"/>
      <c r="V2483" s="140" t="e">
        <f>IF(C2483="",NA(),IF(OR(C2483="Smelter not listed",C2483="Smelter not yet identified"),MATCH($B2483&amp;$D2483,'[3]Smelter Look-up'!$J:$J,0),MATCH($B2483&amp;$C2483,'[3]Smelter Look-up'!$J:$J,0)))</f>
        <v>#N/A</v>
      </c>
      <c r="X2483" s="67">
        <f t="shared" si="191"/>
        <v>0</v>
      </c>
      <c r="AB2483" s="68" t="str">
        <f t="shared" si="192"/>
        <v/>
      </c>
    </row>
    <row r="2484" spans="1:28" s="67" customFormat="1" ht="20.25">
      <c r="A2484" s="197"/>
      <c r="B2484" s="137" t="s">
        <v>235</v>
      </c>
      <c r="C2484" s="191" t="s">
        <v>235</v>
      </c>
      <c r="D2484" s="138"/>
      <c r="E2484" s="137" t="s">
        <v>235</v>
      </c>
      <c r="F2484" s="137" t="s">
        <v>235</v>
      </c>
      <c r="G2484" s="137" t="s">
        <v>235</v>
      </c>
      <c r="H2484" s="192" t="s">
        <v>235</v>
      </c>
      <c r="I2484" s="193" t="s">
        <v>235</v>
      </c>
      <c r="J2484" s="193" t="s">
        <v>235</v>
      </c>
      <c r="K2484" s="194"/>
      <c r="L2484" s="194"/>
      <c r="M2484" s="194"/>
      <c r="N2484" s="194"/>
      <c r="O2484" s="194"/>
      <c r="P2484" s="195"/>
      <c r="Q2484" s="196"/>
      <c r="R2484" s="137" t="s">
        <v>235</v>
      </c>
      <c r="S2484" s="197" t="str">
        <f t="shared" ca="1" si="193"/>
        <v/>
      </c>
      <c r="T2484" s="197" t="str">
        <f ca="1">IF(B2484="","",IF(ISERROR(MATCH($J2484,[3]SorP!$B$1:$B$6226,0)),"",INDIRECT("'SorP'!$A$"&amp;MATCH($S2484&amp;$J2484,[3]SorP!C:C,0))))</f>
        <v/>
      </c>
      <c r="U2484" s="139"/>
      <c r="V2484" s="140" t="e">
        <f>IF(C2484="",NA(),IF(OR(C2484="Smelter not listed",C2484="Smelter not yet identified"),MATCH($B2484&amp;$D2484,'[3]Smelter Look-up'!$J:$J,0),MATCH($B2484&amp;$C2484,'[3]Smelter Look-up'!$J:$J,0)))</f>
        <v>#N/A</v>
      </c>
      <c r="X2484" s="67">
        <f t="shared" si="191"/>
        <v>0</v>
      </c>
      <c r="AB2484" s="68" t="str">
        <f t="shared" si="192"/>
        <v/>
      </c>
    </row>
    <row r="2485" spans="1:28" s="67" customFormat="1" ht="20.25">
      <c r="A2485" s="197"/>
      <c r="B2485" s="137" t="s">
        <v>235</v>
      </c>
      <c r="C2485" s="191" t="s">
        <v>235</v>
      </c>
      <c r="D2485" s="138"/>
      <c r="E2485" s="137" t="s">
        <v>235</v>
      </c>
      <c r="F2485" s="137" t="s">
        <v>235</v>
      </c>
      <c r="G2485" s="137" t="s">
        <v>235</v>
      </c>
      <c r="H2485" s="192" t="s">
        <v>235</v>
      </c>
      <c r="I2485" s="193" t="s">
        <v>235</v>
      </c>
      <c r="J2485" s="193" t="s">
        <v>235</v>
      </c>
      <c r="K2485" s="194"/>
      <c r="L2485" s="194"/>
      <c r="M2485" s="194"/>
      <c r="N2485" s="194"/>
      <c r="O2485" s="194"/>
      <c r="P2485" s="195"/>
      <c r="Q2485" s="196"/>
      <c r="R2485" s="137" t="s">
        <v>235</v>
      </c>
      <c r="S2485" s="197" t="str">
        <f t="shared" ca="1" si="193"/>
        <v/>
      </c>
      <c r="T2485" s="197" t="str">
        <f ca="1">IF(B2485="","",IF(ISERROR(MATCH($J2485,[3]SorP!$B$1:$B$6226,0)),"",INDIRECT("'SorP'!$A$"&amp;MATCH($S2485&amp;$J2485,[3]SorP!C:C,0))))</f>
        <v/>
      </c>
      <c r="U2485" s="139"/>
      <c r="V2485" s="140" t="e">
        <f>IF(C2485="",NA(),IF(OR(C2485="Smelter not listed",C2485="Smelter not yet identified"),MATCH($B2485&amp;$D2485,'[3]Smelter Look-up'!$J:$J,0),MATCH($B2485&amp;$C2485,'[3]Smelter Look-up'!$J:$J,0)))</f>
        <v>#N/A</v>
      </c>
      <c r="X2485" s="67">
        <f t="shared" si="191"/>
        <v>0</v>
      </c>
      <c r="AB2485" s="68" t="str">
        <f t="shared" si="192"/>
        <v/>
      </c>
    </row>
    <row r="2486" spans="1:28" s="67" customFormat="1" ht="20.25">
      <c r="A2486" s="197"/>
      <c r="B2486" s="137" t="s">
        <v>235</v>
      </c>
      <c r="C2486" s="191" t="s">
        <v>235</v>
      </c>
      <c r="D2486" s="138"/>
      <c r="E2486" s="137" t="s">
        <v>235</v>
      </c>
      <c r="F2486" s="137" t="s">
        <v>235</v>
      </c>
      <c r="G2486" s="137" t="s">
        <v>235</v>
      </c>
      <c r="H2486" s="192" t="s">
        <v>235</v>
      </c>
      <c r="I2486" s="193" t="s">
        <v>235</v>
      </c>
      <c r="J2486" s="193" t="s">
        <v>235</v>
      </c>
      <c r="K2486" s="194"/>
      <c r="L2486" s="194"/>
      <c r="M2486" s="194"/>
      <c r="N2486" s="194"/>
      <c r="O2486" s="194"/>
      <c r="P2486" s="195"/>
      <c r="Q2486" s="196"/>
      <c r="R2486" s="137" t="s">
        <v>235</v>
      </c>
      <c r="S2486" s="197" t="str">
        <f t="shared" ca="1" si="193"/>
        <v/>
      </c>
      <c r="T2486" s="197" t="str">
        <f ca="1">IF(B2486="","",IF(ISERROR(MATCH($J2486,[3]SorP!$B$1:$B$6226,0)),"",INDIRECT("'SorP'!$A$"&amp;MATCH($S2486&amp;$J2486,[3]SorP!C:C,0))))</f>
        <v/>
      </c>
      <c r="U2486" s="139"/>
      <c r="V2486" s="140" t="e">
        <f>IF(C2486="",NA(),IF(OR(C2486="Smelter not listed",C2486="Smelter not yet identified"),MATCH($B2486&amp;$D2486,'[3]Smelter Look-up'!$J:$J,0),MATCH($B2486&amp;$C2486,'[3]Smelter Look-up'!$J:$J,0)))</f>
        <v>#N/A</v>
      </c>
      <c r="X2486" s="67">
        <f t="shared" si="191"/>
        <v>0</v>
      </c>
      <c r="AB2486" s="68" t="str">
        <f t="shared" si="192"/>
        <v/>
      </c>
    </row>
    <row r="2487" spans="1:28" s="67" customFormat="1" ht="20.25">
      <c r="A2487" s="197"/>
      <c r="B2487" s="137" t="s">
        <v>235</v>
      </c>
      <c r="C2487" s="191" t="s">
        <v>235</v>
      </c>
      <c r="D2487" s="138"/>
      <c r="E2487" s="137" t="s">
        <v>235</v>
      </c>
      <c r="F2487" s="137" t="s">
        <v>235</v>
      </c>
      <c r="G2487" s="137" t="s">
        <v>235</v>
      </c>
      <c r="H2487" s="192" t="s">
        <v>235</v>
      </c>
      <c r="I2487" s="193" t="s">
        <v>235</v>
      </c>
      <c r="J2487" s="193" t="s">
        <v>235</v>
      </c>
      <c r="K2487" s="194"/>
      <c r="L2487" s="194"/>
      <c r="M2487" s="194"/>
      <c r="N2487" s="194"/>
      <c r="O2487" s="194"/>
      <c r="P2487" s="195"/>
      <c r="Q2487" s="196"/>
      <c r="R2487" s="137" t="s">
        <v>235</v>
      </c>
      <c r="S2487" s="197" t="str">
        <f t="shared" ca="1" si="193"/>
        <v/>
      </c>
      <c r="T2487" s="197" t="str">
        <f ca="1">IF(B2487="","",IF(ISERROR(MATCH($J2487,[3]SorP!$B$1:$B$6226,0)),"",INDIRECT("'SorP'!$A$"&amp;MATCH($S2487&amp;$J2487,[3]SorP!C:C,0))))</f>
        <v/>
      </c>
      <c r="U2487" s="139"/>
      <c r="V2487" s="140" t="e">
        <f>IF(C2487="",NA(),IF(OR(C2487="Smelter not listed",C2487="Smelter not yet identified"),MATCH($B2487&amp;$D2487,'[3]Smelter Look-up'!$J:$J,0),MATCH($B2487&amp;$C2487,'[3]Smelter Look-up'!$J:$J,0)))</f>
        <v>#N/A</v>
      </c>
      <c r="X2487" s="67">
        <f t="shared" si="191"/>
        <v>0</v>
      </c>
      <c r="AB2487" s="68" t="str">
        <f t="shared" si="192"/>
        <v/>
      </c>
    </row>
    <row r="2488" spans="1:28" s="67" customFormat="1" ht="20.25">
      <c r="A2488" s="197"/>
      <c r="B2488" s="137" t="s">
        <v>235</v>
      </c>
      <c r="C2488" s="191" t="s">
        <v>235</v>
      </c>
      <c r="D2488" s="138"/>
      <c r="E2488" s="137" t="s">
        <v>235</v>
      </c>
      <c r="F2488" s="137" t="s">
        <v>235</v>
      </c>
      <c r="G2488" s="137" t="s">
        <v>235</v>
      </c>
      <c r="H2488" s="192" t="s">
        <v>235</v>
      </c>
      <c r="I2488" s="193" t="s">
        <v>235</v>
      </c>
      <c r="J2488" s="193" t="s">
        <v>235</v>
      </c>
      <c r="K2488" s="194"/>
      <c r="L2488" s="194"/>
      <c r="M2488" s="194"/>
      <c r="N2488" s="194"/>
      <c r="O2488" s="194"/>
      <c r="P2488" s="195"/>
      <c r="Q2488" s="196"/>
      <c r="R2488" s="137" t="s">
        <v>235</v>
      </c>
      <c r="S2488" s="197" t="str">
        <f t="shared" ca="1" si="193"/>
        <v/>
      </c>
      <c r="T2488" s="197" t="str">
        <f ca="1">IF(B2488="","",IF(ISERROR(MATCH($J2488,[3]SorP!$B$1:$B$6226,0)),"",INDIRECT("'SorP'!$A$"&amp;MATCH($S2488&amp;$J2488,[3]SorP!C:C,0))))</f>
        <v/>
      </c>
      <c r="U2488" s="139"/>
      <c r="V2488" s="140" t="e">
        <f>IF(C2488="",NA(),IF(OR(C2488="Smelter not listed",C2488="Smelter not yet identified"),MATCH($B2488&amp;$D2488,'[3]Smelter Look-up'!$J:$J,0),MATCH($B2488&amp;$C2488,'[3]Smelter Look-up'!$J:$J,0)))</f>
        <v>#N/A</v>
      </c>
      <c r="X2488" s="67">
        <f t="shared" si="191"/>
        <v>0</v>
      </c>
      <c r="AB2488" s="68" t="str">
        <f t="shared" si="192"/>
        <v/>
      </c>
    </row>
    <row r="2489" spans="1:28" s="67" customFormat="1" ht="20.25">
      <c r="A2489" s="197"/>
      <c r="B2489" s="137" t="s">
        <v>235</v>
      </c>
      <c r="C2489" s="191" t="s">
        <v>235</v>
      </c>
      <c r="D2489" s="138"/>
      <c r="E2489" s="137" t="s">
        <v>235</v>
      </c>
      <c r="F2489" s="137" t="s">
        <v>235</v>
      </c>
      <c r="G2489" s="137" t="s">
        <v>235</v>
      </c>
      <c r="H2489" s="192" t="s">
        <v>235</v>
      </c>
      <c r="I2489" s="193" t="s">
        <v>235</v>
      </c>
      <c r="J2489" s="193" t="s">
        <v>235</v>
      </c>
      <c r="K2489" s="194"/>
      <c r="L2489" s="194"/>
      <c r="M2489" s="194"/>
      <c r="N2489" s="194"/>
      <c r="O2489" s="194"/>
      <c r="P2489" s="195"/>
      <c r="Q2489" s="196"/>
      <c r="R2489" s="137" t="s">
        <v>235</v>
      </c>
      <c r="S2489" s="197" t="str">
        <f t="shared" ca="1" si="193"/>
        <v/>
      </c>
      <c r="T2489" s="197" t="str">
        <f ca="1">IF(B2489="","",IF(ISERROR(MATCH($J2489,[3]SorP!$B$1:$B$6226,0)),"",INDIRECT("'SorP'!$A$"&amp;MATCH($S2489&amp;$J2489,[3]SorP!C:C,0))))</f>
        <v/>
      </c>
      <c r="U2489" s="139"/>
      <c r="V2489" s="140" t="e">
        <f>IF(C2489="",NA(),IF(OR(C2489="Smelter not listed",C2489="Smelter not yet identified"),MATCH($B2489&amp;$D2489,'[3]Smelter Look-up'!$J:$J,0),MATCH($B2489&amp;$C2489,'[3]Smelter Look-up'!$J:$J,0)))</f>
        <v>#N/A</v>
      </c>
      <c r="X2489" s="67">
        <f t="shared" si="191"/>
        <v>0</v>
      </c>
      <c r="AB2489" s="68" t="str">
        <f t="shared" si="192"/>
        <v/>
      </c>
    </row>
    <row r="2490" spans="1:28" s="67" customFormat="1" ht="20.25">
      <c r="A2490" s="197"/>
      <c r="B2490" s="137" t="s">
        <v>235</v>
      </c>
      <c r="C2490" s="191" t="s">
        <v>235</v>
      </c>
      <c r="D2490" s="138"/>
      <c r="E2490" s="137" t="s">
        <v>235</v>
      </c>
      <c r="F2490" s="137" t="s">
        <v>235</v>
      </c>
      <c r="G2490" s="137" t="s">
        <v>235</v>
      </c>
      <c r="H2490" s="192" t="s">
        <v>235</v>
      </c>
      <c r="I2490" s="193" t="s">
        <v>235</v>
      </c>
      <c r="J2490" s="193" t="s">
        <v>235</v>
      </c>
      <c r="K2490" s="194"/>
      <c r="L2490" s="194"/>
      <c r="M2490" s="194"/>
      <c r="N2490" s="194"/>
      <c r="O2490" s="194"/>
      <c r="P2490" s="195"/>
      <c r="Q2490" s="196"/>
      <c r="R2490" s="137" t="s">
        <v>235</v>
      </c>
      <c r="S2490" s="197" t="str">
        <f t="shared" ref="S2490" ca="1" si="194">IF(B2490="","",IF(ISERROR(MATCH($E2490,CL,0)),"Unknown",INDIRECT("'C'!$A$"&amp;MATCH($E2490,CL,0)+1)))</f>
        <v/>
      </c>
      <c r="T2490" s="197" t="str">
        <f ca="1">IF(B2490="","",IF(ISERROR(MATCH($J2490,[3]SorP!$B$1:$B$6226,0)),"",INDIRECT("'SorP'!$A$"&amp;MATCH($S2490&amp;$J2490,[3]SorP!C:C,0))))</f>
        <v/>
      </c>
      <c r="U2490" s="139"/>
      <c r="V2490" s="140" t="e">
        <f>IF(C2490="",NA(),IF(OR(C2490="Smelter not listed",C2490="Smelter not yet identified"),MATCH($B2490&amp;$D2490,'[3]Smelter Look-up'!$J:$J,0),MATCH($B2490&amp;$C2490,'[3]Smelter Look-up'!$J:$J,0)))</f>
        <v>#N/A</v>
      </c>
      <c r="X2490" s="67">
        <f t="shared" si="191"/>
        <v>0</v>
      </c>
      <c r="AB2490" s="68" t="str">
        <f t="shared" si="192"/>
        <v/>
      </c>
    </row>
    <row r="2491" spans="1:28" s="67" customFormat="1" ht="20.25">
      <c r="A2491" s="197"/>
      <c r="B2491" s="137" t="s">
        <v>235</v>
      </c>
      <c r="C2491" s="191" t="s">
        <v>235</v>
      </c>
      <c r="D2491" s="138"/>
      <c r="E2491" s="137" t="s">
        <v>235</v>
      </c>
      <c r="F2491" s="137" t="s">
        <v>235</v>
      </c>
      <c r="G2491" s="137" t="s">
        <v>235</v>
      </c>
      <c r="H2491" s="192" t="s">
        <v>235</v>
      </c>
      <c r="I2491" s="193" t="s">
        <v>235</v>
      </c>
      <c r="J2491" s="193" t="s">
        <v>235</v>
      </c>
      <c r="K2491" s="194"/>
      <c r="L2491" s="194"/>
      <c r="M2491" s="194"/>
      <c r="N2491" s="194"/>
      <c r="O2491" s="194"/>
      <c r="P2491" s="195"/>
      <c r="Q2491" s="196"/>
      <c r="R2491" s="137" t="s">
        <v>235</v>
      </c>
      <c r="S2491" s="197" t="str">
        <f ca="1">IF(B2491="","",IF(ISERROR(MATCH($E2491,CL,0)),"Unknown",INDIRECT("'C'!$A$"&amp;MATCH($E2491,CL,0)+1)))</f>
        <v/>
      </c>
      <c r="T2491" s="197" t="str">
        <f ca="1">IF(B2491="","",IF(ISERROR(MATCH($J2491,[3]SorP!$B$1:$B$6226,0)),"",INDIRECT("'SorP'!$A$"&amp;MATCH($S2491&amp;$J2491,[3]SorP!C:C,0))))</f>
        <v/>
      </c>
      <c r="U2491" s="139"/>
      <c r="V2491" s="140" t="e">
        <f>IF(C2491="",NA(),IF(OR(C2491="Smelter not listed",C2491="Smelter not yet identified"),MATCH($B2491&amp;$D2491,'[3]Smelter Look-up'!$J:$J,0),MATCH($B2491&amp;$C2491,'[3]Smelter Look-up'!$J:$J,0)))</f>
        <v>#N/A</v>
      </c>
      <c r="X2491" s="67">
        <f t="shared" si="191"/>
        <v>0</v>
      </c>
      <c r="AB2491" s="68" t="str">
        <f>B2491&amp;C2491</f>
        <v/>
      </c>
    </row>
    <row r="2492" spans="1:28" s="67" customFormat="1" ht="20.25">
      <c r="A2492" s="197"/>
      <c r="B2492" s="137" t="s">
        <v>235</v>
      </c>
      <c r="C2492" s="191" t="s">
        <v>235</v>
      </c>
      <c r="D2492" s="138"/>
      <c r="E2492" s="137" t="s">
        <v>235</v>
      </c>
      <c r="F2492" s="137" t="s">
        <v>235</v>
      </c>
      <c r="G2492" s="137" t="s">
        <v>235</v>
      </c>
      <c r="H2492" s="192" t="s">
        <v>235</v>
      </c>
      <c r="I2492" s="193" t="s">
        <v>235</v>
      </c>
      <c r="J2492" s="193" t="s">
        <v>235</v>
      </c>
      <c r="K2492" s="194"/>
      <c r="L2492" s="194"/>
      <c r="M2492" s="194"/>
      <c r="N2492" s="194"/>
      <c r="O2492" s="194"/>
      <c r="P2492" s="195"/>
      <c r="Q2492" s="196"/>
      <c r="R2492" s="137" t="s">
        <v>235</v>
      </c>
      <c r="S2492" s="197" t="str">
        <f t="shared" ref="S2492" ca="1" si="195">IF(B2492="","",IF(ISERROR(MATCH($E2492,CL,0)),"Unknown",INDIRECT("'C'!$A$"&amp;MATCH($E2492,CL,0)+1)))</f>
        <v/>
      </c>
      <c r="T2492" s="197" t="str">
        <f ca="1">IF(B2492="","",IF(ISERROR(MATCH($J2492,[3]SorP!$B$1:$B$6226,0)),"",INDIRECT("'SorP'!$A$"&amp;MATCH($S2492&amp;$J2492,[3]SorP!C:C,0))))</f>
        <v/>
      </c>
      <c r="U2492" s="139"/>
      <c r="V2492" s="140" t="e">
        <f>IF(C2492="",NA(),IF(OR(C2492="Smelter not listed",C2492="Smelter not yet identified"),MATCH($B2492&amp;$D2492,'[3]Smelter Look-up'!$J:$J,0),MATCH($B2492&amp;$C2492,'[3]Smelter Look-up'!$J:$J,0)))</f>
        <v>#N/A</v>
      </c>
      <c r="AB2492" s="68"/>
    </row>
    <row r="2493" spans="1:28" s="67" customFormat="1" ht="20.25">
      <c r="A2493" s="197"/>
      <c r="B2493" s="137" t="s">
        <v>235</v>
      </c>
      <c r="C2493" s="191" t="s">
        <v>235</v>
      </c>
      <c r="D2493" s="138"/>
      <c r="E2493" s="137" t="s">
        <v>235</v>
      </c>
      <c r="F2493" s="137" t="s">
        <v>235</v>
      </c>
      <c r="G2493" s="137" t="s">
        <v>235</v>
      </c>
      <c r="H2493" s="192" t="s">
        <v>235</v>
      </c>
      <c r="I2493" s="193" t="s">
        <v>235</v>
      </c>
      <c r="J2493" s="193" t="s">
        <v>235</v>
      </c>
      <c r="K2493" s="194"/>
      <c r="L2493" s="194"/>
      <c r="M2493" s="194"/>
      <c r="N2493" s="194"/>
      <c r="O2493" s="194"/>
      <c r="P2493" s="195"/>
      <c r="Q2493" s="196"/>
      <c r="R2493" s="137" t="s">
        <v>235</v>
      </c>
      <c r="S2493" s="197" t="str">
        <f t="shared" ref="S2493:S2503" ca="1" si="196">IF(B2493="","",IF(ISERROR(MATCH($E2493,CL,0)),"Unknown",INDIRECT("'C'!$A$"&amp;MATCH($E2493,CL,0)+1)))</f>
        <v/>
      </c>
      <c r="T2493" s="197" t="str">
        <f ca="1">IF(B2493="","",IF(ISERROR(MATCH($J2493,[3]SorP!$B$1:$B$6226,0)),"",INDIRECT("'SorP'!$A$"&amp;MATCH($S2493&amp;$J2493,[3]SorP!C:C,0))))</f>
        <v/>
      </c>
      <c r="U2493" s="139"/>
      <c r="V2493" s="140" t="e">
        <f>IF(C2493="",NA(),IF(OR(C2493="Smelter not listed",C2493="Smelter not yet identified"),MATCH($B2493&amp;$D2493,'[3]Smelter Look-up'!$J:$J,0),MATCH($B2493&amp;$C2493,'[3]Smelter Look-up'!$J:$J,0)))</f>
        <v>#N/A</v>
      </c>
      <c r="AB2493" s="68"/>
    </row>
    <row r="2494" spans="1:28" s="67" customFormat="1" ht="20.25">
      <c r="A2494" s="197"/>
      <c r="B2494" s="137" t="s">
        <v>235</v>
      </c>
      <c r="C2494" s="191" t="s">
        <v>235</v>
      </c>
      <c r="D2494" s="138"/>
      <c r="E2494" s="137" t="s">
        <v>235</v>
      </c>
      <c r="F2494" s="137" t="s">
        <v>235</v>
      </c>
      <c r="G2494" s="137" t="s">
        <v>235</v>
      </c>
      <c r="H2494" s="192" t="s">
        <v>235</v>
      </c>
      <c r="I2494" s="193" t="s">
        <v>235</v>
      </c>
      <c r="J2494" s="193" t="s">
        <v>235</v>
      </c>
      <c r="K2494" s="194"/>
      <c r="L2494" s="194"/>
      <c r="M2494" s="194"/>
      <c r="N2494" s="194"/>
      <c r="O2494" s="194"/>
      <c r="P2494" s="195"/>
      <c r="Q2494" s="196"/>
      <c r="R2494" s="137" t="s">
        <v>235</v>
      </c>
      <c r="S2494" s="197" t="str">
        <f t="shared" ca="1" si="196"/>
        <v/>
      </c>
      <c r="T2494" s="197" t="str">
        <f ca="1">IF(B2494="","",IF(ISERROR(MATCH($J2494,[3]SorP!$B$1:$B$6226,0)),"",INDIRECT("'SorP'!$A$"&amp;MATCH($S2494&amp;$J2494,[3]SorP!C:C,0))))</f>
        <v/>
      </c>
      <c r="U2494" s="139"/>
      <c r="V2494" s="140" t="e">
        <f>IF(C2494="",NA(),IF(OR(C2494="Smelter not listed",C2494="Smelter not yet identified"),MATCH($B2494&amp;$D2494,'[3]Smelter Look-up'!$J:$J,0),MATCH($B2494&amp;$C2494,'[3]Smelter Look-up'!$J:$J,0)))</f>
        <v>#N/A</v>
      </c>
      <c r="AB2494" s="68"/>
    </row>
    <row r="2495" spans="1:28" s="67" customFormat="1" ht="20.25">
      <c r="A2495" s="197"/>
      <c r="B2495" s="137" t="s">
        <v>235</v>
      </c>
      <c r="C2495" s="191" t="s">
        <v>235</v>
      </c>
      <c r="D2495" s="138"/>
      <c r="E2495" s="137" t="s">
        <v>235</v>
      </c>
      <c r="F2495" s="137" t="s">
        <v>235</v>
      </c>
      <c r="G2495" s="137" t="s">
        <v>235</v>
      </c>
      <c r="H2495" s="192" t="s">
        <v>235</v>
      </c>
      <c r="I2495" s="193" t="s">
        <v>235</v>
      </c>
      <c r="J2495" s="193" t="s">
        <v>235</v>
      </c>
      <c r="K2495" s="194"/>
      <c r="L2495" s="194"/>
      <c r="M2495" s="194"/>
      <c r="N2495" s="194"/>
      <c r="O2495" s="194"/>
      <c r="P2495" s="195"/>
      <c r="Q2495" s="196"/>
      <c r="R2495" s="137" t="s">
        <v>235</v>
      </c>
      <c r="S2495" s="197" t="str">
        <f t="shared" ca="1" si="196"/>
        <v/>
      </c>
      <c r="T2495" s="197" t="str">
        <f ca="1">IF(B2495="","",IF(ISERROR(MATCH($J2495,[3]SorP!$B$1:$B$6226,0)),"",INDIRECT("'SorP'!$A$"&amp;MATCH($S2495&amp;$J2495,[3]SorP!C:C,0))))</f>
        <v/>
      </c>
      <c r="U2495" s="139"/>
      <c r="V2495" s="140" t="e">
        <f>IF(C2495="",NA(),IF(OR(C2495="Smelter not listed",C2495="Smelter not yet identified"),MATCH($B2495&amp;$D2495,'[3]Smelter Look-up'!$J:$J,0),MATCH($B2495&amp;$C2495,'[3]Smelter Look-up'!$J:$J,0)))</f>
        <v>#N/A</v>
      </c>
      <c r="AB2495" s="68"/>
    </row>
    <row r="2496" spans="1:28" s="67" customFormat="1" ht="20.25">
      <c r="A2496" s="197"/>
      <c r="B2496" s="137" t="s">
        <v>235</v>
      </c>
      <c r="C2496" s="191" t="s">
        <v>235</v>
      </c>
      <c r="D2496" s="138"/>
      <c r="E2496" s="137" t="s">
        <v>235</v>
      </c>
      <c r="F2496" s="137" t="s">
        <v>235</v>
      </c>
      <c r="G2496" s="137" t="s">
        <v>235</v>
      </c>
      <c r="H2496" s="192" t="s">
        <v>235</v>
      </c>
      <c r="I2496" s="193" t="s">
        <v>235</v>
      </c>
      <c r="J2496" s="193" t="s">
        <v>235</v>
      </c>
      <c r="K2496" s="194"/>
      <c r="L2496" s="194"/>
      <c r="M2496" s="194"/>
      <c r="N2496" s="194"/>
      <c r="O2496" s="194"/>
      <c r="P2496" s="195"/>
      <c r="Q2496" s="196"/>
      <c r="R2496" s="137" t="s">
        <v>235</v>
      </c>
      <c r="S2496" s="197" t="str">
        <f t="shared" ca="1" si="196"/>
        <v/>
      </c>
      <c r="T2496" s="197" t="str">
        <f ca="1">IF(B2496="","",IF(ISERROR(MATCH($J2496,[3]SorP!$B$1:$B$6226,0)),"",INDIRECT("'SorP'!$A$"&amp;MATCH($S2496&amp;$J2496,[3]SorP!C:C,0))))</f>
        <v/>
      </c>
      <c r="U2496" s="139"/>
      <c r="V2496" s="140" t="e">
        <f>IF(C2496="",NA(),IF(OR(C2496="Smelter not listed",C2496="Smelter not yet identified"),MATCH($B2496&amp;$D2496,'[3]Smelter Look-up'!$J:$J,0),MATCH($B2496&amp;$C2496,'[3]Smelter Look-up'!$J:$J,0)))</f>
        <v>#N/A</v>
      </c>
      <c r="AB2496" s="68"/>
    </row>
    <row r="2497" spans="1:28" s="67" customFormat="1" ht="20.25">
      <c r="A2497" s="197"/>
      <c r="B2497" s="137" t="s">
        <v>235</v>
      </c>
      <c r="C2497" s="191" t="s">
        <v>235</v>
      </c>
      <c r="D2497" s="138"/>
      <c r="E2497" s="137" t="s">
        <v>235</v>
      </c>
      <c r="F2497" s="137" t="s">
        <v>235</v>
      </c>
      <c r="G2497" s="137" t="s">
        <v>235</v>
      </c>
      <c r="H2497" s="192" t="s">
        <v>235</v>
      </c>
      <c r="I2497" s="193" t="s">
        <v>235</v>
      </c>
      <c r="J2497" s="193" t="s">
        <v>235</v>
      </c>
      <c r="K2497" s="194"/>
      <c r="L2497" s="194"/>
      <c r="M2497" s="194"/>
      <c r="N2497" s="194"/>
      <c r="O2497" s="194"/>
      <c r="P2497" s="195"/>
      <c r="Q2497" s="196"/>
      <c r="R2497" s="137" t="s">
        <v>235</v>
      </c>
      <c r="S2497" s="197" t="str">
        <f t="shared" ca="1" si="196"/>
        <v/>
      </c>
      <c r="T2497" s="197" t="str">
        <f ca="1">IF(B2497="","",IF(ISERROR(MATCH($J2497,[3]SorP!$B$1:$B$6226,0)),"",INDIRECT("'SorP'!$A$"&amp;MATCH($S2497&amp;$J2497,[3]SorP!C:C,0))))</f>
        <v/>
      </c>
      <c r="U2497" s="139"/>
      <c r="V2497" s="140" t="e">
        <f>IF(C2497="",NA(),IF(OR(C2497="Smelter not listed",C2497="Smelter not yet identified"),MATCH($B2497&amp;$D2497,'[3]Smelter Look-up'!$J:$J,0),MATCH($B2497&amp;$C2497,'[3]Smelter Look-up'!$J:$J,0)))</f>
        <v>#N/A</v>
      </c>
      <c r="AB2497" s="68"/>
    </row>
    <row r="2498" spans="1:28" s="67" customFormat="1" ht="20.25">
      <c r="A2498" s="197"/>
      <c r="B2498" s="137" t="s">
        <v>235</v>
      </c>
      <c r="C2498" s="191" t="s">
        <v>235</v>
      </c>
      <c r="D2498" s="138"/>
      <c r="E2498" s="137" t="s">
        <v>235</v>
      </c>
      <c r="F2498" s="137" t="s">
        <v>235</v>
      </c>
      <c r="G2498" s="137" t="s">
        <v>235</v>
      </c>
      <c r="H2498" s="192" t="s">
        <v>235</v>
      </c>
      <c r="I2498" s="193" t="s">
        <v>235</v>
      </c>
      <c r="J2498" s="193" t="s">
        <v>235</v>
      </c>
      <c r="K2498" s="194"/>
      <c r="L2498" s="194"/>
      <c r="M2498" s="194"/>
      <c r="N2498" s="194"/>
      <c r="O2498" s="194"/>
      <c r="P2498" s="195"/>
      <c r="Q2498" s="196"/>
      <c r="R2498" s="137" t="s">
        <v>235</v>
      </c>
      <c r="S2498" s="197" t="str">
        <f t="shared" ca="1" si="196"/>
        <v/>
      </c>
      <c r="T2498" s="197" t="str">
        <f ca="1">IF(B2498="","",IF(ISERROR(MATCH($J2498,[3]SorP!$B$1:$B$6226,0)),"",INDIRECT("'SorP'!$A$"&amp;MATCH($S2498&amp;$J2498,[3]SorP!C:C,0))))</f>
        <v/>
      </c>
      <c r="U2498" s="139"/>
      <c r="V2498" s="140" t="e">
        <f>IF(C2498="",NA(),IF(OR(C2498="Smelter not listed",C2498="Smelter not yet identified"),MATCH($B2498&amp;$D2498,'[3]Smelter Look-up'!$J:$J,0),MATCH($B2498&amp;$C2498,'[3]Smelter Look-up'!$J:$J,0)))</f>
        <v>#N/A</v>
      </c>
      <c r="AB2498" s="68"/>
    </row>
    <row r="2499" spans="1:28" s="67" customFormat="1" ht="20.25">
      <c r="A2499" s="197"/>
      <c r="B2499" s="137" t="s">
        <v>235</v>
      </c>
      <c r="C2499" s="191" t="s">
        <v>235</v>
      </c>
      <c r="D2499" s="138"/>
      <c r="E2499" s="137" t="s">
        <v>235</v>
      </c>
      <c r="F2499" s="137" t="s">
        <v>235</v>
      </c>
      <c r="G2499" s="137" t="s">
        <v>235</v>
      </c>
      <c r="H2499" s="192" t="s">
        <v>235</v>
      </c>
      <c r="I2499" s="193" t="s">
        <v>235</v>
      </c>
      <c r="J2499" s="193" t="s">
        <v>235</v>
      </c>
      <c r="K2499" s="194"/>
      <c r="L2499" s="194"/>
      <c r="M2499" s="194"/>
      <c r="N2499" s="194"/>
      <c r="O2499" s="194"/>
      <c r="P2499" s="195"/>
      <c r="Q2499" s="196"/>
      <c r="R2499" s="137" t="s">
        <v>235</v>
      </c>
      <c r="S2499" s="197" t="str">
        <f t="shared" ca="1" si="196"/>
        <v/>
      </c>
      <c r="T2499" s="197" t="str">
        <f ca="1">IF(B2499="","",IF(ISERROR(MATCH($J2499,[3]SorP!$B$1:$B$6226,0)),"",INDIRECT("'SorP'!$A$"&amp;MATCH($S2499&amp;$J2499,[3]SorP!C:C,0))))</f>
        <v/>
      </c>
      <c r="U2499" s="139"/>
      <c r="V2499" s="140" t="e">
        <f>IF(C2499="",NA(),IF(OR(C2499="Smelter not listed",C2499="Smelter not yet identified"),MATCH($B2499&amp;$D2499,'[3]Smelter Look-up'!$J:$J,0),MATCH($B2499&amp;$C2499,'[3]Smelter Look-up'!$J:$J,0)))</f>
        <v>#N/A</v>
      </c>
      <c r="AB2499" s="68"/>
    </row>
    <row r="2500" spans="1:28" s="67" customFormat="1" ht="20.25">
      <c r="A2500" s="197"/>
      <c r="B2500" s="137" t="s">
        <v>235</v>
      </c>
      <c r="C2500" s="191" t="s">
        <v>235</v>
      </c>
      <c r="D2500" s="138"/>
      <c r="E2500" s="137" t="s">
        <v>235</v>
      </c>
      <c r="F2500" s="137" t="s">
        <v>235</v>
      </c>
      <c r="G2500" s="137" t="s">
        <v>235</v>
      </c>
      <c r="H2500" s="192" t="s">
        <v>235</v>
      </c>
      <c r="I2500" s="193" t="s">
        <v>235</v>
      </c>
      <c r="J2500" s="193" t="s">
        <v>235</v>
      </c>
      <c r="K2500" s="194"/>
      <c r="L2500" s="194"/>
      <c r="M2500" s="194"/>
      <c r="N2500" s="194"/>
      <c r="O2500" s="194"/>
      <c r="P2500" s="195"/>
      <c r="Q2500" s="196"/>
      <c r="R2500" s="137" t="s">
        <v>235</v>
      </c>
      <c r="S2500" s="197" t="str">
        <f t="shared" ca="1" si="196"/>
        <v/>
      </c>
      <c r="T2500" s="197" t="str">
        <f ca="1">IF(B2500="","",IF(ISERROR(MATCH($J2500,[3]SorP!$B$1:$B$6226,0)),"",INDIRECT("'SorP'!$A$"&amp;MATCH($S2500&amp;$J2500,[3]SorP!C:C,0))))</f>
        <v/>
      </c>
      <c r="U2500" s="139"/>
      <c r="V2500" s="140" t="e">
        <f>IF(C2500="",NA(),IF(OR(C2500="Smelter not listed",C2500="Smelter not yet identified"),MATCH($B2500&amp;$D2500,'[3]Smelter Look-up'!$J:$J,0),MATCH($B2500&amp;$C2500,'[3]Smelter Look-up'!$J:$J,0)))</f>
        <v>#N/A</v>
      </c>
      <c r="AB2500" s="68"/>
    </row>
    <row r="2501" spans="1:28" s="67" customFormat="1" ht="20.25">
      <c r="A2501" s="197"/>
      <c r="B2501" s="137" t="s">
        <v>235</v>
      </c>
      <c r="C2501" s="191" t="s">
        <v>235</v>
      </c>
      <c r="D2501" s="138"/>
      <c r="E2501" s="137" t="s">
        <v>235</v>
      </c>
      <c r="F2501" s="137" t="s">
        <v>235</v>
      </c>
      <c r="G2501" s="137" t="s">
        <v>235</v>
      </c>
      <c r="H2501" s="192" t="s">
        <v>235</v>
      </c>
      <c r="I2501" s="193" t="s">
        <v>235</v>
      </c>
      <c r="J2501" s="193" t="s">
        <v>235</v>
      </c>
      <c r="K2501" s="194"/>
      <c r="L2501" s="194"/>
      <c r="M2501" s="194"/>
      <c r="N2501" s="194"/>
      <c r="O2501" s="194"/>
      <c r="P2501" s="195"/>
      <c r="Q2501" s="196"/>
      <c r="R2501" s="137" t="s">
        <v>235</v>
      </c>
      <c r="S2501" s="197" t="str">
        <f t="shared" ca="1" si="196"/>
        <v/>
      </c>
      <c r="T2501" s="197" t="str">
        <f ca="1">IF(B2501="","",IF(ISERROR(MATCH($J2501,[3]SorP!$B$1:$B$6226,0)),"",INDIRECT("'SorP'!$A$"&amp;MATCH($S2501&amp;$J2501,[3]SorP!C:C,0))))</f>
        <v/>
      </c>
      <c r="U2501" s="139"/>
      <c r="V2501" s="140" t="e">
        <f>IF(C2501="",NA(),IF(OR(C2501="Smelter not listed",C2501="Smelter not yet identified"),MATCH($B2501&amp;$D2501,'[3]Smelter Look-up'!$J:$J,0),MATCH($B2501&amp;$C2501,'[3]Smelter Look-up'!$J:$J,0)))</f>
        <v>#N/A</v>
      </c>
      <c r="AB2501" s="68"/>
    </row>
    <row r="2502" spans="1:28" s="67" customFormat="1" ht="20.25">
      <c r="A2502" s="197"/>
      <c r="B2502" s="137" t="s">
        <v>235</v>
      </c>
      <c r="C2502" s="191" t="s">
        <v>235</v>
      </c>
      <c r="D2502" s="138"/>
      <c r="E2502" s="137" t="s">
        <v>235</v>
      </c>
      <c r="F2502" s="137" t="s">
        <v>235</v>
      </c>
      <c r="G2502" s="137" t="s">
        <v>235</v>
      </c>
      <c r="H2502" s="192" t="s">
        <v>235</v>
      </c>
      <c r="I2502" s="193" t="s">
        <v>235</v>
      </c>
      <c r="J2502" s="193" t="s">
        <v>235</v>
      </c>
      <c r="K2502" s="194"/>
      <c r="L2502" s="194"/>
      <c r="M2502" s="194"/>
      <c r="N2502" s="194"/>
      <c r="O2502" s="194"/>
      <c r="P2502" s="195"/>
      <c r="Q2502" s="196"/>
      <c r="R2502" s="137" t="s">
        <v>235</v>
      </c>
      <c r="S2502" s="197" t="str">
        <f t="shared" ca="1" si="196"/>
        <v/>
      </c>
      <c r="T2502" s="197" t="str">
        <f ca="1">IF(B2502="","",IF(ISERROR(MATCH($J2502,[3]SorP!$B$1:$B$6226,0)),"",INDIRECT("'SorP'!$A$"&amp;MATCH($S2502&amp;$J2502,[3]SorP!C:C,0))))</f>
        <v/>
      </c>
      <c r="U2502" s="139"/>
      <c r="V2502" s="140" t="e">
        <f>IF(C2502="",NA(),IF(OR(C2502="Smelter not listed",C2502="Smelter not yet identified"),MATCH($B2502&amp;$D2502,'[3]Smelter Look-up'!$J:$J,0),MATCH($B2502&amp;$C2502,'[3]Smelter Look-up'!$J:$J,0)))</f>
        <v>#N/A</v>
      </c>
      <c r="AB2502" s="68"/>
    </row>
    <row r="2503" spans="1:28" s="67" customFormat="1" ht="20.25">
      <c r="A2503" s="197"/>
      <c r="B2503" s="198" t="s">
        <v>235</v>
      </c>
      <c r="C2503" s="191" t="s">
        <v>235</v>
      </c>
      <c r="D2503" s="199"/>
      <c r="E2503" s="198" t="s">
        <v>235</v>
      </c>
      <c r="F2503" s="198" t="s">
        <v>235</v>
      </c>
      <c r="G2503" s="198" t="s">
        <v>235</v>
      </c>
      <c r="H2503" s="200" t="s">
        <v>235</v>
      </c>
      <c r="I2503" s="201" t="s">
        <v>235</v>
      </c>
      <c r="J2503" s="202" t="s">
        <v>235</v>
      </c>
      <c r="K2503" s="194"/>
      <c r="L2503" s="194"/>
      <c r="M2503" s="194"/>
      <c r="N2503" s="194"/>
      <c r="O2503" s="194"/>
      <c r="P2503" s="203"/>
      <c r="Q2503" s="204"/>
      <c r="R2503" s="205" t="s">
        <v>235</v>
      </c>
      <c r="S2503" s="206" t="str">
        <f t="shared" ca="1" si="196"/>
        <v/>
      </c>
      <c r="T2503" s="197" t="str">
        <f ca="1">IF(B2503="","",IF(ISERROR(MATCH($J2503,[3]SorP!$B$1:$B$6226,0)),"",INDIRECT("'SorP'!$A$"&amp;MATCH($S2503&amp;$J2503,[3]SorP!C:C,0))))</f>
        <v/>
      </c>
      <c r="U2503" s="139"/>
      <c r="V2503" s="140" t="e">
        <f>IF(C2503="",NA(),IF(OR(C2503="Smelter not listed",C2503="Smelter not yet identified"),MATCH($B2503&amp;$D2503,'[3]Smelter Look-up'!$J:$J,0),MATCH($B2503&amp;$C2503,'[3]Smelter Look-up'!$J:$J,0)))</f>
        <v>#N/A</v>
      </c>
      <c r="X2503" s="67">
        <f>IF(AND(C2503="Smelter not listed",OR(LEN(D2503)=0,LEN(E2503)=0)),1,0)</f>
        <v>0</v>
      </c>
      <c r="AB2503" s="68" t="str">
        <f>B2503&amp;C2503</f>
        <v/>
      </c>
    </row>
  </sheetData>
  <mergeCells count="3">
    <mergeCell ref="J2:O2"/>
    <mergeCell ref="B3:E3"/>
    <mergeCell ref="G3:I3"/>
  </mergeCells>
  <conditionalFormatting sqref="B5:B2503">
    <cfRule type="expression" dxfId="21" priority="1" stopIfTrue="1">
      <formula>IF(B5="",TRUE)</formula>
    </cfRule>
    <cfRule type="expression" dxfId="20" priority="2" stopIfTrue="1">
      <formula>IF(AND(COUNTIF(MetalSmelter,B5&amp;C5)=0,LEN(C5)&gt;0),TRUE,FALSE)</formula>
    </cfRule>
  </conditionalFormatting>
  <conditionalFormatting sqref="C5:C2503">
    <cfRule type="expression" dxfId="19" priority="6" stopIfTrue="1">
      <formula>IF(AND(B5&lt;&gt;"",C5=""),TRUE)</formula>
    </cfRule>
  </conditionalFormatting>
  <conditionalFormatting sqref="D5:D2503">
    <cfRule type="expression" dxfId="18" priority="7" stopIfTrue="1">
      <formula>IF(AND(LEN($C5)&gt;0,AND($C5&lt;&gt;"Smelter Not Listed",ISBLANK($D5))),1,0)</formula>
    </cfRule>
    <cfRule type="expression" dxfId="17" priority="8" stopIfTrue="1">
      <formula>IF(AND(D5="",$C5=$X$4),TRUE)</formula>
    </cfRule>
    <cfRule type="expression" dxfId="16" priority="9" stopIfTrue="1">
      <formula>IF(FIND("!",D5),TRUE)</formula>
    </cfRule>
  </conditionalFormatting>
  <conditionalFormatting sqref="E5:E2503 R5:R2503">
    <cfRule type="expression" dxfId="15" priority="4" stopIfTrue="1">
      <formula>IF(AND(E5="",$C5=$X$4),TRUE)</formula>
    </cfRule>
    <cfRule type="expression" dxfId="14" priority="5" stopIfTrue="1">
      <formula>IF(FIND("!",E5),TRUE)</formula>
    </cfRule>
  </conditionalFormatting>
  <conditionalFormatting sqref="F5:F2503">
    <cfRule type="expression" dxfId="13" priority="3" stopIfTrue="1">
      <formula>IF(AND(LEN($A5)&gt;0,$A5&lt;&gt;$F5),TRUE,FALSE)</formula>
    </cfRule>
  </conditionalFormatting>
  <conditionalFormatting sqref="G5:G2503">
    <cfRule type="expression" dxfId="12" priority="10" stopIfTrue="1">
      <formula>IF(FIND("Enter smelter details",G5),TRUE)</formula>
    </cfRule>
  </conditionalFormatting>
  <dataValidations count="5">
    <dataValidation type="list" allowBlank="1" showInputMessage="1" showErrorMessage="1" sqref="P5:P2503" xr:uid="{F1B8D94D-3CE9-412C-B7CD-64BC33A8C7D7}">
      <formula1>$AH$2:$AH$4</formula1>
    </dataValidation>
    <dataValidation allowBlank="1" showErrorMessage="1" sqref="F5:G2503" xr:uid="{B4F68E0B-8F79-4311-9F8F-47DBF40FF5E5}"/>
    <dataValidation type="list" allowBlank="1" showInputMessage="1" showErrorMessage="1" sqref="E5:E2503" xr:uid="{BD881DAA-A6ED-4EAB-9F55-1B31C67E71AF}">
      <formula1>CL</formula1>
    </dataValidation>
    <dataValidation type="list" showInputMessage="1" showErrorMessage="1" sqref="C5:C2503" xr:uid="{EBDB6C78-A3E8-4090-B96F-5083935C72CB}">
      <formula1>SN</formula1>
    </dataValidation>
    <dataValidation type="list" allowBlank="1" showInputMessage="1" showErrorMessage="1" sqref="B5:B2503" xr:uid="{BCF3FA1C-803A-41BF-B446-83AE51134705}">
      <formula1>Metal</formula1>
    </dataValidation>
  </dataValidations>
  <hyperlinks>
    <hyperlink ref="J2:O2" r:id="rId1" display="http://www.responsiblemineralsinitiative.org/conformant-smelter-refiner-lists/" xr:uid="{FA9A7982-64E5-48C9-A6A7-D6E22DB87BAC}"/>
  </hyperlinks>
  <pageMargins left="0.7" right="0.7" top="0.75" bottom="0.75" header="0.3" footer="0.3"/>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70"/>
  <sheetViews>
    <sheetView workbookViewId="0">
      <selection activeCell="B4" sqref="B4"/>
    </sheetView>
  </sheetViews>
  <sheetFormatPr defaultColWidth="10.42578125" defaultRowHeight="15"/>
  <cols>
    <col min="1" max="1" width="53.42578125" style="71" customWidth="1"/>
    <col min="2" max="2" width="50.5703125" style="70" customWidth="1"/>
    <col min="3" max="3" width="61" style="71" customWidth="1"/>
    <col min="4" max="4" width="34.42578125" style="70" customWidth="1"/>
    <col min="5" max="5" width="10.5703125" style="71" customWidth="1"/>
    <col min="6" max="6" width="16.140625" style="71" hidden="1" customWidth="1"/>
    <col min="7" max="7" width="15.85546875" style="71" hidden="1" customWidth="1"/>
    <col min="8" max="9" width="10.5703125" style="71" hidden="1" customWidth="1"/>
    <col min="10" max="10" width="57.7109375" style="71" hidden="1" customWidth="1"/>
    <col min="11" max="11" width="10.5703125" style="71" hidden="1" customWidth="1"/>
    <col min="12" max="15" width="10.42578125" style="71" hidden="1" customWidth="1"/>
    <col min="16" max="16384" width="10.42578125" style="71"/>
  </cols>
  <sheetData>
    <row r="1" spans="1:10" ht="30.75">
      <c r="A1" s="341" t="s">
        <v>1757</v>
      </c>
      <c r="B1" s="341"/>
      <c r="C1" s="341"/>
      <c r="D1" s="141" t="s">
        <v>1758</v>
      </c>
      <c r="E1" s="70" t="s">
        <v>93</v>
      </c>
    </row>
    <row r="2" spans="1:10" ht="15.75">
      <c r="A2" s="207" t="s">
        <v>958</v>
      </c>
      <c r="B2" s="208" t="s">
        <v>1969</v>
      </c>
      <c r="C2" s="209" t="s">
        <v>1970</v>
      </c>
      <c r="D2" s="142" t="s">
        <v>1927</v>
      </c>
    </row>
    <row r="3" spans="1:10" ht="15.75">
      <c r="A3" s="143" t="s">
        <v>1759</v>
      </c>
      <c r="B3" s="143" t="s">
        <v>1760</v>
      </c>
      <c r="C3" s="143" t="s">
        <v>1761</v>
      </c>
      <c r="D3" s="143" t="s">
        <v>1762</v>
      </c>
      <c r="F3" s="144" t="s">
        <v>959</v>
      </c>
      <c r="G3" s="71" t="s">
        <v>960</v>
      </c>
      <c r="H3" s="71" t="s">
        <v>961</v>
      </c>
      <c r="I3" s="71" t="s">
        <v>962</v>
      </c>
      <c r="J3" s="71" t="s">
        <v>963</v>
      </c>
    </row>
    <row r="4" spans="1:10" ht="45">
      <c r="A4" s="210" t="s">
        <v>1707</v>
      </c>
      <c r="B4" s="211" t="s">
        <v>1928</v>
      </c>
      <c r="C4" s="211" t="s">
        <v>1443</v>
      </c>
      <c r="D4" s="212" t="s">
        <v>235</v>
      </c>
      <c r="E4" s="70" t="s">
        <v>116</v>
      </c>
      <c r="F4" s="72">
        <v>1</v>
      </c>
      <c r="G4" s="145">
        <v>0</v>
      </c>
      <c r="H4" s="146">
        <v>0</v>
      </c>
      <c r="I4" s="147" t="e">
        <f ca="1">OFFSET([3]L!$C$1,MATCH("Checker"&amp;"Comp",[3]L!$A:$A,0)-1,SL,,)</f>
        <v>#VALUE!</v>
      </c>
      <c r="J4" s="148" t="s">
        <v>1763</v>
      </c>
    </row>
    <row r="5" spans="1:10" ht="45">
      <c r="A5" s="210" t="s">
        <v>1708</v>
      </c>
      <c r="B5" s="211" t="s">
        <v>228</v>
      </c>
      <c r="C5" s="211" t="s">
        <v>1443</v>
      </c>
      <c r="D5" s="212" t="s">
        <v>235</v>
      </c>
      <c r="E5" s="70" t="s">
        <v>116</v>
      </c>
      <c r="F5" s="72">
        <v>1</v>
      </c>
      <c r="G5" s="145">
        <v>0</v>
      </c>
      <c r="H5" s="146">
        <v>0</v>
      </c>
      <c r="I5" s="147" t="e">
        <f ca="1">OFFSET([3]L!$C$1,MATCH("Checker"&amp;"Comp",[3]L!$A:$A,0)-1,SL,,)</f>
        <v>#VALUE!</v>
      </c>
      <c r="J5" s="148" t="s">
        <v>1764</v>
      </c>
    </row>
    <row r="6" spans="1:10" ht="45">
      <c r="A6" s="210" t="s">
        <v>1709</v>
      </c>
      <c r="B6" s="211"/>
      <c r="C6" s="211" t="s">
        <v>1443</v>
      </c>
      <c r="D6" s="212" t="s">
        <v>235</v>
      </c>
      <c r="E6" s="70" t="s">
        <v>116</v>
      </c>
      <c r="F6" s="149">
        <v>0</v>
      </c>
      <c r="G6" s="145">
        <v>1</v>
      </c>
      <c r="H6" s="146">
        <v>0</v>
      </c>
      <c r="I6" s="147" t="e">
        <f ca="1">OFFSET([3]L!$C$1,MATCH("Checker"&amp;"Comp",[3]L!$A:$A,0)-1,SL,,)</f>
        <v>#VALUE!</v>
      </c>
      <c r="J6" s="71" t="s">
        <v>1765</v>
      </c>
    </row>
    <row r="7" spans="1:10" ht="45">
      <c r="A7" s="210" t="s">
        <v>1713</v>
      </c>
      <c r="B7" s="211" t="s">
        <v>1929</v>
      </c>
      <c r="C7" s="211" t="s">
        <v>1443</v>
      </c>
      <c r="D7" s="212" t="s">
        <v>235</v>
      </c>
      <c r="E7" s="70" t="s">
        <v>116</v>
      </c>
      <c r="F7" s="72">
        <v>1</v>
      </c>
      <c r="G7" s="145">
        <v>0</v>
      </c>
      <c r="H7" s="146">
        <v>0</v>
      </c>
      <c r="I7" s="147" t="e">
        <f ca="1">OFFSET([3]L!$C$1,MATCH("Checker"&amp;"Comp",[3]L!$A:$A,0)-1,SL,,)</f>
        <v>#VALUE!</v>
      </c>
      <c r="J7" s="71" t="s">
        <v>1766</v>
      </c>
    </row>
    <row r="8" spans="1:10" ht="45">
      <c r="A8" s="210" t="s">
        <v>1714</v>
      </c>
      <c r="B8" s="211" t="s">
        <v>1930</v>
      </c>
      <c r="C8" s="211" t="s">
        <v>1443</v>
      </c>
      <c r="D8" s="212" t="s">
        <v>235</v>
      </c>
      <c r="E8" s="70" t="s">
        <v>116</v>
      </c>
      <c r="F8" s="72">
        <v>1</v>
      </c>
      <c r="G8" s="145">
        <v>0</v>
      </c>
      <c r="H8" s="146">
        <v>0</v>
      </c>
      <c r="I8" s="147" t="e">
        <f ca="1">OFFSET([3]L!$C$1,MATCH("Checker"&amp;"Comp",[3]L!$A:$A,0)-1,SL,,)</f>
        <v>#VALUE!</v>
      </c>
      <c r="J8" s="71" t="s">
        <v>1767</v>
      </c>
    </row>
    <row r="9" spans="1:10" ht="45">
      <c r="A9" s="210" t="s">
        <v>1715</v>
      </c>
      <c r="B9" s="213" t="s">
        <v>1931</v>
      </c>
      <c r="C9" s="211" t="s">
        <v>1443</v>
      </c>
      <c r="D9" s="212" t="s">
        <v>235</v>
      </c>
      <c r="E9" s="70" t="s">
        <v>116</v>
      </c>
      <c r="F9" s="72">
        <v>1</v>
      </c>
      <c r="G9" s="145">
        <v>0</v>
      </c>
      <c r="H9" s="146">
        <v>0</v>
      </c>
      <c r="I9" s="147" t="e">
        <f ca="1">OFFSET([3]L!$C$1,MATCH("Checker"&amp;"Comp",[3]L!$A:$A,0)-1,SL,,)</f>
        <v>#VALUE!</v>
      </c>
      <c r="J9" s="71" t="s">
        <v>1768</v>
      </c>
    </row>
    <row r="10" spans="1:10" ht="45">
      <c r="A10" s="210" t="s">
        <v>1716</v>
      </c>
      <c r="B10" s="211" t="s">
        <v>1932</v>
      </c>
      <c r="C10" s="211" t="s">
        <v>1443</v>
      </c>
      <c r="D10" s="212" t="s">
        <v>235</v>
      </c>
      <c r="E10" s="70" t="s">
        <v>116</v>
      </c>
      <c r="F10" s="72">
        <v>1</v>
      </c>
      <c r="G10" s="145">
        <v>0</v>
      </c>
      <c r="H10" s="146">
        <v>0</v>
      </c>
      <c r="I10" s="147" t="e">
        <f ca="1">OFFSET([3]L!$C$1,MATCH("Checker"&amp;"Comp",[3]L!$A:$A,0)-1,SL,,)</f>
        <v>#VALUE!</v>
      </c>
      <c r="J10" s="71" t="s">
        <v>1769</v>
      </c>
    </row>
    <row r="11" spans="1:10" ht="45">
      <c r="A11" s="210" t="s">
        <v>1718</v>
      </c>
      <c r="B11" s="211" t="s">
        <v>1934</v>
      </c>
      <c r="C11" s="211" t="s">
        <v>1443</v>
      </c>
      <c r="D11" s="212" t="s">
        <v>235</v>
      </c>
      <c r="E11" s="70" t="s">
        <v>116</v>
      </c>
      <c r="F11" s="72">
        <v>1</v>
      </c>
      <c r="G11" s="145">
        <v>0</v>
      </c>
      <c r="H11" s="146">
        <v>0</v>
      </c>
      <c r="I11" s="147" t="e">
        <f ca="1">OFFSET([3]L!$C$1,MATCH("Checker"&amp;"Comp",[3]L!$A:$A,0)-1,SL,,)</f>
        <v>#VALUE!</v>
      </c>
      <c r="J11" s="71" t="s">
        <v>1770</v>
      </c>
    </row>
    <row r="12" spans="1:10" ht="45">
      <c r="A12" s="210" t="s">
        <v>1720</v>
      </c>
      <c r="B12" s="214">
        <v>45456</v>
      </c>
      <c r="C12" s="211" t="s">
        <v>1443</v>
      </c>
      <c r="D12" s="212" t="s">
        <v>235</v>
      </c>
      <c r="E12" s="70" t="s">
        <v>116</v>
      </c>
      <c r="F12" s="72">
        <v>1</v>
      </c>
      <c r="G12" s="145">
        <v>0</v>
      </c>
      <c r="H12" s="146">
        <v>0</v>
      </c>
      <c r="I12" s="147" t="e">
        <f ca="1">OFFSET([3]L!$C$1,MATCH("Checker"&amp;"Comp",[3]L!$A:$A,0)-1,SL,,)</f>
        <v>#VALUE!</v>
      </c>
      <c r="J12" s="71" t="s">
        <v>1771</v>
      </c>
    </row>
    <row r="13" spans="1:10" ht="75">
      <c r="A13" s="211" t="s">
        <v>1722</v>
      </c>
      <c r="B13" s="215"/>
      <c r="C13" s="215"/>
      <c r="D13" s="216"/>
      <c r="E13" s="70" t="s">
        <v>132</v>
      </c>
      <c r="F13" s="72"/>
      <c r="H13" s="71">
        <v>0</v>
      </c>
    </row>
    <row r="14" spans="1:10" ht="30">
      <c r="A14" s="210" t="s">
        <v>1935</v>
      </c>
      <c r="B14" s="211" t="s">
        <v>233</v>
      </c>
      <c r="C14" s="211" t="s">
        <v>1443</v>
      </c>
      <c r="D14" s="212" t="s">
        <v>235</v>
      </c>
      <c r="E14" s="70" t="s">
        <v>93</v>
      </c>
      <c r="F14" s="72">
        <v>1</v>
      </c>
      <c r="G14" s="145">
        <v>0</v>
      </c>
      <c r="H14" s="146">
        <v>0</v>
      </c>
      <c r="I14" s="147" t="e">
        <f ca="1">OFFSET([3]L!$C$1,MATCH("Checker"&amp;"Comp",[3]L!$A:$A,0)-1,SL,,)</f>
        <v>#VALUE!</v>
      </c>
      <c r="J14" s="148" t="s">
        <v>1772</v>
      </c>
    </row>
    <row r="15" spans="1:10" ht="45">
      <c r="A15" s="210" t="s">
        <v>1723</v>
      </c>
      <c r="B15" s="211" t="s">
        <v>233</v>
      </c>
      <c r="C15" s="211" t="s">
        <v>1443</v>
      </c>
      <c r="D15" s="212" t="s">
        <v>235</v>
      </c>
      <c r="E15" s="70" t="s">
        <v>116</v>
      </c>
      <c r="F15" s="72">
        <v>1</v>
      </c>
      <c r="G15" s="145">
        <v>0</v>
      </c>
      <c r="H15" s="146">
        <v>0</v>
      </c>
      <c r="I15" s="147" t="e">
        <f ca="1">OFFSET([3]L!$C$1,MATCH("Checker"&amp;"Comp",[3]L!$A:$A,0)-1,SL,,)</f>
        <v>#VALUE!</v>
      </c>
      <c r="J15" s="148" t="s">
        <v>1773</v>
      </c>
    </row>
    <row r="16" spans="1:10" ht="45">
      <c r="A16" s="210" t="s">
        <v>1724</v>
      </c>
      <c r="B16" s="211" t="s">
        <v>233</v>
      </c>
      <c r="C16" s="211" t="s">
        <v>1443</v>
      </c>
      <c r="D16" s="212" t="s">
        <v>235</v>
      </c>
      <c r="E16" s="70" t="s">
        <v>116</v>
      </c>
      <c r="F16" s="72">
        <v>1</v>
      </c>
      <c r="G16" s="145">
        <v>0</v>
      </c>
      <c r="H16" s="146">
        <v>0</v>
      </c>
      <c r="I16" s="147" t="e">
        <f ca="1">OFFSET([3]L!$C$1,MATCH("Checker"&amp;"Comp",[3]L!$A:$A,0)-1,SL,,)</f>
        <v>#VALUE!</v>
      </c>
      <c r="J16" s="148" t="s">
        <v>1774</v>
      </c>
    </row>
    <row r="17" spans="1:10" ht="45">
      <c r="A17" s="210" t="s">
        <v>1936</v>
      </c>
      <c r="B17" s="211" t="s">
        <v>233</v>
      </c>
      <c r="C17" s="211" t="s">
        <v>1443</v>
      </c>
      <c r="D17" s="212" t="s">
        <v>235</v>
      </c>
      <c r="E17" s="70" t="s">
        <v>116</v>
      </c>
      <c r="F17" s="72">
        <v>1</v>
      </c>
      <c r="G17" s="145">
        <v>0</v>
      </c>
      <c r="H17" s="146">
        <v>0</v>
      </c>
      <c r="I17" s="147" t="e">
        <f ca="1">OFFSET([3]L!$C$1,MATCH("Checker"&amp;"Comp",[3]L!$A:$A,0)-1,SL,,)</f>
        <v>#VALUE!</v>
      </c>
      <c r="J17" s="148" t="s">
        <v>1775</v>
      </c>
    </row>
    <row r="18" spans="1:10" ht="60">
      <c r="A18" s="211" t="s">
        <v>1725</v>
      </c>
      <c r="B18" s="215"/>
      <c r="C18" s="215"/>
      <c r="D18" s="216"/>
      <c r="E18" s="70" t="s">
        <v>91</v>
      </c>
      <c r="F18" s="72"/>
      <c r="J18" s="148"/>
    </row>
    <row r="19" spans="1:10" ht="45">
      <c r="A19" s="210" t="s">
        <v>1935</v>
      </c>
      <c r="B19" s="211" t="s">
        <v>233</v>
      </c>
      <c r="C19" s="211" t="s">
        <v>1443</v>
      </c>
      <c r="D19" s="217" t="s">
        <v>235</v>
      </c>
      <c r="E19" s="70" t="s">
        <v>116</v>
      </c>
      <c r="F19" s="149">
        <v>1</v>
      </c>
      <c r="G19" s="145">
        <v>0</v>
      </c>
      <c r="H19" s="146">
        <v>0</v>
      </c>
      <c r="I19" s="147" t="e">
        <f ca="1">OFFSET([3]L!$C$1,MATCH("Checker"&amp;"Comp",[3]L!$A:$A,0)-1,SL,,)</f>
        <v>#VALUE!</v>
      </c>
      <c r="J19" s="148" t="s">
        <v>1776</v>
      </c>
    </row>
    <row r="20" spans="1:10" ht="45">
      <c r="A20" s="210" t="s">
        <v>1723</v>
      </c>
      <c r="B20" s="211" t="s">
        <v>233</v>
      </c>
      <c r="C20" s="211" t="s">
        <v>1443</v>
      </c>
      <c r="D20" s="217" t="s">
        <v>235</v>
      </c>
      <c r="E20" s="70" t="s">
        <v>116</v>
      </c>
      <c r="F20" s="149">
        <v>1</v>
      </c>
      <c r="G20" s="145">
        <v>0</v>
      </c>
      <c r="H20" s="146">
        <v>0</v>
      </c>
      <c r="I20" s="147" t="e">
        <f ca="1">OFFSET([3]L!$C$1,MATCH("Checker"&amp;"Comp",[3]L!$A:$A,0)-1,SL,,)</f>
        <v>#VALUE!</v>
      </c>
      <c r="J20" s="148" t="s">
        <v>1777</v>
      </c>
    </row>
    <row r="21" spans="1:10" ht="45">
      <c r="A21" s="210" t="s">
        <v>1724</v>
      </c>
      <c r="B21" s="211" t="s">
        <v>233</v>
      </c>
      <c r="C21" s="211" t="s">
        <v>1443</v>
      </c>
      <c r="D21" s="217" t="s">
        <v>235</v>
      </c>
      <c r="E21" s="70" t="s">
        <v>116</v>
      </c>
      <c r="F21" s="149">
        <v>1</v>
      </c>
      <c r="G21" s="145">
        <v>0</v>
      </c>
      <c r="H21" s="146">
        <v>0</v>
      </c>
      <c r="I21" s="147" t="e">
        <f ca="1">OFFSET([3]L!$C$1,MATCH("Checker"&amp;"Comp",[3]L!$A:$A,0)-1,SL,,)</f>
        <v>#VALUE!</v>
      </c>
      <c r="J21" s="148" t="s">
        <v>1778</v>
      </c>
    </row>
    <row r="22" spans="1:10" ht="45">
      <c r="A22" s="210" t="s">
        <v>1936</v>
      </c>
      <c r="B22" s="211" t="s">
        <v>233</v>
      </c>
      <c r="C22" s="211" t="s">
        <v>1443</v>
      </c>
      <c r="D22" s="217" t="s">
        <v>235</v>
      </c>
      <c r="E22" s="70" t="s">
        <v>116</v>
      </c>
      <c r="F22" s="149">
        <v>1</v>
      </c>
      <c r="G22" s="145">
        <v>0</v>
      </c>
      <c r="H22" s="146">
        <v>0</v>
      </c>
      <c r="I22" s="147" t="e">
        <f ca="1">OFFSET([3]L!$C$1,MATCH("Checker"&amp;"Comp",[3]L!$A:$A,0)-1,SL,,)</f>
        <v>#VALUE!</v>
      </c>
      <c r="J22" s="148" t="s">
        <v>1779</v>
      </c>
    </row>
    <row r="23" spans="1:10" ht="57.75" customHeight="1">
      <c r="A23" s="211" t="s">
        <v>1726</v>
      </c>
      <c r="B23" s="215"/>
      <c r="C23" s="215"/>
      <c r="D23" s="216"/>
      <c r="E23" s="70" t="s">
        <v>116</v>
      </c>
      <c r="F23" s="72"/>
      <c r="J23" s="148"/>
    </row>
    <row r="24" spans="1:10" ht="45">
      <c r="A24" s="210" t="s">
        <v>1935</v>
      </c>
      <c r="B24" s="211" t="s">
        <v>233</v>
      </c>
      <c r="C24" s="211" t="s">
        <v>1443</v>
      </c>
      <c r="D24" s="217" t="s">
        <v>235</v>
      </c>
      <c r="E24" s="70" t="s">
        <v>116</v>
      </c>
      <c r="F24" s="149">
        <v>1</v>
      </c>
      <c r="G24" s="145">
        <v>0</v>
      </c>
      <c r="H24" s="146">
        <v>0</v>
      </c>
      <c r="I24" s="147" t="e">
        <f ca="1">OFFSET([3]L!$C$1,MATCH("Checker"&amp;"Comp",[3]L!$A:$A,0)-1,SL,,)</f>
        <v>#VALUE!</v>
      </c>
      <c r="J24" s="71" t="s">
        <v>1780</v>
      </c>
    </row>
    <row r="25" spans="1:10" ht="45">
      <c r="A25" s="210" t="s">
        <v>1723</v>
      </c>
      <c r="B25" s="211" t="s">
        <v>233</v>
      </c>
      <c r="C25" s="211" t="s">
        <v>1443</v>
      </c>
      <c r="D25" s="217" t="s">
        <v>235</v>
      </c>
      <c r="E25" s="70" t="s">
        <v>116</v>
      </c>
      <c r="F25" s="149">
        <v>1</v>
      </c>
      <c r="G25" s="145">
        <v>0</v>
      </c>
      <c r="H25" s="146">
        <v>0</v>
      </c>
      <c r="I25" s="147" t="e">
        <f ca="1">OFFSET([3]L!$C$1,MATCH("Checker"&amp;"Comp",[3]L!$A:$A,0)-1,SL,,)</f>
        <v>#VALUE!</v>
      </c>
      <c r="J25" s="71" t="s">
        <v>1781</v>
      </c>
    </row>
    <row r="26" spans="1:10" ht="45">
      <c r="A26" s="210" t="s">
        <v>1724</v>
      </c>
      <c r="B26" s="211" t="s">
        <v>233</v>
      </c>
      <c r="C26" s="211" t="s">
        <v>1443</v>
      </c>
      <c r="D26" s="217" t="s">
        <v>235</v>
      </c>
      <c r="E26" s="70" t="s">
        <v>116</v>
      </c>
      <c r="F26" s="149">
        <v>1</v>
      </c>
      <c r="G26" s="145">
        <v>0</v>
      </c>
      <c r="H26" s="146">
        <v>0</v>
      </c>
      <c r="I26" s="147" t="e">
        <f ca="1">OFFSET([3]L!$C$1,MATCH("Checker"&amp;"Comp",[3]L!$A:$A,0)-1,SL,,)</f>
        <v>#VALUE!</v>
      </c>
      <c r="J26" s="71" t="s">
        <v>1782</v>
      </c>
    </row>
    <row r="27" spans="1:10" ht="45">
      <c r="A27" s="210" t="s">
        <v>1936</v>
      </c>
      <c r="B27" s="211" t="s">
        <v>233</v>
      </c>
      <c r="C27" s="211" t="s">
        <v>1443</v>
      </c>
      <c r="D27" s="217" t="s">
        <v>235</v>
      </c>
      <c r="E27" s="70" t="s">
        <v>116</v>
      </c>
      <c r="F27" s="149">
        <v>1</v>
      </c>
      <c r="G27" s="145">
        <v>0</v>
      </c>
      <c r="H27" s="146">
        <v>0</v>
      </c>
      <c r="I27" s="147" t="e">
        <f ca="1">OFFSET([3]L!$C$1,MATCH("Checker"&amp;"Comp",[3]L!$A:$A,0)-1,SL,,)</f>
        <v>#VALUE!</v>
      </c>
      <c r="J27" s="71" t="s">
        <v>1783</v>
      </c>
    </row>
    <row r="28" spans="1:10" ht="39.6" customHeight="1">
      <c r="A28" s="211" t="s">
        <v>1727</v>
      </c>
      <c r="B28" s="211"/>
      <c r="C28" s="211"/>
      <c r="D28" s="217"/>
      <c r="E28" s="70"/>
      <c r="F28" s="70"/>
      <c r="G28" s="70"/>
      <c r="I28" s="147"/>
    </row>
    <row r="29" spans="1:10" ht="41.1" customHeight="1">
      <c r="A29" s="210" t="s">
        <v>1935</v>
      </c>
      <c r="B29" s="211" t="s">
        <v>233</v>
      </c>
      <c r="C29" s="211" t="s">
        <v>1443</v>
      </c>
      <c r="D29" s="218" t="str">
        <f>IF(H29=1,"Click here to answer question 4 for Tantalum","")</f>
        <v/>
      </c>
      <c r="E29" s="70"/>
      <c r="F29" s="149">
        <v>1</v>
      </c>
      <c r="G29" s="145">
        <v>0</v>
      </c>
      <c r="H29" s="146">
        <v>0</v>
      </c>
      <c r="I29" s="147" t="e">
        <f ca="1">OFFSET([3]L!$C$1,MATCH("Checker"&amp;"Comp",[3]L!$A:$A,0)-1,SL,,)</f>
        <v>#VALUE!</v>
      </c>
      <c r="J29" s="71" t="s">
        <v>1784</v>
      </c>
    </row>
    <row r="30" spans="1:10" ht="41.1" customHeight="1">
      <c r="A30" s="210" t="s">
        <v>1723</v>
      </c>
      <c r="B30" s="211" t="s">
        <v>233</v>
      </c>
      <c r="C30" s="211" t="s">
        <v>1443</v>
      </c>
      <c r="D30" s="218" t="str">
        <f>IF(H30=1,"Click here to answer question 4 for Tin","")</f>
        <v/>
      </c>
      <c r="E30" s="70"/>
      <c r="F30" s="149">
        <v>1</v>
      </c>
      <c r="G30" s="145">
        <v>0</v>
      </c>
      <c r="H30" s="146">
        <v>0</v>
      </c>
      <c r="I30" s="147" t="e">
        <f ca="1">OFFSET([3]L!$C$1,MATCH("Checker"&amp;"Comp",[3]L!$A:$A,0)-1,SL,,)</f>
        <v>#VALUE!</v>
      </c>
      <c r="J30" s="71" t="s">
        <v>1785</v>
      </c>
    </row>
    <row r="31" spans="1:10" ht="41.1" customHeight="1">
      <c r="A31" s="210" t="s">
        <v>1724</v>
      </c>
      <c r="B31" s="211" t="s">
        <v>233</v>
      </c>
      <c r="C31" s="211" t="s">
        <v>1443</v>
      </c>
      <c r="D31" s="218" t="str">
        <f>IF(H31=1,"Click here to answer question 4 for Gold","")</f>
        <v/>
      </c>
      <c r="E31" s="70"/>
      <c r="F31" s="149">
        <v>1</v>
      </c>
      <c r="G31" s="145">
        <v>0</v>
      </c>
      <c r="H31" s="146">
        <v>0</v>
      </c>
      <c r="I31" s="147" t="e">
        <f ca="1">OFFSET([3]L!$C$1,MATCH("Checker"&amp;"Comp",[3]L!$A:$A,0)-1,SL,,)</f>
        <v>#VALUE!</v>
      </c>
      <c r="J31" s="71" t="s">
        <v>1786</v>
      </c>
    </row>
    <row r="32" spans="1:10" ht="41.1" customHeight="1">
      <c r="A32" s="210" t="s">
        <v>1936</v>
      </c>
      <c r="B32" s="211" t="s">
        <v>233</v>
      </c>
      <c r="C32" s="211" t="s">
        <v>1443</v>
      </c>
      <c r="D32" s="218" t="str">
        <f>IF(H32=1,"Click here to answer question 4 for Tungsten","")</f>
        <v/>
      </c>
      <c r="E32" s="70"/>
      <c r="F32" s="149">
        <v>1</v>
      </c>
      <c r="G32" s="145">
        <v>0</v>
      </c>
      <c r="H32" s="146">
        <v>0</v>
      </c>
      <c r="I32" s="147" t="e">
        <f ca="1">OFFSET([3]L!$C$1,MATCH("Checker"&amp;"Comp",[3]L!$A:$A,0)-1,SL,,)</f>
        <v>#VALUE!</v>
      </c>
      <c r="J32" s="71" t="s">
        <v>1787</v>
      </c>
    </row>
    <row r="33" spans="1:10" ht="45">
      <c r="A33" s="211" t="s">
        <v>1728</v>
      </c>
      <c r="B33" s="215"/>
      <c r="C33" s="215"/>
      <c r="D33" s="216"/>
      <c r="E33" s="70" t="s">
        <v>116</v>
      </c>
      <c r="F33" s="72"/>
      <c r="J33" s="148"/>
    </row>
    <row r="34" spans="1:10" ht="45">
      <c r="A34" s="210" t="s">
        <v>1935</v>
      </c>
      <c r="B34" s="211" t="s">
        <v>232</v>
      </c>
      <c r="C34" s="211" t="s">
        <v>1443</v>
      </c>
      <c r="D34" s="218" t="str">
        <f>IF(H34=1,"Click here to answer question 5 for Tantalum","")</f>
        <v/>
      </c>
      <c r="E34" s="70" t="s">
        <v>116</v>
      </c>
      <c r="F34" s="149">
        <v>1</v>
      </c>
      <c r="G34" s="145">
        <v>0</v>
      </c>
      <c r="H34" s="146">
        <v>0</v>
      </c>
      <c r="I34" s="147" t="e">
        <f ca="1">OFFSET([3]L!$C$1,MATCH("Checker"&amp;"Comp",[3]L!$A:$A,0)-1,SL,,)</f>
        <v>#VALUE!</v>
      </c>
      <c r="J34" s="148" t="s">
        <v>1788</v>
      </c>
    </row>
    <row r="35" spans="1:10" ht="45">
      <c r="A35" s="210" t="s">
        <v>1723</v>
      </c>
      <c r="B35" s="211" t="s">
        <v>232</v>
      </c>
      <c r="C35" s="211" t="s">
        <v>1443</v>
      </c>
      <c r="D35" s="218" t="str">
        <f>IF(H35=1,"Click here to answer question 5 for Tin","")</f>
        <v/>
      </c>
      <c r="E35" s="70" t="s">
        <v>116</v>
      </c>
      <c r="F35" s="149">
        <v>1</v>
      </c>
      <c r="G35" s="145">
        <v>0</v>
      </c>
      <c r="H35" s="146">
        <v>0</v>
      </c>
      <c r="I35" s="147" t="e">
        <f ca="1">OFFSET([3]L!$C$1,MATCH("Checker"&amp;"Comp",[3]L!$A:$A,0)-1,SL,,)</f>
        <v>#VALUE!</v>
      </c>
      <c r="J35" s="148" t="s">
        <v>1789</v>
      </c>
    </row>
    <row r="36" spans="1:10" ht="45">
      <c r="A36" s="210" t="s">
        <v>1724</v>
      </c>
      <c r="B36" s="211" t="s">
        <v>232</v>
      </c>
      <c r="C36" s="211" t="s">
        <v>1443</v>
      </c>
      <c r="D36" s="218" t="str">
        <f>IF(H36=1,"Click here to answer question 5 for Gold","")</f>
        <v/>
      </c>
      <c r="E36" s="70" t="s">
        <v>116</v>
      </c>
      <c r="F36" s="149">
        <v>1</v>
      </c>
      <c r="G36" s="145">
        <v>0</v>
      </c>
      <c r="H36" s="146">
        <v>0</v>
      </c>
      <c r="I36" s="147" t="e">
        <f ca="1">OFFSET([3]L!$C$1,MATCH("Checker"&amp;"Comp",[3]L!$A:$A,0)-1,SL,,)</f>
        <v>#VALUE!</v>
      </c>
      <c r="J36" s="148" t="s">
        <v>1790</v>
      </c>
    </row>
    <row r="37" spans="1:10" ht="45">
      <c r="A37" s="210" t="s">
        <v>1936</v>
      </c>
      <c r="B37" s="211" t="s">
        <v>232</v>
      </c>
      <c r="C37" s="211" t="s">
        <v>1443</v>
      </c>
      <c r="D37" s="218" t="str">
        <f>IF(H37=1,"Click here to answer question 5 for Tungsten","")</f>
        <v/>
      </c>
      <c r="E37" s="70" t="s">
        <v>116</v>
      </c>
      <c r="F37" s="149">
        <v>1</v>
      </c>
      <c r="G37" s="145">
        <v>0</v>
      </c>
      <c r="H37" s="146">
        <v>0</v>
      </c>
      <c r="I37" s="147" t="e">
        <f ca="1">OFFSET([3]L!$C$1,MATCH("Checker"&amp;"Comp",[3]L!$A:$A,0)-1,SL,,)</f>
        <v>#VALUE!</v>
      </c>
      <c r="J37" s="148" t="s">
        <v>1791</v>
      </c>
    </row>
    <row r="38" spans="1:10" ht="45">
      <c r="A38" s="211" t="s">
        <v>1729</v>
      </c>
      <c r="B38" s="215"/>
      <c r="C38" s="215"/>
      <c r="D38" s="216"/>
      <c r="E38" s="70" t="s">
        <v>116</v>
      </c>
      <c r="F38" s="72"/>
    </row>
    <row r="39" spans="1:10" ht="30">
      <c r="A39" s="210" t="s">
        <v>1935</v>
      </c>
      <c r="B39" s="219" t="s">
        <v>1829</v>
      </c>
      <c r="C39" s="211" t="s">
        <v>1443</v>
      </c>
      <c r="D39" s="220" t="str">
        <f>IF(H39=1,"Click here to answer question 6 for Tantalum","")</f>
        <v/>
      </c>
      <c r="E39" s="70" t="s">
        <v>93</v>
      </c>
      <c r="F39" s="149">
        <v>1</v>
      </c>
      <c r="G39" s="145">
        <v>0</v>
      </c>
      <c r="H39" s="146">
        <v>0</v>
      </c>
      <c r="I39" s="147" t="e">
        <f ca="1">OFFSET([3]L!$C$1,MATCH("Checker"&amp;"Comp",[3]L!$A:$A,0)-1,SL,,)</f>
        <v>#VALUE!</v>
      </c>
      <c r="J39" s="71" t="s">
        <v>1792</v>
      </c>
    </row>
    <row r="40" spans="1:10" ht="30">
      <c r="A40" s="210" t="s">
        <v>1723</v>
      </c>
      <c r="B40" s="219" t="s">
        <v>1829</v>
      </c>
      <c r="C40" s="211" t="s">
        <v>1443</v>
      </c>
      <c r="D40" s="220" t="str">
        <f>IF(H40=1,"Click here to answer question 6 for Tin","")</f>
        <v/>
      </c>
      <c r="E40" s="70" t="s">
        <v>93</v>
      </c>
      <c r="F40" s="149">
        <v>1</v>
      </c>
      <c r="G40" s="145">
        <v>0</v>
      </c>
      <c r="H40" s="146">
        <v>0</v>
      </c>
      <c r="I40" s="147" t="e">
        <f ca="1">OFFSET([3]L!$C$1,MATCH("Checker"&amp;"Comp",[3]L!$A:$A,0)-1,SL,,)</f>
        <v>#VALUE!</v>
      </c>
      <c r="J40" s="71" t="s">
        <v>1793</v>
      </c>
    </row>
    <row r="41" spans="1:10" ht="30">
      <c r="A41" s="210" t="s">
        <v>1724</v>
      </c>
      <c r="B41" s="219" t="s">
        <v>1829</v>
      </c>
      <c r="C41" s="211" t="s">
        <v>1443</v>
      </c>
      <c r="D41" s="220" t="str">
        <f>IF(H41=1,"Click here to answer question 6 for Gold","")</f>
        <v/>
      </c>
      <c r="E41" s="70" t="s">
        <v>93</v>
      </c>
      <c r="F41" s="149">
        <v>1</v>
      </c>
      <c r="G41" s="145">
        <v>0</v>
      </c>
      <c r="H41" s="146">
        <v>0</v>
      </c>
      <c r="I41" s="147" t="e">
        <f ca="1">OFFSET([3]L!$C$1,MATCH("Checker"&amp;"Comp",[3]L!$A:$A,0)-1,SL,,)</f>
        <v>#VALUE!</v>
      </c>
      <c r="J41" s="71" t="s">
        <v>1794</v>
      </c>
    </row>
    <row r="42" spans="1:10" ht="30">
      <c r="A42" s="210" t="s">
        <v>1936</v>
      </c>
      <c r="B42" s="219" t="s">
        <v>1829</v>
      </c>
      <c r="C42" s="211" t="s">
        <v>1443</v>
      </c>
      <c r="D42" s="220" t="str">
        <f>IF(H42=1,"Click here to answer question 6 for Tungsten","")</f>
        <v/>
      </c>
      <c r="E42" s="70" t="s">
        <v>93</v>
      </c>
      <c r="F42" s="149">
        <v>1</v>
      </c>
      <c r="G42" s="145">
        <v>0</v>
      </c>
      <c r="H42" s="146">
        <v>0</v>
      </c>
      <c r="I42" s="147" t="e">
        <f ca="1">OFFSET([3]L!$C$1,MATCH("Checker"&amp;"Comp",[3]L!$A:$A,0)-1,SL,,)</f>
        <v>#VALUE!</v>
      </c>
      <c r="J42" s="71" t="s">
        <v>1795</v>
      </c>
    </row>
    <row r="43" spans="1:10" ht="60">
      <c r="A43" s="211" t="s">
        <v>1730</v>
      </c>
      <c r="B43" s="215"/>
      <c r="C43" s="215"/>
      <c r="D43" s="216"/>
      <c r="E43" s="70" t="s">
        <v>91</v>
      </c>
      <c r="F43" s="72"/>
    </row>
    <row r="44" spans="1:10" ht="60">
      <c r="A44" s="210" t="s">
        <v>1935</v>
      </c>
      <c r="B44" s="211" t="s">
        <v>232</v>
      </c>
      <c r="C44" s="211" t="s">
        <v>1443</v>
      </c>
      <c r="D44" s="218" t="str">
        <f>IF(H44=1,"Click here to answer question 7 for Tantalum","")</f>
        <v/>
      </c>
      <c r="E44" s="70" t="s">
        <v>91</v>
      </c>
      <c r="F44" s="149">
        <v>1</v>
      </c>
      <c r="G44" s="145">
        <v>0</v>
      </c>
      <c r="H44" s="146">
        <v>0</v>
      </c>
      <c r="I44" s="147" t="e">
        <f ca="1">OFFSET([3]L!$C$1,MATCH("Checker"&amp;"Comp",[3]L!$A:$A,0)-1,SL,,)</f>
        <v>#VALUE!</v>
      </c>
      <c r="J44" s="71" t="s">
        <v>1796</v>
      </c>
    </row>
    <row r="45" spans="1:10" ht="60">
      <c r="A45" s="210" t="s">
        <v>1723</v>
      </c>
      <c r="B45" s="211" t="s">
        <v>232</v>
      </c>
      <c r="C45" s="211" t="s">
        <v>1443</v>
      </c>
      <c r="D45" s="218" t="str">
        <f>IF(H45=1,"Click here to answer question 7 for Tin","")</f>
        <v/>
      </c>
      <c r="E45" s="70" t="s">
        <v>91</v>
      </c>
      <c r="F45" s="149">
        <v>1</v>
      </c>
      <c r="G45" s="145">
        <v>0</v>
      </c>
      <c r="H45" s="146">
        <v>0</v>
      </c>
      <c r="I45" s="147" t="e">
        <f ca="1">OFFSET([3]L!$C$1,MATCH("Checker"&amp;"Comp",[3]L!$A:$A,0)-1,SL,,)</f>
        <v>#VALUE!</v>
      </c>
      <c r="J45" s="71" t="s">
        <v>1797</v>
      </c>
    </row>
    <row r="46" spans="1:10" ht="60">
      <c r="A46" s="210" t="s">
        <v>1724</v>
      </c>
      <c r="B46" s="211" t="s">
        <v>232</v>
      </c>
      <c r="C46" s="211" t="s">
        <v>1443</v>
      </c>
      <c r="D46" s="218" t="str">
        <f>IF(H46=1,"Click here to answer question 7 for Gold","")</f>
        <v/>
      </c>
      <c r="E46" s="70" t="s">
        <v>91</v>
      </c>
      <c r="F46" s="149">
        <v>1</v>
      </c>
      <c r="G46" s="145">
        <v>0</v>
      </c>
      <c r="H46" s="146">
        <v>0</v>
      </c>
      <c r="I46" s="147" t="e">
        <f ca="1">OFFSET([3]L!$C$1,MATCH("Checker"&amp;"Comp",[3]L!$A:$A,0)-1,SL,,)</f>
        <v>#VALUE!</v>
      </c>
      <c r="J46" s="71" t="s">
        <v>1798</v>
      </c>
    </row>
    <row r="47" spans="1:10" ht="60">
      <c r="A47" s="210" t="s">
        <v>1936</v>
      </c>
      <c r="B47" s="211" t="s">
        <v>232</v>
      </c>
      <c r="C47" s="211" t="s">
        <v>1443</v>
      </c>
      <c r="D47" s="218" t="str">
        <f>IF(H47=1,"Click here to answer question 7 for Tungsten","")</f>
        <v/>
      </c>
      <c r="E47" s="70" t="s">
        <v>91</v>
      </c>
      <c r="F47" s="149">
        <v>1</v>
      </c>
      <c r="G47" s="145">
        <v>0</v>
      </c>
      <c r="H47" s="146">
        <v>0</v>
      </c>
      <c r="I47" s="147" t="e">
        <f ca="1">OFFSET([3]L!$C$1,MATCH("Checker"&amp;"Comp",[3]L!$A:$A,0)-1,SL,,)</f>
        <v>#VALUE!</v>
      </c>
      <c r="J47" s="71" t="s">
        <v>1799</v>
      </c>
    </row>
    <row r="48" spans="1:10" ht="75">
      <c r="A48" s="211" t="s">
        <v>1731</v>
      </c>
      <c r="B48" s="215"/>
      <c r="C48" s="215"/>
      <c r="D48" s="216"/>
      <c r="E48" s="70" t="s">
        <v>132</v>
      </c>
      <c r="F48" s="72"/>
    </row>
    <row r="49" spans="1:10" ht="45">
      <c r="A49" s="210" t="s">
        <v>1935</v>
      </c>
      <c r="B49" s="211" t="s">
        <v>233</v>
      </c>
      <c r="C49" s="211" t="s">
        <v>1443</v>
      </c>
      <c r="D49" s="220" t="str">
        <f>IF(H49=1,"Click here to answer question 8 for Tantalum","")</f>
        <v/>
      </c>
      <c r="E49" s="70" t="s">
        <v>116</v>
      </c>
      <c r="F49" s="149">
        <v>1</v>
      </c>
      <c r="G49" s="145">
        <v>0</v>
      </c>
      <c r="H49" s="146">
        <v>0</v>
      </c>
      <c r="I49" s="147" t="e">
        <f ca="1">OFFSET([3]L!$C$1,MATCH("Checker"&amp;"Comp",[3]L!$A:$A,0)-1,SL,,)</f>
        <v>#VALUE!</v>
      </c>
      <c r="J49" s="71" t="s">
        <v>1800</v>
      </c>
    </row>
    <row r="50" spans="1:10" ht="45">
      <c r="A50" s="210" t="s">
        <v>1723</v>
      </c>
      <c r="B50" s="211" t="s">
        <v>233</v>
      </c>
      <c r="C50" s="211" t="s">
        <v>1443</v>
      </c>
      <c r="D50" s="220" t="str">
        <f>IF(H50=1,"Click here to answer question 8 for Tin","")</f>
        <v/>
      </c>
      <c r="E50" s="70" t="s">
        <v>116</v>
      </c>
      <c r="F50" s="149">
        <v>1</v>
      </c>
      <c r="G50" s="145">
        <v>0</v>
      </c>
      <c r="H50" s="146">
        <v>0</v>
      </c>
      <c r="I50" s="147" t="e">
        <f ca="1">OFFSET([3]L!$C$1,MATCH("Checker"&amp;"Comp",[3]L!$A:$A,0)-1,SL,,)</f>
        <v>#VALUE!</v>
      </c>
      <c r="J50" s="71" t="s">
        <v>1801</v>
      </c>
    </row>
    <row r="51" spans="1:10" ht="45">
      <c r="A51" s="210" t="s">
        <v>1724</v>
      </c>
      <c r="B51" s="211" t="s">
        <v>233</v>
      </c>
      <c r="C51" s="211" t="s">
        <v>1443</v>
      </c>
      <c r="D51" s="220" t="str">
        <f>IF(H51=1,"Click here to answer question 8 for Gold","")</f>
        <v/>
      </c>
      <c r="E51" s="70" t="s">
        <v>116</v>
      </c>
      <c r="F51" s="149">
        <v>1</v>
      </c>
      <c r="G51" s="145">
        <v>0</v>
      </c>
      <c r="H51" s="146">
        <v>0</v>
      </c>
      <c r="I51" s="147" t="e">
        <f ca="1">OFFSET([3]L!$C$1,MATCH("Checker"&amp;"Comp",[3]L!$A:$A,0)-1,SL,,)</f>
        <v>#VALUE!</v>
      </c>
      <c r="J51" s="71" t="s">
        <v>1802</v>
      </c>
    </row>
    <row r="52" spans="1:10" ht="45">
      <c r="A52" s="210" t="s">
        <v>1936</v>
      </c>
      <c r="B52" s="211" t="s">
        <v>233</v>
      </c>
      <c r="C52" s="211" t="s">
        <v>1443</v>
      </c>
      <c r="D52" s="220" t="str">
        <f>IF(H52=1,"Click here to answer question 8 for Tungsten","")</f>
        <v/>
      </c>
      <c r="E52" s="70" t="s">
        <v>116</v>
      </c>
      <c r="F52" s="149">
        <v>1</v>
      </c>
      <c r="G52" s="145">
        <v>0</v>
      </c>
      <c r="H52" s="146">
        <v>0</v>
      </c>
      <c r="I52" s="147" t="e">
        <f ca="1">OFFSET([3]L!$C$1,MATCH("Checker"&amp;"Comp",[3]L!$A:$A,0)-1,SL,,)</f>
        <v>#VALUE!</v>
      </c>
      <c r="J52" s="71" t="s">
        <v>1803</v>
      </c>
    </row>
    <row r="53" spans="1:10" ht="30">
      <c r="A53" s="211" t="s">
        <v>1733</v>
      </c>
      <c r="B53" s="215"/>
      <c r="C53" s="215"/>
      <c r="D53" s="216"/>
      <c r="E53" s="70" t="s">
        <v>93</v>
      </c>
      <c r="F53" s="72"/>
      <c r="G53" s="72"/>
      <c r="H53" s="72"/>
    </row>
    <row r="54" spans="1:10" ht="45">
      <c r="A54" s="211" t="s">
        <v>1735</v>
      </c>
      <c r="B54" s="211" t="s">
        <v>233</v>
      </c>
      <c r="C54" s="211" t="s">
        <v>1443</v>
      </c>
      <c r="D54" s="212" t="s">
        <v>235</v>
      </c>
      <c r="E54" s="70" t="s">
        <v>116</v>
      </c>
      <c r="F54" s="149">
        <v>1</v>
      </c>
      <c r="G54" s="145">
        <v>0</v>
      </c>
      <c r="H54" s="146">
        <v>0</v>
      </c>
      <c r="I54" s="147" t="e">
        <f ca="1">OFFSET([3]L!$C$1,MATCH("Checker"&amp;"Comp",[3]L!$A:$A,0)-1,SL,,)</f>
        <v>#VALUE!</v>
      </c>
      <c r="J54" s="71" t="s">
        <v>1804</v>
      </c>
    </row>
    <row r="55" spans="1:10" ht="54.75" customHeight="1">
      <c r="A55" s="211" t="s">
        <v>1736</v>
      </c>
      <c r="B55" s="211" t="s">
        <v>233</v>
      </c>
      <c r="C55" s="211" t="s">
        <v>1443</v>
      </c>
      <c r="D55" s="212" t="s">
        <v>235</v>
      </c>
      <c r="E55" s="70" t="s">
        <v>116</v>
      </c>
      <c r="F55" s="149">
        <v>1</v>
      </c>
      <c r="G55" s="145">
        <v>0</v>
      </c>
      <c r="H55" s="146">
        <v>0</v>
      </c>
      <c r="I55" s="147" t="e">
        <f ca="1">OFFSET([3]L!$C$1,MATCH("Checker"&amp;"Comp",[3]L!$A:$A,0)-1,SL,,)</f>
        <v>#VALUE!</v>
      </c>
      <c r="J55" s="71" t="s">
        <v>1805</v>
      </c>
    </row>
    <row r="56" spans="1:10" ht="38.65" customHeight="1">
      <c r="A56" s="211" t="s">
        <v>964</v>
      </c>
      <c r="B56" s="211" t="s">
        <v>1944</v>
      </c>
      <c r="C56" s="211" t="s">
        <v>1443</v>
      </c>
      <c r="D56" s="212" t="s">
        <v>235</v>
      </c>
      <c r="E56" s="70"/>
      <c r="F56" s="149">
        <v>1</v>
      </c>
      <c r="G56" s="145">
        <v>0</v>
      </c>
      <c r="H56" s="146">
        <v>0</v>
      </c>
      <c r="I56" s="147" t="e">
        <f ca="1">OFFSET([3]L!$C$1,MATCH("Checker"&amp;"Comp",[3]L!$A:$A,0)-1,SL,,)</f>
        <v>#VALUE!</v>
      </c>
      <c r="J56" s="150" t="s">
        <v>1806</v>
      </c>
    </row>
    <row r="57" spans="1:10" ht="60">
      <c r="A57" s="211" t="s">
        <v>1737</v>
      </c>
      <c r="B57" s="211" t="s">
        <v>233</v>
      </c>
      <c r="C57" s="211" t="s">
        <v>1443</v>
      </c>
      <c r="D57" s="212" t="s">
        <v>235</v>
      </c>
      <c r="E57" s="70" t="s">
        <v>116</v>
      </c>
      <c r="F57" s="149">
        <v>1</v>
      </c>
      <c r="G57" s="145">
        <v>0</v>
      </c>
      <c r="H57" s="146">
        <v>0</v>
      </c>
      <c r="I57" s="147" t="e">
        <f ca="1">OFFSET([3]L!$C$1,MATCH("Checker"&amp;"Comp",[3]L!$A:$A,0)-1,SL,,)</f>
        <v>#VALUE!</v>
      </c>
      <c r="J57" s="71" t="s">
        <v>1807</v>
      </c>
    </row>
    <row r="58" spans="1:10" ht="45">
      <c r="A58" s="211" t="s">
        <v>1738</v>
      </c>
      <c r="B58" s="211" t="s">
        <v>233</v>
      </c>
      <c r="C58" s="211" t="s">
        <v>1443</v>
      </c>
      <c r="D58" s="212" t="s">
        <v>235</v>
      </c>
      <c r="E58" s="70" t="s">
        <v>116</v>
      </c>
      <c r="F58" s="149">
        <v>1</v>
      </c>
      <c r="G58" s="145">
        <v>0</v>
      </c>
      <c r="H58" s="146">
        <v>0</v>
      </c>
      <c r="I58" s="147" t="e">
        <f ca="1">OFFSET([3]L!$C$1,MATCH("Checker"&amp;"Comp",[3]L!$A:$A,0)-1,SL,,)</f>
        <v>#VALUE!</v>
      </c>
      <c r="J58" s="71" t="s">
        <v>1808</v>
      </c>
    </row>
    <row r="59" spans="1:10" ht="45">
      <c r="A59" s="211" t="s">
        <v>1739</v>
      </c>
      <c r="B59" s="211" t="s">
        <v>236</v>
      </c>
      <c r="C59" s="211" t="s">
        <v>1443</v>
      </c>
      <c r="D59" s="212" t="s">
        <v>235</v>
      </c>
      <c r="E59" s="70" t="s">
        <v>116</v>
      </c>
      <c r="F59" s="149">
        <v>1</v>
      </c>
      <c r="G59" s="145">
        <v>0</v>
      </c>
      <c r="H59" s="146">
        <v>0</v>
      </c>
      <c r="I59" s="147" t="e">
        <f ca="1">OFFSET([3]L!$C$1,MATCH("Checker"&amp;"Comp",[3]L!$A:$A,0)-1,SL,,)</f>
        <v>#VALUE!</v>
      </c>
      <c r="J59" s="71" t="s">
        <v>1809</v>
      </c>
    </row>
    <row r="60" spans="1:10" ht="45">
      <c r="A60" s="211" t="s">
        <v>1740</v>
      </c>
      <c r="B60" s="211" t="s">
        <v>233</v>
      </c>
      <c r="C60" s="211" t="s">
        <v>1443</v>
      </c>
      <c r="D60" s="212" t="s">
        <v>235</v>
      </c>
      <c r="E60" s="70" t="s">
        <v>116</v>
      </c>
      <c r="F60" s="149">
        <v>1</v>
      </c>
      <c r="G60" s="145">
        <v>0</v>
      </c>
      <c r="H60" s="146">
        <v>0</v>
      </c>
      <c r="I60" s="147" t="e">
        <f ca="1">OFFSET([3]L!$C$1,MATCH("Checker"&amp;"Comp",[3]L!$A:$A,0)-1,SL,,)</f>
        <v>#VALUE!</v>
      </c>
      <c r="J60" s="71" t="s">
        <v>1810</v>
      </c>
    </row>
    <row r="61" spans="1:10" hidden="1">
      <c r="A61" s="211"/>
      <c r="B61" s="211"/>
      <c r="C61" s="211"/>
      <c r="D61" s="212"/>
      <c r="E61" s="70"/>
      <c r="F61" s="149"/>
      <c r="G61" s="145"/>
      <c r="H61" s="146"/>
      <c r="I61" s="147"/>
    </row>
    <row r="62" spans="1:10" ht="45">
      <c r="A62" s="211" t="s">
        <v>1741</v>
      </c>
      <c r="B62" s="211" t="s">
        <v>233</v>
      </c>
      <c r="C62" s="211" t="s">
        <v>1443</v>
      </c>
      <c r="D62" s="212" t="s">
        <v>235</v>
      </c>
      <c r="E62" s="70" t="s">
        <v>116</v>
      </c>
      <c r="F62" s="149">
        <v>1</v>
      </c>
      <c r="G62" s="145">
        <v>0</v>
      </c>
      <c r="H62" s="146">
        <v>0</v>
      </c>
      <c r="I62" s="147" t="e">
        <f ca="1">OFFSET([3]L!$C$1,MATCH("Checker"&amp;"Comp",[3]L!$A:$A,0)-1,SL,,)</f>
        <v>#VALUE!</v>
      </c>
      <c r="J62" s="71" t="s">
        <v>1811</v>
      </c>
    </row>
    <row r="63" spans="1:10" ht="45">
      <c r="A63" s="211" t="s">
        <v>1742</v>
      </c>
      <c r="B63" s="211" t="s">
        <v>232</v>
      </c>
      <c r="C63" s="211" t="s">
        <v>1443</v>
      </c>
      <c r="D63" s="212" t="s">
        <v>235</v>
      </c>
      <c r="E63" s="70" t="s">
        <v>116</v>
      </c>
      <c r="F63" s="149">
        <v>1</v>
      </c>
      <c r="G63" s="145">
        <v>0</v>
      </c>
      <c r="H63" s="146">
        <v>0</v>
      </c>
      <c r="I63" s="147" t="e">
        <f ca="1">OFFSET([3]L!$C$1,MATCH("Checker"&amp;"Comp",[3]L!$A:$A,0)-1,SL,,)</f>
        <v>#VALUE!</v>
      </c>
      <c r="J63" s="71" t="s">
        <v>1812</v>
      </c>
    </row>
    <row r="64" spans="1:10" ht="45">
      <c r="A64" s="211" t="s">
        <v>965</v>
      </c>
      <c r="B64" s="211" t="s">
        <v>1813</v>
      </c>
      <c r="C64" s="211" t="s">
        <v>1443</v>
      </c>
      <c r="D64" s="212" t="s">
        <v>235</v>
      </c>
      <c r="E64" s="70" t="s">
        <v>116</v>
      </c>
      <c r="F64" s="149">
        <v>0</v>
      </c>
      <c r="G64" s="145">
        <v>1</v>
      </c>
      <c r="H64" s="146">
        <v>0</v>
      </c>
      <c r="I64" s="147" t="e">
        <f ca="1">OFFSET([3]L!$C$1,MATCH("Checker"&amp;"Comp",[3]L!$A:$A,0)-1,SL,,)</f>
        <v>#VALUE!</v>
      </c>
      <c r="J64" s="71" t="s">
        <v>1814</v>
      </c>
    </row>
    <row r="65" spans="1:12" ht="45">
      <c r="A65" s="211" t="s">
        <v>1509</v>
      </c>
      <c r="B65" s="211"/>
      <c r="C65" s="211" t="s">
        <v>1443</v>
      </c>
      <c r="D65" s="212" t="s">
        <v>235</v>
      </c>
      <c r="E65" s="70" t="s">
        <v>116</v>
      </c>
      <c r="F65" s="149">
        <v>1</v>
      </c>
      <c r="G65" s="145">
        <v>0</v>
      </c>
      <c r="H65" s="146">
        <v>0</v>
      </c>
      <c r="I65" s="147" t="e">
        <f ca="1">OFFSET([3]L!$C$1,MATCH("Checker"&amp;"Comp",[3]L!$A:$A,0)-1,SL,,)</f>
        <v>#VALUE!</v>
      </c>
      <c r="J65" s="71" t="s">
        <v>1554</v>
      </c>
      <c r="K65" s="151">
        <v>0</v>
      </c>
      <c r="L65" s="71" t="e">
        <v>#N/A</v>
      </c>
    </row>
    <row r="66" spans="1:12" ht="45">
      <c r="A66" s="211" t="s">
        <v>966</v>
      </c>
      <c r="B66" s="211"/>
      <c r="C66" s="211" t="s">
        <v>1443</v>
      </c>
      <c r="D66" s="212" t="s">
        <v>235</v>
      </c>
      <c r="E66" s="70" t="s">
        <v>116</v>
      </c>
      <c r="F66" s="149">
        <v>1</v>
      </c>
      <c r="G66" s="145">
        <v>0</v>
      </c>
      <c r="H66" s="146">
        <v>0</v>
      </c>
      <c r="I66" s="147" t="e">
        <f ca="1">OFFSET([3]L!$C$1,MATCH("Checker"&amp;"Comp",[3]L!$A:$A,0)-1,SL,,)</f>
        <v>#VALUE!</v>
      </c>
      <c r="J66" s="71" t="s">
        <v>1555</v>
      </c>
      <c r="K66" s="151">
        <v>0</v>
      </c>
      <c r="L66" s="71" t="e">
        <v>#N/A</v>
      </c>
    </row>
    <row r="67" spans="1:12" ht="45">
      <c r="A67" s="211" t="s">
        <v>967</v>
      </c>
      <c r="B67" s="211"/>
      <c r="C67" s="211" t="s">
        <v>1443</v>
      </c>
      <c r="D67" s="212" t="s">
        <v>235</v>
      </c>
      <c r="E67" s="70" t="s">
        <v>116</v>
      </c>
      <c r="F67" s="149">
        <v>1</v>
      </c>
      <c r="G67" s="145">
        <v>0</v>
      </c>
      <c r="H67" s="146">
        <v>0</v>
      </c>
      <c r="I67" s="147" t="e">
        <f ca="1">OFFSET([3]L!$C$1,MATCH("Checker"&amp;"Comp",[3]L!$A:$A,0)-1,SL,,)</f>
        <v>#VALUE!</v>
      </c>
      <c r="J67" s="71" t="s">
        <v>1556</v>
      </c>
      <c r="K67" s="151">
        <v>0</v>
      </c>
      <c r="L67" s="71" t="e">
        <v>#N/A</v>
      </c>
    </row>
    <row r="68" spans="1:12" ht="45">
      <c r="A68" s="211" t="s">
        <v>968</v>
      </c>
      <c r="B68" s="211"/>
      <c r="C68" s="211" t="s">
        <v>1443</v>
      </c>
      <c r="D68" s="212" t="s">
        <v>235</v>
      </c>
      <c r="E68" s="70" t="s">
        <v>116</v>
      </c>
      <c r="F68" s="149">
        <v>1</v>
      </c>
      <c r="G68" s="145">
        <v>0</v>
      </c>
      <c r="H68" s="146">
        <v>0</v>
      </c>
      <c r="I68" s="147" t="e">
        <f ca="1">OFFSET([3]L!$C$1,MATCH("Checker"&amp;"Comp",[3]L!$A:$A,0)-1,SL,,)</f>
        <v>#VALUE!</v>
      </c>
      <c r="J68" s="71" t="s">
        <v>1557</v>
      </c>
      <c r="K68" s="151">
        <v>0</v>
      </c>
      <c r="L68" s="71" t="e">
        <v>#N/A</v>
      </c>
    </row>
    <row r="69" spans="1:12" ht="25.5">
      <c r="A69" s="221" t="s">
        <v>969</v>
      </c>
      <c r="B69" s="211"/>
      <c r="C69" s="221" t="s">
        <v>970</v>
      </c>
      <c r="D69" s="212"/>
      <c r="E69" s="70"/>
      <c r="F69" s="149">
        <v>0</v>
      </c>
      <c r="G69" s="145">
        <v>0</v>
      </c>
      <c r="H69" s="146">
        <v>0</v>
      </c>
      <c r="I69" s="147" t="e">
        <f ca="1">OFFSET([3]L!$C$1,MATCH("Checker"&amp;"Comp",[3]L!$A:$A,0)-1,SL,,)</f>
        <v>#VALUE!</v>
      </c>
      <c r="J69" s="71" t="s">
        <v>970</v>
      </c>
      <c r="K69" s="151"/>
      <c r="L69" s="71" t="s">
        <v>971</v>
      </c>
    </row>
    <row r="70" spans="1:12">
      <c r="H70" s="71">
        <v>0</v>
      </c>
    </row>
  </sheetData>
  <mergeCells count="1">
    <mergeCell ref="A1:C1"/>
  </mergeCells>
  <conditionalFormatting sqref="A4:A69 C4:C69">
    <cfRule type="expression" dxfId="11" priority="8" stopIfTrue="1">
      <formula>$F4=0</formula>
    </cfRule>
    <cfRule type="expression" dxfId="10" priority="9" stopIfTrue="1">
      <formula>$H4=0</formula>
    </cfRule>
    <cfRule type="expression" dxfId="9" priority="10" stopIfTrue="1">
      <formula>$H4=1</formula>
    </cfRule>
  </conditionalFormatting>
  <conditionalFormatting sqref="A5:A13">
    <cfRule type="expression" dxfId="8" priority="5" stopIfTrue="1">
      <formula>$F5=0</formula>
    </cfRule>
    <cfRule type="expression" dxfId="7" priority="6" stopIfTrue="1">
      <formula>AND($F5=1,$G5=0)</formula>
    </cfRule>
    <cfRule type="expression" dxfId="6" priority="7" stopIfTrue="1">
      <formula>AND($F5&lt;&gt;0,$G5&lt;&gt;0)</formula>
    </cfRule>
  </conditionalFormatting>
  <conditionalFormatting sqref="A29:A32">
    <cfRule type="expression" dxfId="5" priority="2" stopIfTrue="1">
      <formula>$F29=0</formula>
    </cfRule>
    <cfRule type="expression" dxfId="4" priority="3" stopIfTrue="1">
      <formula>$H29=0</formula>
    </cfRule>
    <cfRule type="expression" dxfId="3" priority="4" stopIfTrue="1">
      <formula>$H29=1</formula>
    </cfRule>
  </conditionalFormatting>
  <conditionalFormatting sqref="B65:B69">
    <cfRule type="expression" dxfId="2" priority="1" stopIfTrue="1">
      <formula>IF(F65=0,TRUE)</formula>
    </cfRule>
  </conditionalFormatting>
  <conditionalFormatting sqref="D56">
    <cfRule type="expression" dxfId="1" priority="11" stopIfTrue="1">
      <formula>$H$56=0</formula>
    </cfRule>
  </conditionalFormatting>
  <dataValidations count="5">
    <dataValidation type="list" allowBlank="1" showInputMessage="1" showErrorMessage="1" sqref="P5:P2504" xr:uid="{00000000-0002-0000-0600-000000000000}">
      <formula1>$AH$2:$AH$4</formula1>
    </dataValidation>
    <dataValidation type="list" allowBlank="1" showInputMessage="1" showErrorMessage="1" sqref="E5:E2504" xr:uid="{00000000-0002-0000-0600-000001000000}">
      <formula1>CL</formula1>
    </dataValidation>
    <dataValidation type="list" showInputMessage="1" showErrorMessage="1" sqref="C5:C2504" xr:uid="{00000000-0002-0000-0600-000002000000}">
      <formula1>SN</formula1>
    </dataValidation>
    <dataValidation allowBlank="1" showErrorMessage="1" sqref="F5:G2504" xr:uid="{00000000-0002-0000-0600-000003000000}"/>
    <dataValidation type="list" allowBlank="1" showInputMessage="1" showErrorMessage="1" sqref="B5:B2504" xr:uid="{00000000-0002-0000-0600-000004000000}">
      <formula1>Metal</formula1>
    </dataValidation>
  </dataValidations>
  <hyperlinks>
    <hyperlink ref="A2" location="Declaration!A1" display="Click here to return to Declaration tab" xr:uid="{BA37BD5E-B50F-4E15-B600-FAFACEDEF162}"/>
    <hyperlink ref="C2" location="'Product List'!A1" display="'Product List'!A1" xr:uid="{09D1CB35-68FF-44EB-BFC4-307E3FFB71CC}"/>
    <hyperlink ref="D4" location="Declaration!B8" display="Declaration!B8" xr:uid="{614C4BD3-E5E5-4FD6-9937-A75A7920000E}"/>
    <hyperlink ref="D5" location="Declaration!B9" display="Declaration!B9" xr:uid="{2BDD9CA7-C0E5-40E9-B8B1-82A31024F31E}"/>
    <hyperlink ref="D10" location="Declaration!B18" display="Declaration!B18" xr:uid="{20096F8C-746C-4CE0-BAD6-354F6284937B}"/>
    <hyperlink ref="D11" location="Declaration!B20" display="Declaration!B20" xr:uid="{8C727599-3543-480C-99FF-88C2FBA3F309}"/>
    <hyperlink ref="D12" location="Declaration!B22" display="Declaration!B22" xr:uid="{200A98D3-7193-4423-9850-4CB2D6068083}"/>
    <hyperlink ref="D14" location="Declaration!B26" display="Declaration!B26" xr:uid="{8FB38055-6EBF-45B4-8AB4-9DD9574626A9}"/>
    <hyperlink ref="D15" location="Declaration!B27" display="Declaration!B27" xr:uid="{1A15C047-DA01-4EE8-AEA9-07D7BBF3B7C7}"/>
    <hyperlink ref="D16" location="Declaration!B28" display="Declaration!B28" xr:uid="{DD9EBA34-D363-4D87-89B8-2CABA333372E}"/>
    <hyperlink ref="D17" location="Declaration!B29" display="Declaration!B29" xr:uid="{A0B854D5-0B99-41D5-B55E-D4496AE15314}"/>
    <hyperlink ref="D19" location="Declaration!B32" display="Declaration!B32" xr:uid="{CE624C67-D49B-47E3-82F1-0343770CC169}"/>
    <hyperlink ref="D20" location="Declaration!B33" display="Declaration!B33" xr:uid="{84358C76-1EE1-49D1-A721-A76FEE8C9A79}"/>
    <hyperlink ref="D21" location="Declaration!B34" display="Declaration!B34" xr:uid="{65FA839B-086E-415E-8C8B-EA5B26663E10}"/>
    <hyperlink ref="D22" location="Declaration!B35" display="Declaration!B35" xr:uid="{208D49A1-F0C5-4B82-AD07-94F33B1E02F0}"/>
    <hyperlink ref="D24" location="Declaration!B38" display="Declaration!B38" xr:uid="{CD1790B0-9315-40AE-AC0F-FCDBC4D56739}"/>
    <hyperlink ref="D25" location="Declaration!B39" display="Declaration!B39" xr:uid="{1691F01E-C7CF-40A3-AB1B-FF689A278E2E}"/>
    <hyperlink ref="D26" location="Declaration!B40" display="Declaration!B40" xr:uid="{5980763F-BA88-47FC-AE6D-B50C04A41882}"/>
    <hyperlink ref="D27" location="Declaration!B41" display="Declaration!B41" xr:uid="{B4F8F25D-3C23-46D4-AC6A-544B82BCEB28}"/>
    <hyperlink ref="D39" location="Declaration!B56" display="Declaration!B56" xr:uid="{16EBCCD0-DB4C-4D1E-9461-C6A03A72ABF4}"/>
    <hyperlink ref="D40" location="Declaration!B57" display="Declaration!B57" xr:uid="{07D30149-AF86-46DC-972D-13F51EBACF4D}"/>
    <hyperlink ref="D41" location="Declaration!B58" display="Declaration!B58" xr:uid="{3C51A41E-F678-442B-8D98-C88E68184F26}"/>
    <hyperlink ref="D42" location="Declaration!B59" display="Declaration!B59" xr:uid="{3BAB558A-48FD-4424-872B-FF6C28FCD529}"/>
    <hyperlink ref="D44" location="Declaration!B62" display="Declaration!B62" xr:uid="{FDA6B556-9B02-4E95-9850-CCF7773452A1}"/>
    <hyperlink ref="D45" location="Declaration!B63" display="Declaration!B63" xr:uid="{E009E6C4-58D2-418A-B685-259A052DF7FE}"/>
    <hyperlink ref="D46" location="Declaration!B64" display="Declaration!B64" xr:uid="{292E61A8-6234-4F15-8498-578B3506EBE8}"/>
    <hyperlink ref="D47" location="Declaration!B65" display="Declaration!B65" xr:uid="{5140A67D-A789-49C4-9B3A-ADA3A7857D9E}"/>
    <hyperlink ref="D49" location="Declaration!B68" display="Declaration!B68" xr:uid="{1C5104A5-DA75-4E98-BE46-DC30F2238CB3}"/>
    <hyperlink ref="D50" location="Declaration!B69" display="Declaration!B69" xr:uid="{B57F145D-E693-4735-8EDE-5E33584E09CE}"/>
    <hyperlink ref="D51" location="Declaration!B70" display="Declaration!B70" xr:uid="{8D6A385D-A555-4F0A-8E2C-27A175A53622}"/>
    <hyperlink ref="D52" location="Declaration!B71" display="Declaration!B71" xr:uid="{DD5D40D5-DB8A-468E-B6C1-4F45693A31F5}"/>
    <hyperlink ref="D54" location="Declaration!B75" display="Declaration!B75" xr:uid="{0C5C81BF-C8DB-41EE-8777-BBA7E894FC51}"/>
    <hyperlink ref="D55" location="Declaration!B77" display="Declaration!B77" xr:uid="{2B1A6245-8240-4B84-A787-F1960B0B2FFF}"/>
    <hyperlink ref="D57" location="Declaration!B79" display="Declaration!B79" xr:uid="{5BF86C35-1092-424F-B97A-629047D14D1C}"/>
    <hyperlink ref="D58" location="Declaration!B81" display="Declaration!B81" xr:uid="{884959C5-FF6F-49A7-8F90-929F50E8B529}"/>
    <hyperlink ref="D59" location="Declaration!B83" display="Declaration!B83" xr:uid="{5700525B-FAE1-4C30-A138-DE3543D66E0D}"/>
    <hyperlink ref="D60" location="Declaration!B85" display="Declaration!B85" xr:uid="{A6CC6953-6901-43E6-8CAB-E2DAD34733FD}"/>
    <hyperlink ref="D63" location="Declaration!B89" display="Declaration!B89" xr:uid="{0DC618F9-0392-40B1-8BC0-919BFE3E82AB}"/>
    <hyperlink ref="D6" location="Declaration!B10" display="Declaration!B10" xr:uid="{015D17BD-B38C-4BE4-8CDC-75ED542F7DD7}"/>
    <hyperlink ref="B2" location="'Smelter List'!A1" display="'Smelter List'!A1" xr:uid="{5E49141B-1943-46C1-8BC6-1D87770BD359}"/>
    <hyperlink ref="D64" location="'Product List'!A1" display="'Product List'!A1" xr:uid="{8880BCE0-AA37-41C1-B0EE-B404EA829DC9}"/>
    <hyperlink ref="D34" location="Declaration!B50" display="Declaration!B50" xr:uid="{C5CDEFA7-2485-4F8D-9723-2A02165D9AF8}"/>
    <hyperlink ref="D35" location="Declaration!B51" display="Declaration!B51" xr:uid="{64CBF05D-1647-4585-82B5-C181A1FA0B53}"/>
    <hyperlink ref="D36" location="Declaration!B52" display="Declaration!B52" xr:uid="{0D43E3D2-9176-4959-B243-EAFB0EBC8954}"/>
    <hyperlink ref="D37" location="Declaration!B53" display="Declaration!B53" xr:uid="{45F4695A-4CDD-42FA-975E-B216673E471C}"/>
    <hyperlink ref="D7:D9" location="Declaration!B8" display="Declaration!B8" xr:uid="{388BD415-2A05-4A08-A167-5124DA2A1CD7}"/>
    <hyperlink ref="D7" location="Declaration!B15" display="Declaration!B15" xr:uid="{0B395C0B-500F-45F2-9D6D-2DD4D9122179}"/>
    <hyperlink ref="D8" location="Declaration!B16" display="Declaration!B16" xr:uid="{81CACF9F-B0EF-4C22-A66B-EE10EF84E7C3}"/>
    <hyperlink ref="D9" location="Declaration!B17" display="Declaration!B17" xr:uid="{D3ABD9FC-27BE-4FBA-983E-4C60C275D831}"/>
    <hyperlink ref="D56" location="Declaration!G77" display="Declaration!G77" xr:uid="{FDF8EFC2-F756-456A-A2DB-53CFFF5C941A}"/>
    <hyperlink ref="D65" location="'Smelter List'!A1" display="'Smelter List'!A1" xr:uid="{F1FD9858-3095-4710-AB02-8C624214FB61}"/>
    <hyperlink ref="D66" location="'Smelter List'!A1" display="'Smelter List'!A1" xr:uid="{22B2F9B7-34BE-4F65-8F56-0A9515999054}"/>
    <hyperlink ref="D67" location="'Smelter List'!A1" display="'Smelter List'!A1" xr:uid="{A97EE5F0-E706-4732-B0FA-DA17CF4BC158}"/>
    <hyperlink ref="D62" location="Declaration!B87" display="Declaration!B87" xr:uid="{0561FFB6-B5B9-483D-97DE-04FDAA50E597}"/>
    <hyperlink ref="D68" location="'Smelter List'!A1" display="'Smelter List'!A1" xr:uid="{17F08237-330D-4E74-A453-B5C5F02D7AC7}"/>
    <hyperlink ref="D29" location="Declaration!B44" display="Declaration!B44" xr:uid="{836556D3-C829-4C56-B912-9D9D5BCF5422}"/>
    <hyperlink ref="D30" location="Declaration!B45" display="Declaration!B45" xr:uid="{AB2DD846-09AF-47D2-AD42-7C0CC0F92F57}"/>
    <hyperlink ref="D31" location="Declaration!B46" display="Declaration!B46" xr:uid="{F7CA1870-D333-43BB-9362-1231F8CFDB65}"/>
    <hyperlink ref="D32" location="Declaration!B47" display="Declaration!B47" xr:uid="{DEF0CFCA-69ED-4302-A40B-064D4312D58F}"/>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F2007"/>
  <sheetViews>
    <sheetView workbookViewId="0">
      <selection activeCell="B6" sqref="B6"/>
    </sheetView>
  </sheetViews>
  <sheetFormatPr defaultColWidth="10.42578125" defaultRowHeight="15"/>
  <cols>
    <col min="1" max="1" width="3.7109375" style="59" customWidth="1"/>
    <col min="2" max="2" width="47.140625" style="62" customWidth="1"/>
    <col min="3" max="3" width="47.140625" style="59" customWidth="1"/>
    <col min="4" max="4" width="69.5703125" style="59" customWidth="1"/>
    <col min="5" max="5" width="1.85546875" style="59" customWidth="1"/>
    <col min="6" max="6" width="10.5703125" style="59" customWidth="1"/>
    <col min="7" max="16384" width="10.42578125" style="60"/>
  </cols>
  <sheetData>
    <row r="1" spans="1:6" s="42" customFormat="1" ht="35.1" customHeight="1" thickTop="1">
      <c r="A1" s="342" t="s">
        <v>972</v>
      </c>
      <c r="B1" s="343"/>
      <c r="C1" s="343"/>
      <c r="D1" s="343"/>
      <c r="E1" s="41"/>
      <c r="F1"/>
    </row>
    <row r="2" spans="1:6" s="42" customFormat="1">
      <c r="A2" s="43"/>
      <c r="B2" s="40"/>
      <c r="C2" s="40"/>
      <c r="D2"/>
      <c r="E2" s="44"/>
      <c r="F2"/>
    </row>
    <row r="3" spans="1:6" s="42" customFormat="1">
      <c r="A3" s="43"/>
      <c r="B3" s="40"/>
      <c r="C3" s="40"/>
      <c r="D3" s="40"/>
      <c r="E3" s="44"/>
      <c r="F3"/>
    </row>
    <row r="4" spans="1:6" s="42" customFormat="1" ht="15.75" customHeight="1">
      <c r="A4" s="43"/>
      <c r="B4" s="344" t="s">
        <v>958</v>
      </c>
      <c r="C4" s="344"/>
      <c r="D4" s="344"/>
      <c r="E4" s="44"/>
      <c r="F4"/>
    </row>
    <row r="5" spans="1:6" s="42" customFormat="1" ht="15.75">
      <c r="A5" s="45"/>
      <c r="B5" s="46" t="s">
        <v>973</v>
      </c>
      <c r="C5" s="46" t="s">
        <v>974</v>
      </c>
      <c r="D5" s="157" t="s">
        <v>231</v>
      </c>
      <c r="E5" s="44"/>
      <c r="F5"/>
    </row>
    <row r="6" spans="1:6" ht="15.75">
      <c r="A6" s="73"/>
      <c r="B6" s="156"/>
      <c r="C6" s="64"/>
      <c r="D6" s="64"/>
      <c r="E6" s="58"/>
    </row>
    <row r="7" spans="1:6" ht="15.75">
      <c r="A7" s="47"/>
      <c r="B7" s="156"/>
      <c r="C7" s="64"/>
      <c r="D7" s="64"/>
      <c r="E7" s="58"/>
    </row>
    <row r="8" spans="1:6" ht="15.75">
      <c r="A8" s="47"/>
      <c r="B8" s="156"/>
      <c r="C8" s="64"/>
      <c r="D8" s="64"/>
      <c r="E8" s="58"/>
    </row>
    <row r="9" spans="1:6" ht="15.75">
      <c r="A9" s="47"/>
      <c r="B9" s="156"/>
      <c r="C9" s="64"/>
      <c r="D9" s="64"/>
      <c r="E9" s="58"/>
    </row>
    <row r="10" spans="1:6" ht="15.75">
      <c r="A10" s="47"/>
      <c r="B10" s="156"/>
      <c r="C10" s="64"/>
      <c r="D10" s="64"/>
      <c r="E10" s="58"/>
    </row>
    <row r="11" spans="1:6" ht="15.75">
      <c r="A11" s="47"/>
      <c r="B11" s="156"/>
      <c r="C11" s="64"/>
      <c r="D11" s="64"/>
      <c r="E11" s="58"/>
    </row>
    <row r="12" spans="1:6" ht="15.75">
      <c r="A12" s="47"/>
      <c r="B12" s="156"/>
      <c r="C12" s="64"/>
      <c r="D12" s="64"/>
      <c r="E12" s="58"/>
    </row>
    <row r="13" spans="1:6" ht="15.75">
      <c r="A13" s="47"/>
      <c r="B13" s="156"/>
      <c r="C13" s="64"/>
      <c r="D13" s="64"/>
      <c r="E13" s="58"/>
    </row>
    <row r="14" spans="1:6" ht="15.75">
      <c r="A14" s="47"/>
      <c r="B14" s="156"/>
      <c r="C14" s="64"/>
      <c r="D14" s="64"/>
      <c r="E14" s="58"/>
    </row>
    <row r="15" spans="1:6" ht="15.75">
      <c r="A15" s="47"/>
      <c r="B15" s="156"/>
      <c r="C15" s="64"/>
      <c r="D15" s="64"/>
      <c r="E15" s="58"/>
    </row>
    <row r="16" spans="1:6" ht="15.75">
      <c r="A16" s="47"/>
      <c r="B16" s="156"/>
      <c r="C16" s="64"/>
      <c r="D16" s="64"/>
      <c r="E16" s="58"/>
    </row>
    <row r="17" spans="1:5" ht="15.75">
      <c r="A17" s="47"/>
      <c r="B17" s="156"/>
      <c r="C17" s="64"/>
      <c r="D17" s="64"/>
      <c r="E17" s="58"/>
    </row>
    <row r="18" spans="1:5" ht="15.75">
      <c r="A18" s="47"/>
      <c r="B18" s="156"/>
      <c r="C18" s="64"/>
      <c r="D18" s="64"/>
      <c r="E18" s="58"/>
    </row>
    <row r="19" spans="1:5" ht="15.75">
      <c r="A19" s="47"/>
      <c r="B19" s="156"/>
      <c r="C19" s="64"/>
      <c r="D19" s="64"/>
      <c r="E19" s="58"/>
    </row>
    <row r="20" spans="1:5" ht="15.75">
      <c r="A20" s="47"/>
      <c r="B20" s="156"/>
      <c r="C20" s="64"/>
      <c r="D20" s="64"/>
      <c r="E20" s="58"/>
    </row>
    <row r="21" spans="1:5" ht="15.75">
      <c r="A21" s="47"/>
      <c r="B21" s="156"/>
      <c r="C21" s="64"/>
      <c r="D21" s="64"/>
      <c r="E21" s="58"/>
    </row>
    <row r="22" spans="1:5" ht="15.75">
      <c r="A22" s="47"/>
      <c r="B22" s="156"/>
      <c r="C22" s="64"/>
      <c r="D22" s="64"/>
      <c r="E22" s="58"/>
    </row>
    <row r="23" spans="1:5" ht="15.75">
      <c r="A23" s="47"/>
      <c r="B23" s="156"/>
      <c r="C23" s="64"/>
      <c r="D23" s="64"/>
      <c r="E23" s="58"/>
    </row>
    <row r="24" spans="1:5" ht="15.75">
      <c r="A24" s="47"/>
      <c r="B24" s="156"/>
      <c r="C24" s="64"/>
      <c r="D24" s="64"/>
      <c r="E24" s="58"/>
    </row>
    <row r="25" spans="1:5" ht="15.75">
      <c r="A25" s="47"/>
      <c r="B25" s="156"/>
      <c r="C25" s="64"/>
      <c r="D25" s="64"/>
      <c r="E25" s="58"/>
    </row>
    <row r="26" spans="1:5" ht="15.75">
      <c r="A26" s="47"/>
      <c r="B26" s="156"/>
      <c r="C26" s="64"/>
      <c r="D26" s="64"/>
      <c r="E26" s="58"/>
    </row>
    <row r="27" spans="1:5" ht="15.75">
      <c r="A27" s="47"/>
      <c r="B27" s="156"/>
      <c r="C27" s="64"/>
      <c r="D27" s="64"/>
      <c r="E27" s="58"/>
    </row>
    <row r="28" spans="1:5" ht="15.75">
      <c r="A28" s="47"/>
      <c r="B28" s="156"/>
      <c r="C28" s="64"/>
      <c r="D28" s="64"/>
      <c r="E28" s="58"/>
    </row>
    <row r="29" spans="1:5" ht="15.75">
      <c r="A29" s="47"/>
      <c r="B29" s="156"/>
      <c r="C29" s="64"/>
      <c r="D29" s="64"/>
      <c r="E29" s="58"/>
    </row>
    <row r="30" spans="1:5" ht="15.75">
      <c r="A30" s="47"/>
      <c r="B30" s="156"/>
      <c r="C30" s="64"/>
      <c r="D30" s="64"/>
      <c r="E30" s="58"/>
    </row>
    <row r="31" spans="1:5" ht="15.75">
      <c r="A31" s="47"/>
      <c r="B31" s="156"/>
      <c r="C31" s="64"/>
      <c r="D31" s="64"/>
      <c r="E31" s="58"/>
    </row>
    <row r="32" spans="1:5" ht="15.75">
      <c r="A32" s="47"/>
      <c r="B32" s="156"/>
      <c r="C32" s="64"/>
      <c r="D32" s="64"/>
      <c r="E32" s="58"/>
    </row>
    <row r="33" spans="1:5" ht="15.75">
      <c r="A33" s="47"/>
      <c r="B33" s="156"/>
      <c r="C33" s="64"/>
      <c r="D33" s="64"/>
      <c r="E33" s="58"/>
    </row>
    <row r="34" spans="1:5" ht="15.75">
      <c r="A34" s="47"/>
      <c r="B34" s="156"/>
      <c r="C34" s="64"/>
      <c r="D34" s="64"/>
      <c r="E34" s="58"/>
    </row>
    <row r="35" spans="1:5" ht="15.75">
      <c r="A35" s="47"/>
      <c r="B35" s="156"/>
      <c r="C35" s="64"/>
      <c r="D35" s="64"/>
      <c r="E35" s="58"/>
    </row>
    <row r="36" spans="1:5" ht="15.75">
      <c r="A36" s="47"/>
      <c r="B36" s="156"/>
      <c r="C36" s="64"/>
      <c r="D36" s="64"/>
      <c r="E36" s="58"/>
    </row>
    <row r="37" spans="1:5" ht="15.75">
      <c r="A37" s="47"/>
      <c r="B37" s="156"/>
      <c r="C37" s="64"/>
      <c r="D37" s="64"/>
      <c r="E37" s="58"/>
    </row>
    <row r="38" spans="1:5" ht="15.75">
      <c r="A38" s="47"/>
      <c r="B38" s="156"/>
      <c r="C38" s="64"/>
      <c r="D38" s="64"/>
      <c r="E38" s="58"/>
    </row>
    <row r="39" spans="1:5" ht="15.75">
      <c r="A39" s="47"/>
      <c r="B39" s="156"/>
      <c r="C39" s="64"/>
      <c r="D39" s="64"/>
      <c r="E39" s="58"/>
    </row>
    <row r="40" spans="1:5" ht="15.75">
      <c r="A40" s="47"/>
      <c r="B40" s="156"/>
      <c r="C40" s="64"/>
      <c r="D40" s="64"/>
      <c r="E40" s="58"/>
    </row>
    <row r="41" spans="1:5" ht="15.75">
      <c r="A41" s="47"/>
      <c r="B41" s="156"/>
      <c r="C41" s="64"/>
      <c r="D41" s="64"/>
      <c r="E41" s="58"/>
    </row>
    <row r="42" spans="1:5" ht="15.75">
      <c r="A42" s="47"/>
      <c r="B42" s="156"/>
      <c r="C42" s="64"/>
      <c r="D42" s="64"/>
      <c r="E42" s="58"/>
    </row>
    <row r="43" spans="1:5" ht="15.75">
      <c r="A43" s="47"/>
      <c r="B43" s="156"/>
      <c r="C43" s="64"/>
      <c r="D43" s="64"/>
      <c r="E43" s="58"/>
    </row>
    <row r="44" spans="1:5" ht="15.75">
      <c r="A44" s="47"/>
      <c r="B44" s="156"/>
      <c r="C44" s="64"/>
      <c r="D44" s="64"/>
      <c r="E44" s="58"/>
    </row>
    <row r="45" spans="1:5" ht="15.75">
      <c r="A45" s="47"/>
      <c r="B45" s="156"/>
      <c r="C45" s="64"/>
      <c r="D45" s="64"/>
      <c r="E45" s="58"/>
    </row>
    <row r="46" spans="1:5" ht="15.75">
      <c r="A46" s="47"/>
      <c r="B46" s="156"/>
      <c r="C46" s="64"/>
      <c r="D46" s="64"/>
      <c r="E46" s="58"/>
    </row>
    <row r="47" spans="1:5" ht="15.75">
      <c r="A47" s="47"/>
      <c r="B47" s="156"/>
      <c r="C47" s="64"/>
      <c r="D47" s="64"/>
      <c r="E47" s="58"/>
    </row>
    <row r="48" spans="1:5" ht="15.75">
      <c r="A48" s="47"/>
      <c r="B48" s="156"/>
      <c r="C48" s="64"/>
      <c r="D48" s="64"/>
      <c r="E48" s="58"/>
    </row>
    <row r="49" spans="1:5" ht="15.75">
      <c r="A49" s="47"/>
      <c r="B49" s="156"/>
      <c r="C49" s="64"/>
      <c r="D49" s="64"/>
      <c r="E49" s="58"/>
    </row>
    <row r="50" spans="1:5" ht="15.75">
      <c r="A50" s="47"/>
      <c r="B50" s="156"/>
      <c r="C50" s="64"/>
      <c r="D50" s="64"/>
      <c r="E50" s="58"/>
    </row>
    <row r="51" spans="1:5" ht="15.75">
      <c r="A51" s="47"/>
      <c r="B51" s="156"/>
      <c r="C51" s="64"/>
      <c r="D51" s="64"/>
      <c r="E51" s="58"/>
    </row>
    <row r="52" spans="1:5" ht="15.75">
      <c r="A52" s="47"/>
      <c r="B52" s="156"/>
      <c r="C52" s="64"/>
      <c r="D52" s="64"/>
      <c r="E52" s="58"/>
    </row>
    <row r="53" spans="1:5" ht="15.75">
      <c r="A53" s="47"/>
      <c r="B53" s="156"/>
      <c r="C53" s="64"/>
      <c r="D53" s="64"/>
      <c r="E53" s="58"/>
    </row>
    <row r="54" spans="1:5" ht="15.75">
      <c r="A54" s="47"/>
      <c r="B54" s="156"/>
      <c r="C54" s="64"/>
      <c r="D54" s="64"/>
      <c r="E54" s="58"/>
    </row>
    <row r="55" spans="1:5" ht="15.75">
      <c r="A55" s="47"/>
      <c r="B55" s="156"/>
      <c r="C55" s="64"/>
      <c r="D55" s="64"/>
      <c r="E55" s="58"/>
    </row>
    <row r="56" spans="1:5" ht="15.75">
      <c r="A56" s="47"/>
      <c r="B56" s="156"/>
      <c r="C56" s="64"/>
      <c r="D56" s="64"/>
      <c r="E56" s="58"/>
    </row>
    <row r="57" spans="1:5" ht="15.75">
      <c r="A57" s="47"/>
      <c r="B57" s="156"/>
      <c r="C57" s="64"/>
      <c r="D57" s="64"/>
      <c r="E57" s="58"/>
    </row>
    <row r="58" spans="1:5" ht="15.75">
      <c r="A58" s="47"/>
      <c r="B58" s="156"/>
      <c r="C58" s="64"/>
      <c r="D58" s="64"/>
      <c r="E58" s="58"/>
    </row>
    <row r="59" spans="1:5" ht="15.75">
      <c r="A59" s="47"/>
      <c r="B59" s="156"/>
      <c r="C59" s="64"/>
      <c r="D59" s="64"/>
      <c r="E59" s="58"/>
    </row>
    <row r="60" spans="1:5" ht="15.75">
      <c r="A60" s="47"/>
      <c r="B60" s="156"/>
      <c r="C60" s="64"/>
      <c r="D60" s="64"/>
      <c r="E60" s="58"/>
    </row>
    <row r="61" spans="1:5" ht="15.75">
      <c r="A61" s="47"/>
      <c r="B61" s="156"/>
      <c r="C61" s="64"/>
      <c r="D61" s="64"/>
      <c r="E61" s="58"/>
    </row>
    <row r="62" spans="1:5" ht="15.75">
      <c r="A62" s="47"/>
      <c r="B62" s="156"/>
      <c r="C62" s="64"/>
      <c r="D62" s="64"/>
      <c r="E62" s="58"/>
    </row>
    <row r="63" spans="1:5" ht="15.75">
      <c r="A63" s="47"/>
      <c r="B63" s="156"/>
      <c r="C63" s="64"/>
      <c r="D63" s="64"/>
      <c r="E63" s="58"/>
    </row>
    <row r="64" spans="1:5" ht="15.75">
      <c r="A64" s="47"/>
      <c r="B64" s="156"/>
      <c r="C64" s="64"/>
      <c r="D64" s="64"/>
      <c r="E64" s="58"/>
    </row>
    <row r="65" spans="1:5" ht="15.75">
      <c r="A65" s="47"/>
      <c r="B65" s="156"/>
      <c r="C65" s="64"/>
      <c r="D65" s="64"/>
      <c r="E65" s="58"/>
    </row>
    <row r="66" spans="1:5" ht="15.75">
      <c r="A66" s="47"/>
      <c r="B66" s="156"/>
      <c r="C66" s="64"/>
      <c r="D66" s="64"/>
      <c r="E66" s="58"/>
    </row>
    <row r="67" spans="1:5" ht="15.75">
      <c r="A67" s="47"/>
      <c r="B67" s="156"/>
      <c r="C67" s="64"/>
      <c r="D67" s="64"/>
      <c r="E67" s="58"/>
    </row>
    <row r="68" spans="1:5" ht="15.75">
      <c r="A68" s="47"/>
      <c r="B68" s="156"/>
      <c r="C68" s="64"/>
      <c r="D68" s="64"/>
      <c r="E68" s="58"/>
    </row>
    <row r="69" spans="1:5" ht="15.75">
      <c r="A69" s="47"/>
      <c r="B69" s="156"/>
      <c r="C69" s="64"/>
      <c r="D69" s="64"/>
      <c r="E69" s="58"/>
    </row>
    <row r="70" spans="1:5" ht="15.75">
      <c r="A70" s="47"/>
      <c r="B70" s="156"/>
      <c r="C70" s="64"/>
      <c r="D70" s="64"/>
      <c r="E70" s="58"/>
    </row>
    <row r="71" spans="1:5" ht="15.75">
      <c r="A71" s="47"/>
      <c r="B71" s="156"/>
      <c r="C71" s="64"/>
      <c r="D71" s="64"/>
      <c r="E71" s="58"/>
    </row>
    <row r="72" spans="1:5" ht="15.75">
      <c r="A72" s="47"/>
      <c r="B72" s="156"/>
      <c r="C72" s="64"/>
      <c r="D72" s="64"/>
      <c r="E72" s="58"/>
    </row>
    <row r="73" spans="1:5" ht="15.75">
      <c r="A73" s="47"/>
      <c r="B73" s="156"/>
      <c r="C73" s="64"/>
      <c r="D73" s="64"/>
      <c r="E73" s="58"/>
    </row>
    <row r="74" spans="1:5" ht="15.75">
      <c r="A74" s="47"/>
      <c r="B74" s="156"/>
      <c r="C74" s="64"/>
      <c r="D74" s="64"/>
      <c r="E74" s="58"/>
    </row>
    <row r="75" spans="1:5" ht="15.75">
      <c r="A75" s="47"/>
      <c r="B75" s="156"/>
      <c r="C75" s="64"/>
      <c r="D75" s="64"/>
      <c r="E75" s="58"/>
    </row>
    <row r="76" spans="1:5" ht="15.75">
      <c r="A76" s="47"/>
      <c r="B76" s="156"/>
      <c r="C76" s="64"/>
      <c r="D76" s="64"/>
      <c r="E76" s="58"/>
    </row>
    <row r="77" spans="1:5" ht="15.75">
      <c r="A77" s="47"/>
      <c r="B77" s="156"/>
      <c r="C77" s="64"/>
      <c r="D77" s="64"/>
      <c r="E77" s="58"/>
    </row>
    <row r="78" spans="1:5" ht="15.75">
      <c r="A78" s="47"/>
      <c r="B78" s="156"/>
      <c r="C78" s="64"/>
      <c r="D78" s="64"/>
      <c r="E78" s="58"/>
    </row>
    <row r="79" spans="1:5" ht="15.75">
      <c r="A79" s="47"/>
      <c r="B79" s="156"/>
      <c r="C79" s="64"/>
      <c r="D79" s="64"/>
      <c r="E79" s="58"/>
    </row>
    <row r="80" spans="1:5" ht="15.75">
      <c r="A80" s="47"/>
      <c r="B80" s="156"/>
      <c r="C80" s="64"/>
      <c r="D80" s="64"/>
      <c r="E80" s="58"/>
    </row>
    <row r="81" spans="1:5" ht="15.75">
      <c r="A81" s="47"/>
      <c r="B81" s="156"/>
      <c r="C81" s="64"/>
      <c r="D81" s="64"/>
      <c r="E81" s="58"/>
    </row>
    <row r="82" spans="1:5" ht="15.75">
      <c r="A82" s="47"/>
      <c r="B82" s="156"/>
      <c r="C82" s="64"/>
      <c r="D82" s="64"/>
      <c r="E82" s="58"/>
    </row>
    <row r="83" spans="1:5" ht="15.75">
      <c r="A83" s="47"/>
      <c r="B83" s="156"/>
      <c r="C83" s="64"/>
      <c r="D83" s="64"/>
      <c r="E83" s="58"/>
    </row>
    <row r="84" spans="1:5" ht="15.75">
      <c r="A84" s="47"/>
      <c r="B84" s="156"/>
      <c r="C84" s="64"/>
      <c r="D84" s="64"/>
      <c r="E84" s="58"/>
    </row>
    <row r="85" spans="1:5" ht="15.75">
      <c r="A85" s="47"/>
      <c r="B85" s="156"/>
      <c r="C85" s="64"/>
      <c r="D85" s="64"/>
      <c r="E85" s="58"/>
    </row>
    <row r="86" spans="1:5" ht="15.75">
      <c r="A86" s="47"/>
      <c r="B86" s="156"/>
      <c r="C86" s="64"/>
      <c r="D86" s="64"/>
      <c r="E86" s="58"/>
    </row>
    <row r="87" spans="1:5" ht="15.75">
      <c r="A87" s="47"/>
      <c r="B87" s="156"/>
      <c r="C87" s="64"/>
      <c r="D87" s="64"/>
      <c r="E87" s="58"/>
    </row>
    <row r="88" spans="1:5" ht="15.75">
      <c r="A88" s="47"/>
      <c r="B88" s="156"/>
      <c r="C88" s="64"/>
      <c r="D88" s="64"/>
      <c r="E88" s="58"/>
    </row>
    <row r="89" spans="1:5" ht="15.75">
      <c r="A89" s="47"/>
      <c r="B89" s="156"/>
      <c r="C89" s="64"/>
      <c r="D89" s="64"/>
      <c r="E89" s="58"/>
    </row>
    <row r="90" spans="1:5" ht="15.75">
      <c r="A90" s="47"/>
      <c r="B90" s="156"/>
      <c r="C90" s="64"/>
      <c r="D90" s="64"/>
      <c r="E90" s="58"/>
    </row>
    <row r="91" spans="1:5" ht="15.75">
      <c r="A91" s="47"/>
      <c r="B91" s="156"/>
      <c r="C91" s="64"/>
      <c r="D91" s="64"/>
      <c r="E91" s="58"/>
    </row>
    <row r="92" spans="1:5" ht="15.75">
      <c r="A92" s="47"/>
      <c r="B92" s="156"/>
      <c r="C92" s="64"/>
      <c r="D92" s="64"/>
      <c r="E92" s="58"/>
    </row>
    <row r="93" spans="1:5" ht="15.75">
      <c r="A93" s="47"/>
      <c r="B93" s="156"/>
      <c r="C93" s="64"/>
      <c r="D93" s="64"/>
      <c r="E93" s="58"/>
    </row>
    <row r="94" spans="1:5" ht="15.75">
      <c r="A94" s="47"/>
      <c r="B94" s="156"/>
      <c r="C94" s="64"/>
      <c r="D94" s="64"/>
      <c r="E94" s="58"/>
    </row>
    <row r="95" spans="1:5" ht="15.75">
      <c r="A95" s="47"/>
      <c r="B95" s="156"/>
      <c r="C95" s="64"/>
      <c r="D95" s="64"/>
      <c r="E95" s="58"/>
    </row>
    <row r="96" spans="1:5" ht="15.75">
      <c r="A96" s="47"/>
      <c r="B96" s="156"/>
      <c r="C96" s="64"/>
      <c r="D96" s="64"/>
      <c r="E96" s="58"/>
    </row>
    <row r="97" spans="1:5" ht="15.75">
      <c r="A97" s="47"/>
      <c r="B97" s="156"/>
      <c r="C97" s="64"/>
      <c r="D97" s="64"/>
      <c r="E97" s="58"/>
    </row>
    <row r="98" spans="1:5" ht="15.75">
      <c r="A98" s="47"/>
      <c r="B98" s="156"/>
      <c r="C98" s="64"/>
      <c r="D98" s="64"/>
      <c r="E98" s="58"/>
    </row>
    <row r="99" spans="1:5" ht="15.75">
      <c r="A99" s="47"/>
      <c r="B99" s="156"/>
      <c r="C99" s="64"/>
      <c r="D99" s="64"/>
      <c r="E99" s="58"/>
    </row>
    <row r="100" spans="1:5" ht="15.75">
      <c r="A100" s="47"/>
      <c r="B100" s="156"/>
      <c r="C100" s="64"/>
      <c r="D100" s="64"/>
      <c r="E100" s="58"/>
    </row>
    <row r="101" spans="1:5" ht="15.75">
      <c r="A101" s="47"/>
      <c r="B101" s="156"/>
      <c r="C101" s="64"/>
      <c r="D101" s="64"/>
      <c r="E101" s="58"/>
    </row>
    <row r="102" spans="1:5" ht="15.75">
      <c r="A102" s="47"/>
      <c r="B102" s="156"/>
      <c r="C102" s="64"/>
      <c r="D102" s="64"/>
      <c r="E102" s="58"/>
    </row>
    <row r="103" spans="1:5" ht="15.75">
      <c r="A103" s="47"/>
      <c r="B103" s="156"/>
      <c r="C103" s="64"/>
      <c r="D103" s="64"/>
      <c r="E103" s="58"/>
    </row>
    <row r="104" spans="1:5" ht="15.75">
      <c r="A104" s="47"/>
      <c r="B104" s="156"/>
      <c r="C104" s="64"/>
      <c r="D104" s="64"/>
      <c r="E104" s="58"/>
    </row>
    <row r="105" spans="1:5" ht="15.75">
      <c r="A105" s="47"/>
      <c r="B105" s="156"/>
      <c r="C105" s="64"/>
      <c r="D105" s="64"/>
      <c r="E105" s="58"/>
    </row>
    <row r="106" spans="1:5" ht="15.75">
      <c r="A106" s="47"/>
      <c r="B106" s="156"/>
      <c r="C106" s="64"/>
      <c r="D106" s="64"/>
      <c r="E106" s="58"/>
    </row>
    <row r="107" spans="1:5" ht="15.75">
      <c r="A107" s="47"/>
      <c r="B107" s="156"/>
      <c r="C107" s="64"/>
      <c r="D107" s="64"/>
      <c r="E107" s="58"/>
    </row>
    <row r="108" spans="1:5" ht="15.75">
      <c r="A108" s="47"/>
      <c r="B108" s="156"/>
      <c r="C108" s="64"/>
      <c r="D108" s="64"/>
      <c r="E108" s="58"/>
    </row>
    <row r="109" spans="1:5" ht="15.75">
      <c r="A109" s="47"/>
      <c r="B109" s="156"/>
      <c r="C109" s="64"/>
      <c r="D109" s="64"/>
      <c r="E109" s="58"/>
    </row>
    <row r="110" spans="1:5" ht="15.75">
      <c r="A110" s="47"/>
      <c r="B110" s="156"/>
      <c r="C110" s="64"/>
      <c r="D110" s="64"/>
      <c r="E110" s="58"/>
    </row>
    <row r="111" spans="1:5" ht="15.75">
      <c r="A111" s="47"/>
      <c r="B111" s="156"/>
      <c r="C111" s="64"/>
      <c r="D111" s="64"/>
      <c r="E111" s="58"/>
    </row>
    <row r="112" spans="1:5" ht="15.75">
      <c r="A112" s="47"/>
      <c r="B112" s="156"/>
      <c r="C112" s="64"/>
      <c r="D112" s="64"/>
      <c r="E112" s="58"/>
    </row>
    <row r="113" spans="1:5" ht="15.75">
      <c r="A113" s="47"/>
      <c r="B113" s="156"/>
      <c r="C113" s="64"/>
      <c r="D113" s="64"/>
      <c r="E113" s="58"/>
    </row>
    <row r="114" spans="1:5" ht="15.75">
      <c r="A114" s="47"/>
      <c r="B114" s="156"/>
      <c r="C114" s="64"/>
      <c r="D114" s="64"/>
      <c r="E114" s="58"/>
    </row>
    <row r="115" spans="1:5" ht="15.75">
      <c r="A115" s="47"/>
      <c r="B115" s="156"/>
      <c r="C115" s="64"/>
      <c r="D115" s="64"/>
      <c r="E115" s="58"/>
    </row>
    <row r="116" spans="1:5" ht="15.75">
      <c r="A116" s="47"/>
      <c r="B116" s="156"/>
      <c r="C116" s="64"/>
      <c r="D116" s="64"/>
      <c r="E116" s="58"/>
    </row>
    <row r="117" spans="1:5" ht="15.75">
      <c r="A117" s="47"/>
      <c r="B117" s="156"/>
      <c r="C117" s="64"/>
      <c r="D117" s="64"/>
      <c r="E117" s="58"/>
    </row>
    <row r="118" spans="1:5" ht="15.75">
      <c r="A118" s="47"/>
      <c r="B118" s="156"/>
      <c r="C118" s="64"/>
      <c r="D118" s="64"/>
      <c r="E118" s="58"/>
    </row>
    <row r="119" spans="1:5" ht="15.75">
      <c r="A119" s="47"/>
      <c r="B119" s="156"/>
      <c r="C119" s="64"/>
      <c r="D119" s="64"/>
      <c r="E119" s="58"/>
    </row>
    <row r="120" spans="1:5" ht="15.75">
      <c r="A120" s="47"/>
      <c r="B120" s="156"/>
      <c r="C120" s="64"/>
      <c r="D120" s="64"/>
      <c r="E120" s="58"/>
    </row>
    <row r="121" spans="1:5" ht="15.75">
      <c r="A121" s="47"/>
      <c r="B121" s="156"/>
      <c r="C121" s="64"/>
      <c r="D121" s="64"/>
      <c r="E121" s="58"/>
    </row>
    <row r="122" spans="1:5" ht="15.75">
      <c r="A122" s="47"/>
      <c r="B122" s="156"/>
      <c r="C122" s="64"/>
      <c r="D122" s="64"/>
      <c r="E122" s="58"/>
    </row>
    <row r="123" spans="1:5" ht="15.75">
      <c r="A123" s="47"/>
      <c r="B123" s="156"/>
      <c r="C123" s="64"/>
      <c r="D123" s="64"/>
      <c r="E123" s="58"/>
    </row>
    <row r="124" spans="1:5" ht="15.75">
      <c r="A124" s="47"/>
      <c r="B124" s="156"/>
      <c r="C124" s="64"/>
      <c r="D124" s="64"/>
      <c r="E124" s="58"/>
    </row>
    <row r="125" spans="1:5" ht="15.75">
      <c r="A125" s="47"/>
      <c r="B125" s="156"/>
      <c r="C125" s="64"/>
      <c r="D125" s="64"/>
      <c r="E125" s="58"/>
    </row>
    <row r="126" spans="1:5" ht="15.75">
      <c r="A126" s="47"/>
      <c r="B126" s="156"/>
      <c r="C126" s="64"/>
      <c r="D126" s="64"/>
      <c r="E126" s="58"/>
    </row>
    <row r="127" spans="1:5" ht="15.75">
      <c r="A127" s="47"/>
      <c r="B127" s="156"/>
      <c r="C127" s="64"/>
      <c r="D127" s="64"/>
      <c r="E127" s="58"/>
    </row>
    <row r="128" spans="1:5" ht="15.75">
      <c r="A128" s="47"/>
      <c r="B128" s="156"/>
      <c r="C128" s="64"/>
      <c r="D128" s="64"/>
      <c r="E128" s="58"/>
    </row>
    <row r="129" spans="1:5" ht="15.75">
      <c r="A129" s="47"/>
      <c r="B129" s="156"/>
      <c r="C129" s="64"/>
      <c r="D129" s="64"/>
      <c r="E129" s="58"/>
    </row>
    <row r="130" spans="1:5" ht="15.75">
      <c r="A130" s="47"/>
      <c r="B130" s="156"/>
      <c r="C130" s="64"/>
      <c r="D130" s="64"/>
      <c r="E130" s="58"/>
    </row>
    <row r="131" spans="1:5" ht="15.75">
      <c r="A131" s="47"/>
      <c r="B131" s="156"/>
      <c r="C131" s="64"/>
      <c r="D131" s="64"/>
      <c r="E131" s="58"/>
    </row>
    <row r="132" spans="1:5" ht="15.75">
      <c r="A132" s="47"/>
      <c r="B132" s="156"/>
      <c r="C132" s="64"/>
      <c r="D132" s="64"/>
      <c r="E132" s="58"/>
    </row>
    <row r="133" spans="1:5" ht="15.75">
      <c r="A133" s="47"/>
      <c r="B133" s="156"/>
      <c r="C133" s="64"/>
      <c r="D133" s="64"/>
      <c r="E133" s="58"/>
    </row>
    <row r="134" spans="1:5" ht="15.75">
      <c r="A134" s="47"/>
      <c r="B134" s="156"/>
      <c r="C134" s="64"/>
      <c r="D134" s="64"/>
      <c r="E134" s="58"/>
    </row>
    <row r="135" spans="1:5" ht="15.75">
      <c r="A135" s="47"/>
      <c r="B135" s="156"/>
      <c r="C135" s="64"/>
      <c r="D135" s="64"/>
      <c r="E135" s="58"/>
    </row>
    <row r="136" spans="1:5" ht="15.75">
      <c r="A136" s="47"/>
      <c r="B136" s="156"/>
      <c r="C136" s="64"/>
      <c r="D136" s="64"/>
      <c r="E136" s="58"/>
    </row>
    <row r="137" spans="1:5" ht="15.75">
      <c r="A137" s="47"/>
      <c r="B137" s="156"/>
      <c r="C137" s="64"/>
      <c r="D137" s="64"/>
      <c r="E137" s="58"/>
    </row>
    <row r="138" spans="1:5" ht="15.75">
      <c r="A138" s="47"/>
      <c r="B138" s="156"/>
      <c r="C138" s="64"/>
      <c r="D138" s="64"/>
      <c r="E138" s="58"/>
    </row>
    <row r="139" spans="1:5" ht="15.75">
      <c r="A139" s="47"/>
      <c r="B139" s="156"/>
      <c r="C139" s="64"/>
      <c r="D139" s="64"/>
      <c r="E139" s="58"/>
    </row>
    <row r="140" spans="1:5" ht="15.75">
      <c r="A140" s="47"/>
      <c r="B140" s="156"/>
      <c r="C140" s="64"/>
      <c r="D140" s="64"/>
      <c r="E140" s="58"/>
    </row>
    <row r="141" spans="1:5" ht="15.75">
      <c r="A141" s="47"/>
      <c r="B141" s="156"/>
      <c r="C141" s="64"/>
      <c r="D141" s="64"/>
      <c r="E141" s="58"/>
    </row>
    <row r="142" spans="1:5" ht="15.75">
      <c r="A142" s="47"/>
      <c r="B142" s="156"/>
      <c r="C142" s="64"/>
      <c r="D142" s="64"/>
      <c r="E142" s="58"/>
    </row>
    <row r="143" spans="1:5" ht="15.75">
      <c r="A143" s="47"/>
      <c r="B143" s="156"/>
      <c r="C143" s="64"/>
      <c r="D143" s="64"/>
      <c r="E143" s="58"/>
    </row>
    <row r="144" spans="1:5" ht="15.75">
      <c r="A144" s="47"/>
      <c r="B144" s="156"/>
      <c r="C144" s="64"/>
      <c r="D144" s="64"/>
      <c r="E144" s="58"/>
    </row>
    <row r="145" spans="1:5" ht="15.75">
      <c r="A145" s="47"/>
      <c r="B145" s="156"/>
      <c r="C145" s="64"/>
      <c r="D145" s="64"/>
      <c r="E145" s="58"/>
    </row>
    <row r="146" spans="1:5" ht="15.75">
      <c r="A146" s="47"/>
      <c r="B146" s="156"/>
      <c r="C146" s="64"/>
      <c r="D146" s="64"/>
      <c r="E146" s="58"/>
    </row>
    <row r="147" spans="1:5" ht="15.75">
      <c r="A147" s="47"/>
      <c r="B147" s="156"/>
      <c r="C147" s="64"/>
      <c r="D147" s="64"/>
      <c r="E147" s="58"/>
    </row>
    <row r="148" spans="1:5" ht="15.75">
      <c r="A148" s="47"/>
      <c r="B148" s="156"/>
      <c r="C148" s="64"/>
      <c r="D148" s="64"/>
      <c r="E148" s="58"/>
    </row>
    <row r="149" spans="1:5" ht="15.75">
      <c r="A149" s="47"/>
      <c r="B149" s="156"/>
      <c r="C149" s="64"/>
      <c r="D149" s="64"/>
      <c r="E149" s="58"/>
    </row>
    <row r="150" spans="1:5" ht="15.75">
      <c r="A150" s="47"/>
      <c r="B150" s="156"/>
      <c r="C150" s="64"/>
      <c r="D150" s="64"/>
      <c r="E150" s="58"/>
    </row>
    <row r="151" spans="1:5" ht="15.75">
      <c r="A151" s="47"/>
      <c r="B151" s="156"/>
      <c r="C151" s="64"/>
      <c r="D151" s="64"/>
      <c r="E151" s="58"/>
    </row>
    <row r="152" spans="1:5" ht="15.75">
      <c r="A152" s="47"/>
      <c r="B152" s="156"/>
      <c r="C152" s="64"/>
      <c r="D152" s="64"/>
      <c r="E152" s="58"/>
    </row>
    <row r="153" spans="1:5" ht="15.75">
      <c r="A153" s="47"/>
      <c r="B153" s="156"/>
      <c r="C153" s="64"/>
      <c r="D153" s="64"/>
      <c r="E153" s="58"/>
    </row>
    <row r="154" spans="1:5" ht="15.75">
      <c r="A154" s="47"/>
      <c r="B154" s="156"/>
      <c r="C154" s="64"/>
      <c r="D154" s="64"/>
      <c r="E154" s="58"/>
    </row>
    <row r="155" spans="1:5" ht="15.75">
      <c r="A155" s="47"/>
      <c r="B155" s="156"/>
      <c r="C155" s="64"/>
      <c r="D155" s="64"/>
      <c r="E155" s="58"/>
    </row>
    <row r="156" spans="1:5" ht="15.75">
      <c r="A156" s="47"/>
      <c r="B156" s="156"/>
      <c r="C156" s="64"/>
      <c r="D156" s="64"/>
      <c r="E156" s="58"/>
    </row>
    <row r="157" spans="1:5" ht="15.75">
      <c r="A157" s="47"/>
      <c r="B157" s="156"/>
      <c r="C157" s="64"/>
      <c r="D157" s="64"/>
      <c r="E157" s="58"/>
    </row>
    <row r="158" spans="1:5" ht="15.75">
      <c r="A158" s="47"/>
      <c r="B158" s="156"/>
      <c r="C158" s="64"/>
      <c r="D158" s="64"/>
      <c r="E158" s="58"/>
    </row>
    <row r="159" spans="1:5" ht="15.75">
      <c r="A159" s="47"/>
      <c r="B159" s="156"/>
      <c r="C159" s="64"/>
      <c r="D159" s="64"/>
      <c r="E159" s="58"/>
    </row>
    <row r="160" spans="1:5" ht="15.75">
      <c r="A160" s="47"/>
      <c r="B160" s="156"/>
      <c r="C160" s="64"/>
      <c r="D160" s="64"/>
      <c r="E160" s="58"/>
    </row>
    <row r="161" spans="1:5" ht="15.75">
      <c r="A161" s="47"/>
      <c r="B161" s="156"/>
      <c r="C161" s="64"/>
      <c r="D161" s="64"/>
      <c r="E161" s="58"/>
    </row>
    <row r="162" spans="1:5" ht="15.75">
      <c r="A162" s="47"/>
      <c r="B162" s="156"/>
      <c r="C162" s="64"/>
      <c r="D162" s="64"/>
      <c r="E162" s="58"/>
    </row>
    <row r="163" spans="1:5" ht="15.75">
      <c r="A163" s="47"/>
      <c r="B163" s="156"/>
      <c r="C163" s="64"/>
      <c r="D163" s="64"/>
      <c r="E163" s="58"/>
    </row>
    <row r="164" spans="1:5" ht="15.75">
      <c r="A164" s="47"/>
      <c r="B164" s="156"/>
      <c r="C164" s="64"/>
      <c r="D164" s="64"/>
      <c r="E164" s="58"/>
    </row>
    <row r="165" spans="1:5" ht="15.75">
      <c r="A165" s="47"/>
      <c r="B165" s="156"/>
      <c r="C165" s="64"/>
      <c r="D165" s="64"/>
      <c r="E165" s="58"/>
    </row>
    <row r="166" spans="1:5" ht="15.75">
      <c r="A166" s="47"/>
      <c r="B166" s="156"/>
      <c r="C166" s="64"/>
      <c r="D166" s="64"/>
      <c r="E166" s="58"/>
    </row>
    <row r="167" spans="1:5" ht="15.75">
      <c r="A167" s="47"/>
      <c r="B167" s="156"/>
      <c r="C167" s="64"/>
      <c r="D167" s="64"/>
      <c r="E167" s="58"/>
    </row>
    <row r="168" spans="1:5" ht="15.75">
      <c r="A168" s="47"/>
      <c r="B168" s="156"/>
      <c r="C168" s="64"/>
      <c r="D168" s="64"/>
      <c r="E168" s="58"/>
    </row>
    <row r="169" spans="1:5" ht="15.75">
      <c r="A169" s="47"/>
      <c r="B169" s="156"/>
      <c r="C169" s="64"/>
      <c r="D169" s="64"/>
      <c r="E169" s="58"/>
    </row>
    <row r="170" spans="1:5" ht="15.75">
      <c r="A170" s="47"/>
      <c r="B170" s="156"/>
      <c r="C170" s="64"/>
      <c r="D170" s="64"/>
      <c r="E170" s="58"/>
    </row>
    <row r="171" spans="1:5" ht="15.75">
      <c r="A171" s="47"/>
      <c r="B171" s="156"/>
      <c r="C171" s="64"/>
      <c r="D171" s="64"/>
      <c r="E171" s="58"/>
    </row>
    <row r="172" spans="1:5" ht="15.75">
      <c r="A172" s="47"/>
      <c r="B172" s="156"/>
      <c r="C172" s="64"/>
      <c r="D172" s="64"/>
      <c r="E172" s="58"/>
    </row>
    <row r="173" spans="1:5" ht="15.75">
      <c r="A173" s="47"/>
      <c r="B173" s="156"/>
      <c r="C173" s="64"/>
      <c r="D173" s="64"/>
      <c r="E173" s="58"/>
    </row>
    <row r="174" spans="1:5" ht="15.75">
      <c r="A174" s="47"/>
      <c r="B174" s="156"/>
      <c r="C174" s="64"/>
      <c r="D174" s="64"/>
      <c r="E174" s="58"/>
    </row>
    <row r="175" spans="1:5" ht="15.75">
      <c r="A175" s="47"/>
      <c r="B175" s="156"/>
      <c r="C175" s="64"/>
      <c r="D175" s="64"/>
      <c r="E175" s="58"/>
    </row>
    <row r="176" spans="1:5" ht="15.75">
      <c r="A176" s="47"/>
      <c r="B176" s="156"/>
      <c r="C176" s="64"/>
      <c r="D176" s="64"/>
      <c r="E176" s="58"/>
    </row>
    <row r="177" spans="1:5" ht="15.75">
      <c r="A177" s="47"/>
      <c r="B177" s="156"/>
      <c r="C177" s="64"/>
      <c r="D177" s="64"/>
      <c r="E177" s="58"/>
    </row>
    <row r="178" spans="1:5" ht="15.75">
      <c r="A178" s="47"/>
      <c r="B178" s="156"/>
      <c r="C178" s="64"/>
      <c r="D178" s="64"/>
      <c r="E178" s="58"/>
    </row>
    <row r="179" spans="1:5" ht="15.75">
      <c r="A179" s="47"/>
      <c r="B179" s="156"/>
      <c r="C179" s="64"/>
      <c r="D179" s="64"/>
      <c r="E179" s="58"/>
    </row>
    <row r="180" spans="1:5" ht="15.75">
      <c r="A180" s="47"/>
      <c r="B180" s="156"/>
      <c r="C180" s="64"/>
      <c r="D180" s="64"/>
      <c r="E180" s="58"/>
    </row>
    <row r="181" spans="1:5" ht="15.75">
      <c r="A181" s="47"/>
      <c r="B181" s="156"/>
      <c r="C181" s="64"/>
      <c r="D181" s="64"/>
      <c r="E181" s="58"/>
    </row>
    <row r="182" spans="1:5" ht="15.75">
      <c r="A182" s="47"/>
      <c r="B182" s="156"/>
      <c r="C182" s="64"/>
      <c r="D182" s="64"/>
      <c r="E182" s="58"/>
    </row>
    <row r="183" spans="1:5" ht="15.75">
      <c r="A183" s="47"/>
      <c r="B183" s="156"/>
      <c r="C183" s="64"/>
      <c r="D183" s="64"/>
      <c r="E183" s="58"/>
    </row>
    <row r="184" spans="1:5" ht="15.75">
      <c r="A184" s="47"/>
      <c r="B184" s="156"/>
      <c r="C184" s="64"/>
      <c r="D184" s="64"/>
      <c r="E184" s="58"/>
    </row>
    <row r="185" spans="1:5" ht="15.75">
      <c r="A185" s="47"/>
      <c r="B185" s="156"/>
      <c r="C185" s="64"/>
      <c r="D185" s="64"/>
      <c r="E185" s="58"/>
    </row>
    <row r="186" spans="1:5" ht="15.75">
      <c r="A186" s="47"/>
      <c r="B186" s="156"/>
      <c r="C186" s="64"/>
      <c r="D186" s="64"/>
      <c r="E186" s="58"/>
    </row>
    <row r="187" spans="1:5" ht="15.75">
      <c r="A187" s="47"/>
      <c r="B187" s="156"/>
      <c r="C187" s="64"/>
      <c r="D187" s="64"/>
      <c r="E187" s="58"/>
    </row>
    <row r="188" spans="1:5" ht="15.75">
      <c r="A188" s="47"/>
      <c r="B188" s="156"/>
      <c r="C188" s="64"/>
      <c r="D188" s="64"/>
      <c r="E188" s="58"/>
    </row>
    <row r="189" spans="1:5" ht="15.75">
      <c r="A189" s="47"/>
      <c r="B189" s="156"/>
      <c r="C189" s="64"/>
      <c r="D189" s="64"/>
      <c r="E189" s="58"/>
    </row>
    <row r="190" spans="1:5" ht="15.75">
      <c r="A190" s="47"/>
      <c r="B190" s="156"/>
      <c r="C190" s="64"/>
      <c r="D190" s="64"/>
      <c r="E190" s="58"/>
    </row>
    <row r="191" spans="1:5" ht="15.75">
      <c r="A191" s="47"/>
      <c r="B191" s="156"/>
      <c r="C191" s="64"/>
      <c r="D191" s="64"/>
      <c r="E191" s="58"/>
    </row>
    <row r="192" spans="1:5" ht="15.75">
      <c r="A192" s="47"/>
      <c r="B192" s="156"/>
      <c r="C192" s="64"/>
      <c r="D192" s="64"/>
      <c r="E192" s="58"/>
    </row>
    <row r="193" spans="1:5" ht="15.75">
      <c r="A193" s="47"/>
      <c r="B193" s="156"/>
      <c r="C193" s="64"/>
      <c r="D193" s="64"/>
      <c r="E193" s="58"/>
    </row>
    <row r="194" spans="1:5" ht="15.75">
      <c r="A194" s="47"/>
      <c r="B194" s="156"/>
      <c r="C194" s="64"/>
      <c r="D194" s="64"/>
      <c r="E194" s="58"/>
    </row>
    <row r="195" spans="1:5" ht="15.75">
      <c r="A195" s="47"/>
      <c r="B195" s="156"/>
      <c r="C195" s="64"/>
      <c r="D195" s="64"/>
      <c r="E195" s="58"/>
    </row>
    <row r="196" spans="1:5" ht="15.75">
      <c r="A196" s="47"/>
      <c r="B196" s="156"/>
      <c r="C196" s="64"/>
      <c r="D196" s="64"/>
      <c r="E196" s="58"/>
    </row>
    <row r="197" spans="1:5" ht="15.75">
      <c r="A197" s="47"/>
      <c r="B197" s="156"/>
      <c r="C197" s="64"/>
      <c r="D197" s="64"/>
      <c r="E197" s="58"/>
    </row>
    <row r="198" spans="1:5" ht="15.75">
      <c r="A198" s="47"/>
      <c r="B198" s="156"/>
      <c r="C198" s="64"/>
      <c r="D198" s="64"/>
      <c r="E198" s="58"/>
    </row>
    <row r="199" spans="1:5" ht="15.75">
      <c r="A199" s="47"/>
      <c r="B199" s="156"/>
      <c r="C199" s="64"/>
      <c r="D199" s="64"/>
      <c r="E199" s="58"/>
    </row>
    <row r="200" spans="1:5" ht="15.75">
      <c r="A200" s="47"/>
      <c r="B200" s="156"/>
      <c r="C200" s="64"/>
      <c r="D200" s="64"/>
      <c r="E200" s="58"/>
    </row>
    <row r="201" spans="1:5" ht="15.75">
      <c r="A201" s="47"/>
      <c r="B201" s="156"/>
      <c r="C201" s="64"/>
      <c r="D201" s="64"/>
      <c r="E201" s="58"/>
    </row>
    <row r="202" spans="1:5" ht="15.75">
      <c r="A202" s="47"/>
      <c r="B202" s="156"/>
      <c r="C202" s="64"/>
      <c r="D202" s="64"/>
      <c r="E202" s="58"/>
    </row>
    <row r="203" spans="1:5" ht="15.75">
      <c r="A203" s="47"/>
      <c r="B203" s="156"/>
      <c r="C203" s="64"/>
      <c r="D203" s="64"/>
      <c r="E203" s="58"/>
    </row>
    <row r="204" spans="1:5" ht="15.75">
      <c r="A204" s="47"/>
      <c r="B204" s="156"/>
      <c r="C204" s="64"/>
      <c r="D204" s="64"/>
      <c r="E204" s="58"/>
    </row>
    <row r="205" spans="1:5" ht="15.75">
      <c r="A205" s="47"/>
      <c r="B205" s="156"/>
      <c r="C205" s="64"/>
      <c r="D205" s="64"/>
      <c r="E205" s="58"/>
    </row>
    <row r="206" spans="1:5" ht="15.75">
      <c r="A206" s="47"/>
      <c r="B206" s="156"/>
      <c r="C206" s="64"/>
      <c r="D206" s="64"/>
      <c r="E206" s="58"/>
    </row>
    <row r="207" spans="1:5" ht="15.75">
      <c r="A207" s="47"/>
      <c r="B207" s="156"/>
      <c r="C207" s="64"/>
      <c r="D207" s="64"/>
      <c r="E207" s="58"/>
    </row>
    <row r="208" spans="1:5" ht="15.75">
      <c r="A208" s="47"/>
      <c r="B208" s="156"/>
      <c r="C208" s="64"/>
      <c r="D208" s="64"/>
      <c r="E208" s="58"/>
    </row>
    <row r="209" spans="1:5" ht="15.75">
      <c r="A209" s="47"/>
      <c r="B209" s="156"/>
      <c r="C209" s="64"/>
      <c r="D209" s="64"/>
      <c r="E209" s="58"/>
    </row>
    <row r="210" spans="1:5" ht="15.75">
      <c r="A210" s="47"/>
      <c r="B210" s="156"/>
      <c r="C210" s="64"/>
      <c r="D210" s="64"/>
      <c r="E210" s="58"/>
    </row>
    <row r="211" spans="1:5" ht="15.75">
      <c r="A211" s="47"/>
      <c r="B211" s="156"/>
      <c r="C211" s="64"/>
      <c r="D211" s="64"/>
      <c r="E211" s="58"/>
    </row>
    <row r="212" spans="1:5" ht="15.75">
      <c r="A212" s="47"/>
      <c r="B212" s="156"/>
      <c r="C212" s="64"/>
      <c r="D212" s="64"/>
      <c r="E212" s="58"/>
    </row>
    <row r="213" spans="1:5" ht="15.75">
      <c r="A213" s="47"/>
      <c r="B213" s="156"/>
      <c r="C213" s="64"/>
      <c r="D213" s="64"/>
      <c r="E213" s="58"/>
    </row>
    <row r="214" spans="1:5" ht="15.75">
      <c r="A214" s="47"/>
      <c r="B214" s="156"/>
      <c r="C214" s="64"/>
      <c r="D214" s="64"/>
      <c r="E214" s="58"/>
    </row>
    <row r="215" spans="1:5" ht="15.75">
      <c r="A215" s="47"/>
      <c r="B215" s="156"/>
      <c r="C215" s="64"/>
      <c r="D215" s="64"/>
      <c r="E215" s="58"/>
    </row>
    <row r="216" spans="1:5" ht="15.75">
      <c r="A216" s="47"/>
      <c r="B216" s="156"/>
      <c r="C216" s="64"/>
      <c r="D216" s="64"/>
      <c r="E216" s="58"/>
    </row>
    <row r="217" spans="1:5" ht="15.75">
      <c r="A217" s="47"/>
      <c r="B217" s="156"/>
      <c r="C217" s="64"/>
      <c r="D217" s="64"/>
      <c r="E217" s="58"/>
    </row>
    <row r="218" spans="1:5" ht="15.75">
      <c r="A218" s="47"/>
      <c r="B218" s="156"/>
      <c r="C218" s="64"/>
      <c r="D218" s="64"/>
      <c r="E218" s="58"/>
    </row>
    <row r="219" spans="1:5" ht="15.75">
      <c r="A219" s="47"/>
      <c r="B219" s="156"/>
      <c r="C219" s="64"/>
      <c r="D219" s="64"/>
      <c r="E219" s="58"/>
    </row>
    <row r="220" spans="1:5" ht="15.75">
      <c r="A220" s="47"/>
      <c r="B220" s="156"/>
      <c r="C220" s="64"/>
      <c r="D220" s="64"/>
      <c r="E220" s="58"/>
    </row>
    <row r="221" spans="1:5" ht="15.75">
      <c r="A221" s="47"/>
      <c r="B221" s="156"/>
      <c r="C221" s="64"/>
      <c r="D221" s="64"/>
      <c r="E221" s="58"/>
    </row>
    <row r="222" spans="1:5" ht="15.75">
      <c r="A222" s="47"/>
      <c r="B222" s="156"/>
      <c r="C222" s="64"/>
      <c r="D222" s="64"/>
      <c r="E222" s="58"/>
    </row>
    <row r="223" spans="1:5" ht="15.75">
      <c r="A223" s="47"/>
      <c r="B223" s="156"/>
      <c r="C223" s="64"/>
      <c r="D223" s="64"/>
      <c r="E223" s="58"/>
    </row>
    <row r="224" spans="1:5" ht="15.75">
      <c r="A224" s="47"/>
      <c r="B224" s="156"/>
      <c r="C224" s="64"/>
      <c r="D224" s="64"/>
      <c r="E224" s="58"/>
    </row>
    <row r="225" spans="1:5" ht="15.75">
      <c r="A225" s="47"/>
      <c r="B225" s="156"/>
      <c r="C225" s="64"/>
      <c r="D225" s="64"/>
      <c r="E225" s="58"/>
    </row>
    <row r="226" spans="1:5" ht="15.75">
      <c r="A226" s="47"/>
      <c r="B226" s="156"/>
      <c r="C226" s="64"/>
      <c r="D226" s="64"/>
      <c r="E226" s="58"/>
    </row>
    <row r="227" spans="1:5" ht="15.75">
      <c r="A227" s="47"/>
      <c r="B227" s="156"/>
      <c r="C227" s="64"/>
      <c r="D227" s="64"/>
      <c r="E227" s="58"/>
    </row>
    <row r="228" spans="1:5" ht="15.75">
      <c r="A228" s="47"/>
      <c r="B228" s="156"/>
      <c r="C228" s="64"/>
      <c r="D228" s="64"/>
      <c r="E228" s="58"/>
    </row>
    <row r="229" spans="1:5" ht="15.75">
      <c r="A229" s="47"/>
      <c r="B229" s="156"/>
      <c r="C229" s="64"/>
      <c r="D229" s="64"/>
      <c r="E229" s="58"/>
    </row>
    <row r="230" spans="1:5" ht="15.75">
      <c r="A230" s="47"/>
      <c r="B230" s="156"/>
      <c r="C230" s="64"/>
      <c r="D230" s="64"/>
      <c r="E230" s="58"/>
    </row>
    <row r="231" spans="1:5" ht="15.75">
      <c r="A231" s="47"/>
      <c r="B231" s="156"/>
      <c r="C231" s="64"/>
      <c r="D231" s="64"/>
      <c r="E231" s="58"/>
    </row>
    <row r="232" spans="1:5" ht="15.75">
      <c r="A232" s="47"/>
      <c r="B232" s="156"/>
      <c r="C232" s="64"/>
      <c r="D232" s="64"/>
      <c r="E232" s="58"/>
    </row>
    <row r="233" spans="1:5" ht="15.75">
      <c r="A233" s="47"/>
      <c r="B233" s="156"/>
      <c r="C233" s="64"/>
      <c r="D233" s="64"/>
      <c r="E233" s="58"/>
    </row>
    <row r="234" spans="1:5" ht="15.75">
      <c r="A234" s="47"/>
      <c r="B234" s="156"/>
      <c r="C234" s="64"/>
      <c r="D234" s="64"/>
      <c r="E234" s="58"/>
    </row>
    <row r="235" spans="1:5" ht="15.75">
      <c r="A235" s="47"/>
      <c r="B235" s="156"/>
      <c r="C235" s="64"/>
      <c r="D235" s="64"/>
      <c r="E235" s="58"/>
    </row>
    <row r="236" spans="1:5" ht="15.75">
      <c r="A236" s="47"/>
      <c r="B236" s="156"/>
      <c r="C236" s="64"/>
      <c r="D236" s="64"/>
      <c r="E236" s="58"/>
    </row>
    <row r="237" spans="1:5" ht="15.75">
      <c r="A237" s="47"/>
      <c r="B237" s="156"/>
      <c r="C237" s="64"/>
      <c r="D237" s="64"/>
      <c r="E237" s="58"/>
    </row>
    <row r="238" spans="1:5" ht="15.75">
      <c r="A238" s="47"/>
      <c r="B238" s="156"/>
      <c r="C238" s="64"/>
      <c r="D238" s="64"/>
      <c r="E238" s="58"/>
    </row>
    <row r="239" spans="1:5" ht="15.75">
      <c r="A239" s="47"/>
      <c r="B239" s="156"/>
      <c r="C239" s="64"/>
      <c r="D239" s="64"/>
      <c r="E239" s="58"/>
    </row>
    <row r="240" spans="1:5" ht="15.75">
      <c r="A240" s="47"/>
      <c r="B240" s="156"/>
      <c r="C240" s="64"/>
      <c r="D240" s="64"/>
      <c r="E240" s="58"/>
    </row>
    <row r="241" spans="1:5" ht="15.75">
      <c r="A241" s="47"/>
      <c r="B241" s="156"/>
      <c r="C241" s="64"/>
      <c r="D241" s="64"/>
      <c r="E241" s="58"/>
    </row>
    <row r="242" spans="1:5" ht="15.75">
      <c r="A242" s="47"/>
      <c r="B242" s="156"/>
      <c r="C242" s="64"/>
      <c r="D242" s="64"/>
      <c r="E242" s="58"/>
    </row>
    <row r="243" spans="1:5" ht="15.75">
      <c r="A243" s="47"/>
      <c r="B243" s="156"/>
      <c r="C243" s="64"/>
      <c r="D243" s="64"/>
      <c r="E243" s="58"/>
    </row>
    <row r="244" spans="1:5" ht="15.75">
      <c r="A244" s="47"/>
      <c r="B244" s="156"/>
      <c r="C244" s="64"/>
      <c r="D244" s="64"/>
      <c r="E244" s="58"/>
    </row>
    <row r="245" spans="1:5" ht="15.75">
      <c r="A245" s="47"/>
      <c r="B245" s="156"/>
      <c r="C245" s="64"/>
      <c r="D245" s="64"/>
      <c r="E245" s="58"/>
    </row>
    <row r="246" spans="1:5" ht="15.75">
      <c r="A246" s="47"/>
      <c r="B246" s="156"/>
      <c r="C246" s="64"/>
      <c r="D246" s="64"/>
      <c r="E246" s="58"/>
    </row>
    <row r="247" spans="1:5" ht="15.75">
      <c r="A247" s="47"/>
      <c r="B247" s="156"/>
      <c r="C247" s="64"/>
      <c r="D247" s="64"/>
      <c r="E247" s="58"/>
    </row>
    <row r="248" spans="1:5" ht="15.75">
      <c r="A248" s="47"/>
      <c r="B248" s="156"/>
      <c r="C248" s="64"/>
      <c r="D248" s="64"/>
      <c r="E248" s="58"/>
    </row>
    <row r="249" spans="1:5" ht="15.75">
      <c r="A249" s="47"/>
      <c r="B249" s="156"/>
      <c r="C249" s="64"/>
      <c r="D249" s="64"/>
      <c r="E249" s="58"/>
    </row>
    <row r="250" spans="1:5" ht="15.75">
      <c r="A250" s="47"/>
      <c r="B250" s="156"/>
      <c r="C250" s="64"/>
      <c r="D250" s="64"/>
      <c r="E250" s="58"/>
    </row>
    <row r="251" spans="1:5" ht="15.75">
      <c r="A251" s="47"/>
      <c r="B251" s="156"/>
      <c r="C251" s="64"/>
      <c r="D251" s="64"/>
      <c r="E251" s="58"/>
    </row>
    <row r="252" spans="1:5" ht="15.75">
      <c r="A252" s="47"/>
      <c r="B252" s="156"/>
      <c r="C252" s="64"/>
      <c r="D252" s="64"/>
      <c r="E252" s="58"/>
    </row>
    <row r="253" spans="1:5" ht="15.75">
      <c r="A253" s="47"/>
      <c r="B253" s="156"/>
      <c r="C253" s="64"/>
      <c r="D253" s="64"/>
      <c r="E253" s="58"/>
    </row>
    <row r="254" spans="1:5" ht="15.75">
      <c r="A254" s="47"/>
      <c r="B254" s="156"/>
      <c r="C254" s="64"/>
      <c r="D254" s="64"/>
      <c r="E254" s="58"/>
    </row>
    <row r="255" spans="1:5" ht="15.75">
      <c r="A255" s="47"/>
      <c r="B255" s="156"/>
      <c r="C255" s="64"/>
      <c r="D255" s="64"/>
      <c r="E255" s="58"/>
    </row>
    <row r="256" spans="1:5" ht="15.75">
      <c r="A256" s="47"/>
      <c r="B256" s="156"/>
      <c r="C256" s="64"/>
      <c r="D256" s="64"/>
      <c r="E256" s="58"/>
    </row>
    <row r="257" spans="1:5" ht="15.75">
      <c r="A257" s="47"/>
      <c r="B257" s="156"/>
      <c r="C257" s="64"/>
      <c r="D257" s="64"/>
      <c r="E257" s="58"/>
    </row>
    <row r="258" spans="1:5" ht="15.75">
      <c r="A258" s="47"/>
      <c r="B258" s="156"/>
      <c r="C258" s="64"/>
      <c r="D258" s="64"/>
      <c r="E258" s="58"/>
    </row>
    <row r="259" spans="1:5" ht="15.75">
      <c r="A259" s="47"/>
      <c r="B259" s="156"/>
      <c r="C259" s="64"/>
      <c r="D259" s="64"/>
      <c r="E259" s="58"/>
    </row>
    <row r="260" spans="1:5" ht="15.75">
      <c r="A260" s="47"/>
      <c r="B260" s="156"/>
      <c r="C260" s="64"/>
      <c r="D260" s="64"/>
      <c r="E260" s="58"/>
    </row>
    <row r="261" spans="1:5" ht="15.75">
      <c r="A261" s="47"/>
      <c r="B261" s="156"/>
      <c r="C261" s="64"/>
      <c r="D261" s="64"/>
      <c r="E261" s="58"/>
    </row>
    <row r="262" spans="1:5" ht="15.75">
      <c r="A262" s="47"/>
      <c r="B262" s="156"/>
      <c r="C262" s="64"/>
      <c r="D262" s="64"/>
      <c r="E262" s="58"/>
    </row>
    <row r="263" spans="1:5" ht="15.75">
      <c r="A263" s="47"/>
      <c r="B263" s="156"/>
      <c r="C263" s="64"/>
      <c r="D263" s="64"/>
      <c r="E263" s="58"/>
    </row>
    <row r="264" spans="1:5" ht="15.75">
      <c r="A264" s="47"/>
      <c r="B264" s="156"/>
      <c r="C264" s="64"/>
      <c r="D264" s="64"/>
      <c r="E264" s="58"/>
    </row>
    <row r="265" spans="1:5" ht="15.75">
      <c r="A265" s="47"/>
      <c r="B265" s="156"/>
      <c r="C265" s="64"/>
      <c r="D265" s="64"/>
      <c r="E265" s="58"/>
    </row>
    <row r="266" spans="1:5" ht="15.75">
      <c r="A266" s="47"/>
      <c r="B266" s="156"/>
      <c r="C266" s="64"/>
      <c r="D266" s="64"/>
      <c r="E266" s="58"/>
    </row>
    <row r="267" spans="1:5" ht="15.75">
      <c r="A267" s="47"/>
      <c r="B267" s="156"/>
      <c r="C267" s="64"/>
      <c r="D267" s="64"/>
      <c r="E267" s="58"/>
    </row>
    <row r="268" spans="1:5" ht="15.75">
      <c r="A268" s="47"/>
      <c r="B268" s="156"/>
      <c r="C268" s="64"/>
      <c r="D268" s="64"/>
      <c r="E268" s="58"/>
    </row>
    <row r="269" spans="1:5" ht="15.75">
      <c r="A269" s="47"/>
      <c r="B269" s="156"/>
      <c r="C269" s="64"/>
      <c r="D269" s="64"/>
      <c r="E269" s="58"/>
    </row>
    <row r="270" spans="1:5" ht="15.75">
      <c r="A270" s="47"/>
      <c r="B270" s="156"/>
      <c r="C270" s="64"/>
      <c r="D270" s="64"/>
      <c r="E270" s="58"/>
    </row>
    <row r="271" spans="1:5" ht="15.75">
      <c r="A271" s="47"/>
      <c r="B271" s="156"/>
      <c r="C271" s="64"/>
      <c r="D271" s="64"/>
      <c r="E271" s="58"/>
    </row>
    <row r="272" spans="1:5" ht="15.75">
      <c r="A272" s="47"/>
      <c r="B272" s="156"/>
      <c r="C272" s="64"/>
      <c r="D272" s="64"/>
      <c r="E272" s="58"/>
    </row>
    <row r="273" spans="1:5" ht="15.75">
      <c r="A273" s="47"/>
      <c r="B273" s="156"/>
      <c r="C273" s="64"/>
      <c r="D273" s="64"/>
      <c r="E273" s="58"/>
    </row>
    <row r="274" spans="1:5" ht="15.75">
      <c r="A274" s="47"/>
      <c r="B274" s="156"/>
      <c r="C274" s="64"/>
      <c r="D274" s="64"/>
      <c r="E274" s="58"/>
    </row>
    <row r="275" spans="1:5" ht="15.75">
      <c r="A275" s="47"/>
      <c r="B275" s="156"/>
      <c r="C275" s="64"/>
      <c r="D275" s="64"/>
      <c r="E275" s="58"/>
    </row>
    <row r="276" spans="1:5" ht="15.75">
      <c r="A276" s="47"/>
      <c r="B276" s="156"/>
      <c r="C276" s="64"/>
      <c r="D276" s="64"/>
      <c r="E276" s="58"/>
    </row>
    <row r="277" spans="1:5" ht="15.75">
      <c r="A277" s="47"/>
      <c r="B277" s="156"/>
      <c r="C277" s="64"/>
      <c r="D277" s="64"/>
      <c r="E277" s="58"/>
    </row>
    <row r="278" spans="1:5" ht="15.75">
      <c r="A278" s="47"/>
      <c r="B278" s="156"/>
      <c r="C278" s="64"/>
      <c r="D278" s="64"/>
      <c r="E278" s="58"/>
    </row>
    <row r="279" spans="1:5" ht="15.75">
      <c r="A279" s="47"/>
      <c r="B279" s="156"/>
      <c r="C279" s="64"/>
      <c r="D279" s="64"/>
      <c r="E279" s="58"/>
    </row>
    <row r="280" spans="1:5" ht="15.75">
      <c r="A280" s="47"/>
      <c r="B280" s="156"/>
      <c r="C280" s="64"/>
      <c r="D280" s="64"/>
      <c r="E280" s="58"/>
    </row>
    <row r="281" spans="1:5" ht="15.75">
      <c r="A281" s="47"/>
      <c r="B281" s="156"/>
      <c r="C281" s="64"/>
      <c r="D281" s="64"/>
      <c r="E281" s="58"/>
    </row>
    <row r="282" spans="1:5" ht="15.75">
      <c r="A282" s="47"/>
      <c r="B282" s="156"/>
      <c r="C282" s="64"/>
      <c r="D282" s="64"/>
      <c r="E282" s="58"/>
    </row>
    <row r="283" spans="1:5" ht="15.75">
      <c r="A283" s="47"/>
      <c r="B283" s="156"/>
      <c r="C283" s="64"/>
      <c r="D283" s="64"/>
      <c r="E283" s="58"/>
    </row>
    <row r="284" spans="1:5" ht="15.75">
      <c r="A284" s="47"/>
      <c r="B284" s="156"/>
      <c r="C284" s="64"/>
      <c r="D284" s="64"/>
      <c r="E284" s="58"/>
    </row>
    <row r="285" spans="1:5" ht="15.75">
      <c r="A285" s="47"/>
      <c r="B285" s="156"/>
      <c r="C285" s="64"/>
      <c r="D285" s="64"/>
      <c r="E285" s="58"/>
    </row>
    <row r="286" spans="1:5" ht="15.75">
      <c r="A286" s="47"/>
      <c r="B286" s="156"/>
      <c r="C286" s="64"/>
      <c r="D286" s="64"/>
      <c r="E286" s="58"/>
    </row>
    <row r="287" spans="1:5" ht="15.75">
      <c r="A287" s="47"/>
      <c r="B287" s="156"/>
      <c r="C287" s="64"/>
      <c r="D287" s="64"/>
      <c r="E287" s="58"/>
    </row>
    <row r="288" spans="1:5" ht="15.75">
      <c r="A288" s="47"/>
      <c r="B288" s="156"/>
      <c r="C288" s="64"/>
      <c r="D288" s="64"/>
      <c r="E288" s="58"/>
    </row>
    <row r="289" spans="1:5" ht="15.75">
      <c r="A289" s="47"/>
      <c r="B289" s="156"/>
      <c r="C289" s="64"/>
      <c r="D289" s="64"/>
      <c r="E289" s="58"/>
    </row>
    <row r="290" spans="1:5" ht="15.75">
      <c r="A290" s="47"/>
      <c r="B290" s="156"/>
      <c r="C290" s="64"/>
      <c r="D290" s="64"/>
      <c r="E290" s="58"/>
    </row>
    <row r="291" spans="1:5" ht="15.75">
      <c r="A291" s="47"/>
      <c r="B291" s="156"/>
      <c r="C291" s="64"/>
      <c r="D291" s="64"/>
      <c r="E291" s="58"/>
    </row>
    <row r="292" spans="1:5" ht="15.75">
      <c r="A292" s="47"/>
      <c r="B292" s="156"/>
      <c r="C292" s="64"/>
      <c r="D292" s="64"/>
      <c r="E292" s="58"/>
    </row>
    <row r="293" spans="1:5" ht="15.75">
      <c r="A293" s="47"/>
      <c r="B293" s="156"/>
      <c r="C293" s="64"/>
      <c r="D293" s="64"/>
      <c r="E293" s="58"/>
    </row>
    <row r="294" spans="1:5" ht="15.75">
      <c r="A294" s="47"/>
      <c r="B294" s="156"/>
      <c r="C294" s="64"/>
      <c r="D294" s="64"/>
      <c r="E294" s="58"/>
    </row>
    <row r="295" spans="1:5" ht="15.75">
      <c r="A295" s="47"/>
      <c r="B295" s="156"/>
      <c r="C295" s="64"/>
      <c r="D295" s="64"/>
      <c r="E295" s="58"/>
    </row>
    <row r="296" spans="1:5" ht="15.75">
      <c r="A296" s="47"/>
      <c r="B296" s="156"/>
      <c r="C296" s="64"/>
      <c r="D296" s="64"/>
      <c r="E296" s="58"/>
    </row>
    <row r="297" spans="1:5" ht="15.75">
      <c r="A297" s="47"/>
      <c r="B297" s="156"/>
      <c r="C297" s="64"/>
      <c r="D297" s="64"/>
      <c r="E297" s="58"/>
    </row>
    <row r="298" spans="1:5" ht="15.75">
      <c r="A298" s="47"/>
      <c r="B298" s="156"/>
      <c r="C298" s="64"/>
      <c r="D298" s="64"/>
      <c r="E298" s="58"/>
    </row>
    <row r="299" spans="1:5" ht="15.75">
      <c r="A299" s="47"/>
      <c r="B299" s="156"/>
      <c r="C299" s="64"/>
      <c r="D299" s="64"/>
      <c r="E299" s="58"/>
    </row>
    <row r="300" spans="1:5" ht="15.75">
      <c r="A300" s="47"/>
      <c r="B300" s="156"/>
      <c r="C300" s="64"/>
      <c r="D300" s="64"/>
      <c r="E300" s="58"/>
    </row>
    <row r="301" spans="1:5" ht="15.75">
      <c r="A301" s="47"/>
      <c r="B301" s="156"/>
      <c r="C301" s="64"/>
      <c r="D301" s="64"/>
      <c r="E301" s="58"/>
    </row>
    <row r="302" spans="1:5" ht="15.75">
      <c r="A302" s="47"/>
      <c r="B302" s="156"/>
      <c r="C302" s="64"/>
      <c r="D302" s="64"/>
      <c r="E302" s="58"/>
    </row>
    <row r="303" spans="1:5" ht="15.75">
      <c r="A303" s="47"/>
      <c r="B303" s="156"/>
      <c r="C303" s="64"/>
      <c r="D303" s="64"/>
      <c r="E303" s="58"/>
    </row>
    <row r="304" spans="1:5" ht="15.75">
      <c r="A304" s="47"/>
      <c r="B304" s="156"/>
      <c r="C304" s="64"/>
      <c r="D304" s="64"/>
      <c r="E304" s="58"/>
    </row>
    <row r="305" spans="1:5" ht="15.75">
      <c r="A305" s="47"/>
      <c r="B305" s="156"/>
      <c r="C305" s="64"/>
      <c r="D305" s="64"/>
      <c r="E305" s="58"/>
    </row>
    <row r="306" spans="1:5" ht="15.75">
      <c r="A306" s="47"/>
      <c r="B306" s="156"/>
      <c r="C306" s="64"/>
      <c r="D306" s="64"/>
      <c r="E306" s="58"/>
    </row>
    <row r="307" spans="1:5" ht="15.75">
      <c r="A307" s="47"/>
      <c r="B307" s="156"/>
      <c r="C307" s="64"/>
      <c r="D307" s="64"/>
      <c r="E307" s="58"/>
    </row>
    <row r="308" spans="1:5" ht="15.75">
      <c r="A308" s="47"/>
      <c r="B308" s="156"/>
      <c r="C308" s="64"/>
      <c r="D308" s="64"/>
      <c r="E308" s="58"/>
    </row>
    <row r="309" spans="1:5" ht="15.75">
      <c r="A309" s="47"/>
      <c r="B309" s="156"/>
      <c r="C309" s="64"/>
      <c r="D309" s="64"/>
      <c r="E309" s="58"/>
    </row>
    <row r="310" spans="1:5" ht="15.75">
      <c r="A310" s="47"/>
      <c r="B310" s="156"/>
      <c r="C310" s="64"/>
      <c r="D310" s="64"/>
      <c r="E310" s="58"/>
    </row>
    <row r="311" spans="1:5" ht="15.75">
      <c r="A311" s="47"/>
      <c r="B311" s="156"/>
      <c r="C311" s="64"/>
      <c r="D311" s="64"/>
      <c r="E311" s="58"/>
    </row>
    <row r="312" spans="1:5" ht="15.75">
      <c r="A312" s="47"/>
      <c r="B312" s="156"/>
      <c r="C312" s="64"/>
      <c r="D312" s="64"/>
      <c r="E312" s="58"/>
    </row>
    <row r="313" spans="1:5" ht="15.75">
      <c r="A313" s="47"/>
      <c r="B313" s="156"/>
      <c r="C313" s="64"/>
      <c r="D313" s="64"/>
      <c r="E313" s="58"/>
    </row>
    <row r="314" spans="1:5" ht="15.75">
      <c r="A314" s="47"/>
      <c r="B314" s="156"/>
      <c r="C314" s="64"/>
      <c r="D314" s="64"/>
      <c r="E314" s="58"/>
    </row>
    <row r="315" spans="1:5" ht="15.75">
      <c r="A315" s="47"/>
      <c r="B315" s="156"/>
      <c r="C315" s="64"/>
      <c r="D315" s="64"/>
      <c r="E315" s="58"/>
    </row>
    <row r="316" spans="1:5" ht="15.75">
      <c r="A316" s="47"/>
      <c r="B316" s="156"/>
      <c r="C316" s="64"/>
      <c r="D316" s="64"/>
      <c r="E316" s="58"/>
    </row>
    <row r="317" spans="1:5" ht="15.75">
      <c r="A317" s="47"/>
      <c r="B317" s="156"/>
      <c r="C317" s="64"/>
      <c r="D317" s="64"/>
      <c r="E317" s="58"/>
    </row>
    <row r="318" spans="1:5" ht="15.75">
      <c r="A318" s="47"/>
      <c r="B318" s="156"/>
      <c r="C318" s="64"/>
      <c r="D318" s="64"/>
      <c r="E318" s="58"/>
    </row>
    <row r="319" spans="1:5" ht="15.75">
      <c r="A319" s="47"/>
      <c r="B319" s="156"/>
      <c r="C319" s="64"/>
      <c r="D319" s="64"/>
      <c r="E319" s="58"/>
    </row>
    <row r="320" spans="1:5" ht="15.75">
      <c r="A320" s="47"/>
      <c r="B320" s="156"/>
      <c r="C320" s="64"/>
      <c r="D320" s="64"/>
      <c r="E320" s="58"/>
    </row>
    <row r="321" spans="1:5" ht="15.75">
      <c r="A321" s="47"/>
      <c r="B321" s="156"/>
      <c r="C321" s="64"/>
      <c r="D321" s="64"/>
      <c r="E321" s="58"/>
    </row>
    <row r="322" spans="1:5" ht="15.75">
      <c r="A322" s="47"/>
      <c r="B322" s="156"/>
      <c r="C322" s="64"/>
      <c r="D322" s="64"/>
      <c r="E322" s="58"/>
    </row>
    <row r="323" spans="1:5" ht="15.75">
      <c r="A323" s="47"/>
      <c r="B323" s="156"/>
      <c r="C323" s="64"/>
      <c r="D323" s="64"/>
      <c r="E323" s="58"/>
    </row>
    <row r="324" spans="1:5" ht="15.75">
      <c r="A324" s="47"/>
      <c r="B324" s="156"/>
      <c r="C324" s="64"/>
      <c r="D324" s="64"/>
      <c r="E324" s="58"/>
    </row>
    <row r="325" spans="1:5" ht="15.75">
      <c r="A325" s="47"/>
      <c r="B325" s="156"/>
      <c r="C325" s="64"/>
      <c r="D325" s="64"/>
      <c r="E325" s="58"/>
    </row>
    <row r="326" spans="1:5" ht="15.75">
      <c r="A326" s="47"/>
      <c r="B326" s="156"/>
      <c r="C326" s="64"/>
      <c r="D326" s="64"/>
      <c r="E326" s="58"/>
    </row>
    <row r="327" spans="1:5" ht="15.75">
      <c r="A327" s="47"/>
      <c r="B327" s="156"/>
      <c r="C327" s="64"/>
      <c r="D327" s="64"/>
      <c r="E327" s="58"/>
    </row>
    <row r="328" spans="1:5" ht="15.75">
      <c r="A328" s="47"/>
      <c r="B328" s="156"/>
      <c r="C328" s="64"/>
      <c r="D328" s="64"/>
      <c r="E328" s="58"/>
    </row>
    <row r="329" spans="1:5" ht="15.75">
      <c r="A329" s="47"/>
      <c r="B329" s="156"/>
      <c r="C329" s="64"/>
      <c r="D329" s="64"/>
      <c r="E329" s="58"/>
    </row>
    <row r="330" spans="1:5" ht="15.75">
      <c r="A330" s="47"/>
      <c r="B330" s="156"/>
      <c r="C330" s="64"/>
      <c r="D330" s="64"/>
      <c r="E330" s="58"/>
    </row>
    <row r="331" spans="1:5" ht="15.75">
      <c r="A331" s="47"/>
      <c r="B331" s="156"/>
      <c r="C331" s="64"/>
      <c r="D331" s="64"/>
      <c r="E331" s="58"/>
    </row>
    <row r="332" spans="1:5" ht="15.75">
      <c r="A332" s="47"/>
      <c r="B332" s="156"/>
      <c r="C332" s="64"/>
      <c r="D332" s="64"/>
      <c r="E332" s="58"/>
    </row>
    <row r="333" spans="1:5" ht="15.75">
      <c r="A333" s="47"/>
      <c r="B333" s="156"/>
      <c r="C333" s="64"/>
      <c r="D333" s="64"/>
      <c r="E333" s="58"/>
    </row>
    <row r="334" spans="1:5" ht="15.75">
      <c r="A334" s="47"/>
      <c r="B334" s="156"/>
      <c r="C334" s="64"/>
      <c r="D334" s="64"/>
      <c r="E334" s="58"/>
    </row>
    <row r="335" spans="1:5" ht="15.75">
      <c r="A335" s="47"/>
      <c r="B335" s="156"/>
      <c r="C335" s="64"/>
      <c r="D335" s="64"/>
      <c r="E335" s="58"/>
    </row>
    <row r="336" spans="1:5" ht="15.75">
      <c r="A336" s="47"/>
      <c r="B336" s="156"/>
      <c r="C336" s="64"/>
      <c r="D336" s="64"/>
      <c r="E336" s="58"/>
    </row>
    <row r="337" spans="1:5" ht="15.75">
      <c r="A337" s="47"/>
      <c r="B337" s="156"/>
      <c r="C337" s="64"/>
      <c r="D337" s="64"/>
      <c r="E337" s="58"/>
    </row>
    <row r="338" spans="1:5" ht="15.75">
      <c r="A338" s="47"/>
      <c r="B338" s="156"/>
      <c r="C338" s="64"/>
      <c r="D338" s="64"/>
      <c r="E338" s="58"/>
    </row>
    <row r="339" spans="1:5" ht="15.75">
      <c r="A339" s="47"/>
      <c r="B339" s="156"/>
      <c r="C339" s="64"/>
      <c r="D339" s="64"/>
      <c r="E339" s="58"/>
    </row>
    <row r="340" spans="1:5" ht="15.75">
      <c r="A340" s="47"/>
      <c r="B340" s="156"/>
      <c r="C340" s="64"/>
      <c r="D340" s="64"/>
      <c r="E340" s="58"/>
    </row>
    <row r="341" spans="1:5" ht="15.75">
      <c r="A341" s="47"/>
      <c r="B341" s="156"/>
      <c r="C341" s="64"/>
      <c r="D341" s="64"/>
      <c r="E341" s="58"/>
    </row>
    <row r="342" spans="1:5" ht="15.75">
      <c r="A342" s="47"/>
      <c r="B342" s="156"/>
      <c r="C342" s="64"/>
      <c r="D342" s="64"/>
      <c r="E342" s="58"/>
    </row>
    <row r="343" spans="1:5" ht="15.75">
      <c r="A343" s="47"/>
      <c r="B343" s="156"/>
      <c r="C343" s="64"/>
      <c r="D343" s="64"/>
      <c r="E343" s="58"/>
    </row>
    <row r="344" spans="1:5" ht="15.75">
      <c r="A344" s="47"/>
      <c r="B344" s="156"/>
      <c r="C344" s="64"/>
      <c r="D344" s="64"/>
      <c r="E344" s="58"/>
    </row>
    <row r="345" spans="1:5" ht="15.75">
      <c r="A345" s="47"/>
      <c r="B345" s="156"/>
      <c r="C345" s="64"/>
      <c r="D345" s="64"/>
      <c r="E345" s="58"/>
    </row>
    <row r="346" spans="1:5" ht="15.75">
      <c r="A346" s="47"/>
      <c r="B346" s="156"/>
      <c r="C346" s="64"/>
      <c r="D346" s="64"/>
      <c r="E346" s="58"/>
    </row>
    <row r="347" spans="1:5" ht="15.75">
      <c r="A347" s="47"/>
      <c r="B347" s="156"/>
      <c r="C347" s="64"/>
      <c r="D347" s="64"/>
      <c r="E347" s="58"/>
    </row>
    <row r="348" spans="1:5" ht="15.75">
      <c r="A348" s="47"/>
      <c r="B348" s="156"/>
      <c r="C348" s="64"/>
      <c r="D348" s="64"/>
      <c r="E348" s="58"/>
    </row>
    <row r="349" spans="1:5" ht="15.75">
      <c r="A349" s="47"/>
      <c r="B349" s="156"/>
      <c r="C349" s="64"/>
      <c r="D349" s="64"/>
      <c r="E349" s="58"/>
    </row>
    <row r="350" spans="1:5" ht="15.75">
      <c r="A350" s="47"/>
      <c r="B350" s="156"/>
      <c r="C350" s="64"/>
      <c r="D350" s="64"/>
      <c r="E350" s="58"/>
    </row>
    <row r="351" spans="1:5" ht="15.75">
      <c r="A351" s="47"/>
      <c r="B351" s="156"/>
      <c r="C351" s="64"/>
      <c r="D351" s="64"/>
      <c r="E351" s="58"/>
    </row>
    <row r="352" spans="1:5" ht="15.75">
      <c r="A352" s="47"/>
      <c r="B352" s="156"/>
      <c r="C352" s="64"/>
      <c r="D352" s="64"/>
      <c r="E352" s="58"/>
    </row>
    <row r="353" spans="1:5" ht="15.75">
      <c r="A353" s="47"/>
      <c r="B353" s="156"/>
      <c r="C353" s="64"/>
      <c r="D353" s="64"/>
      <c r="E353" s="58"/>
    </row>
    <row r="354" spans="1:5" ht="15.75">
      <c r="A354" s="47"/>
      <c r="B354" s="156"/>
      <c r="C354" s="64"/>
      <c r="D354" s="64"/>
      <c r="E354" s="58"/>
    </row>
    <row r="355" spans="1:5" ht="15.75">
      <c r="A355" s="47"/>
      <c r="B355" s="156"/>
      <c r="C355" s="64"/>
      <c r="D355" s="64"/>
      <c r="E355" s="58"/>
    </row>
    <row r="356" spans="1:5" ht="15.75">
      <c r="A356" s="47"/>
      <c r="B356" s="156"/>
      <c r="C356" s="64"/>
      <c r="D356" s="64"/>
      <c r="E356" s="58"/>
    </row>
    <row r="357" spans="1:5" ht="15.75">
      <c r="A357" s="47"/>
      <c r="B357" s="156"/>
      <c r="C357" s="64"/>
      <c r="D357" s="64"/>
      <c r="E357" s="58"/>
    </row>
    <row r="358" spans="1:5" ht="15.75">
      <c r="A358" s="47"/>
      <c r="B358" s="156"/>
      <c r="C358" s="64"/>
      <c r="D358" s="64"/>
      <c r="E358" s="58"/>
    </row>
    <row r="359" spans="1:5" ht="15.75">
      <c r="A359" s="47"/>
      <c r="B359" s="156"/>
      <c r="C359" s="64"/>
      <c r="D359" s="64"/>
      <c r="E359" s="58"/>
    </row>
    <row r="360" spans="1:5" ht="15.75">
      <c r="A360" s="47"/>
      <c r="B360" s="156"/>
      <c r="C360" s="64"/>
      <c r="D360" s="64"/>
      <c r="E360" s="58"/>
    </row>
    <row r="361" spans="1:5" ht="15.75">
      <c r="A361" s="47"/>
      <c r="B361" s="156"/>
      <c r="C361" s="64"/>
      <c r="D361" s="64"/>
      <c r="E361" s="58"/>
    </row>
    <row r="362" spans="1:5" ht="15.75">
      <c r="A362" s="47"/>
      <c r="B362" s="156"/>
      <c r="C362" s="64"/>
      <c r="D362" s="64"/>
      <c r="E362" s="58"/>
    </row>
    <row r="363" spans="1:5" ht="15.75">
      <c r="A363" s="47"/>
      <c r="B363" s="156"/>
      <c r="C363" s="64"/>
      <c r="D363" s="64"/>
      <c r="E363" s="58"/>
    </row>
    <row r="364" spans="1:5" ht="15.75">
      <c r="A364" s="47"/>
      <c r="B364" s="156"/>
      <c r="C364" s="64"/>
      <c r="D364" s="64"/>
      <c r="E364" s="58"/>
    </row>
    <row r="365" spans="1:5" ht="15.75">
      <c r="A365" s="47"/>
      <c r="B365" s="156"/>
      <c r="C365" s="64"/>
      <c r="D365" s="64"/>
      <c r="E365" s="58"/>
    </row>
    <row r="366" spans="1:5" ht="15.75">
      <c r="A366" s="47"/>
      <c r="B366" s="156"/>
      <c r="C366" s="64"/>
      <c r="D366" s="64"/>
      <c r="E366" s="58"/>
    </row>
    <row r="367" spans="1:5" ht="15.75">
      <c r="A367" s="47"/>
      <c r="B367" s="156"/>
      <c r="C367" s="64"/>
      <c r="D367" s="64"/>
      <c r="E367" s="58"/>
    </row>
    <row r="368" spans="1:5" ht="15.75">
      <c r="A368" s="47"/>
      <c r="B368" s="156"/>
      <c r="C368" s="64"/>
      <c r="D368" s="64"/>
      <c r="E368" s="58"/>
    </row>
    <row r="369" spans="1:5" ht="15.75">
      <c r="A369" s="47"/>
      <c r="B369" s="156"/>
      <c r="C369" s="64"/>
      <c r="D369" s="64"/>
      <c r="E369" s="58"/>
    </row>
    <row r="370" spans="1:5" ht="15.75">
      <c r="A370" s="47"/>
      <c r="B370" s="156"/>
      <c r="C370" s="64"/>
      <c r="D370" s="64"/>
      <c r="E370" s="58"/>
    </row>
    <row r="371" spans="1:5" ht="15.75">
      <c r="A371" s="47"/>
      <c r="B371" s="156"/>
      <c r="C371" s="64"/>
      <c r="D371" s="64"/>
      <c r="E371" s="58"/>
    </row>
    <row r="372" spans="1:5" ht="15.75">
      <c r="A372" s="47"/>
      <c r="B372" s="156"/>
      <c r="C372" s="64"/>
      <c r="D372" s="64"/>
      <c r="E372" s="58"/>
    </row>
    <row r="373" spans="1:5" ht="15.75">
      <c r="A373" s="47"/>
      <c r="B373" s="156"/>
      <c r="C373" s="64"/>
      <c r="D373" s="64"/>
      <c r="E373" s="58"/>
    </row>
    <row r="374" spans="1:5" ht="15.75">
      <c r="A374" s="47"/>
      <c r="B374" s="156"/>
      <c r="C374" s="64"/>
      <c r="D374" s="64"/>
      <c r="E374" s="58"/>
    </row>
    <row r="375" spans="1:5" ht="15.75">
      <c r="A375" s="47"/>
      <c r="B375" s="156"/>
      <c r="C375" s="64"/>
      <c r="D375" s="64"/>
      <c r="E375" s="58"/>
    </row>
    <row r="376" spans="1:5" ht="15.75">
      <c r="A376" s="47"/>
      <c r="B376" s="156"/>
      <c r="C376" s="64"/>
      <c r="D376" s="64"/>
      <c r="E376" s="58"/>
    </row>
    <row r="377" spans="1:5" ht="15.75">
      <c r="A377" s="47"/>
      <c r="B377" s="156"/>
      <c r="C377" s="64"/>
      <c r="D377" s="64"/>
      <c r="E377" s="58"/>
    </row>
    <row r="378" spans="1:5" ht="15.75">
      <c r="A378" s="47"/>
      <c r="B378" s="156"/>
      <c r="C378" s="64"/>
      <c r="D378" s="64"/>
      <c r="E378" s="58"/>
    </row>
    <row r="379" spans="1:5" ht="15.75">
      <c r="A379" s="47"/>
      <c r="B379" s="156"/>
      <c r="C379" s="64"/>
      <c r="D379" s="64"/>
      <c r="E379" s="58"/>
    </row>
    <row r="380" spans="1:5" ht="15.75">
      <c r="A380" s="47"/>
      <c r="B380" s="156"/>
      <c r="C380" s="64"/>
      <c r="D380" s="64"/>
      <c r="E380" s="58"/>
    </row>
    <row r="381" spans="1:5" ht="15.75">
      <c r="A381" s="47"/>
      <c r="B381" s="156"/>
      <c r="C381" s="64"/>
      <c r="D381" s="64"/>
      <c r="E381" s="58"/>
    </row>
    <row r="382" spans="1:5" ht="15.75">
      <c r="A382" s="47"/>
      <c r="B382" s="156"/>
      <c r="C382" s="64"/>
      <c r="D382" s="64"/>
      <c r="E382" s="58"/>
    </row>
    <row r="383" spans="1:5" ht="15.75">
      <c r="A383" s="47"/>
      <c r="B383" s="156"/>
      <c r="C383" s="64"/>
      <c r="D383" s="64"/>
      <c r="E383" s="58"/>
    </row>
    <row r="384" spans="1:5" ht="15.75">
      <c r="A384" s="47"/>
      <c r="B384" s="156"/>
      <c r="C384" s="64"/>
      <c r="D384" s="64"/>
      <c r="E384" s="58"/>
    </row>
    <row r="385" spans="1:5" ht="15.75">
      <c r="A385" s="47"/>
      <c r="B385" s="156"/>
      <c r="C385" s="64"/>
      <c r="D385" s="64"/>
      <c r="E385" s="58"/>
    </row>
    <row r="386" spans="1:5" ht="15.75">
      <c r="A386" s="47"/>
      <c r="B386" s="156"/>
      <c r="C386" s="64"/>
      <c r="D386" s="64"/>
      <c r="E386" s="58"/>
    </row>
    <row r="387" spans="1:5" ht="15.75">
      <c r="A387" s="47"/>
      <c r="B387" s="156"/>
      <c r="C387" s="64"/>
      <c r="D387" s="64"/>
      <c r="E387" s="58"/>
    </row>
    <row r="388" spans="1:5" ht="15.75">
      <c r="A388" s="47"/>
      <c r="B388" s="156"/>
      <c r="C388" s="64"/>
      <c r="D388" s="64"/>
      <c r="E388" s="58"/>
    </row>
    <row r="389" spans="1:5" ht="15.75">
      <c r="A389" s="47"/>
      <c r="B389" s="156"/>
      <c r="C389" s="64"/>
      <c r="D389" s="64"/>
      <c r="E389" s="58"/>
    </row>
    <row r="390" spans="1:5" ht="15.75">
      <c r="A390" s="47"/>
      <c r="B390" s="156"/>
      <c r="C390" s="64"/>
      <c r="D390" s="64"/>
      <c r="E390" s="58"/>
    </row>
    <row r="391" spans="1:5" ht="15.75">
      <c r="A391" s="47"/>
      <c r="B391" s="156"/>
      <c r="C391" s="64"/>
      <c r="D391" s="64"/>
      <c r="E391" s="58"/>
    </row>
    <row r="392" spans="1:5" ht="15.75">
      <c r="A392" s="47"/>
      <c r="B392" s="156"/>
      <c r="C392" s="64"/>
      <c r="D392" s="64"/>
      <c r="E392" s="58"/>
    </row>
    <row r="393" spans="1:5" ht="15.75">
      <c r="A393" s="47"/>
      <c r="B393" s="156"/>
      <c r="C393" s="64"/>
      <c r="D393" s="64"/>
      <c r="E393" s="58"/>
    </row>
    <row r="394" spans="1:5" ht="15.75">
      <c r="A394" s="47"/>
      <c r="B394" s="156"/>
      <c r="C394" s="64"/>
      <c r="D394" s="64"/>
      <c r="E394" s="58"/>
    </row>
    <row r="395" spans="1:5" ht="15.75">
      <c r="A395" s="47"/>
      <c r="B395" s="156"/>
      <c r="C395" s="64"/>
      <c r="D395" s="64"/>
      <c r="E395" s="58"/>
    </row>
    <row r="396" spans="1:5" ht="15.75">
      <c r="A396" s="47"/>
      <c r="B396" s="156"/>
      <c r="C396" s="64"/>
      <c r="D396" s="64"/>
      <c r="E396" s="58"/>
    </row>
    <row r="397" spans="1:5" ht="15.75">
      <c r="A397" s="47"/>
      <c r="B397" s="156"/>
      <c r="C397" s="64"/>
      <c r="D397" s="64"/>
      <c r="E397" s="58"/>
    </row>
    <row r="398" spans="1:5" ht="15.75">
      <c r="A398" s="47"/>
      <c r="B398" s="156"/>
      <c r="C398" s="64"/>
      <c r="D398" s="64"/>
      <c r="E398" s="58"/>
    </row>
    <row r="399" spans="1:5" ht="15.75">
      <c r="A399" s="47"/>
      <c r="B399" s="156"/>
      <c r="C399" s="64"/>
      <c r="D399" s="64"/>
      <c r="E399" s="58"/>
    </row>
    <row r="400" spans="1:5" ht="15.75">
      <c r="A400" s="47"/>
      <c r="B400" s="156"/>
      <c r="C400" s="64"/>
      <c r="D400" s="64"/>
      <c r="E400" s="58"/>
    </row>
    <row r="401" spans="1:5" ht="15.75">
      <c r="A401" s="47"/>
      <c r="B401" s="156"/>
      <c r="C401" s="64"/>
      <c r="D401" s="64"/>
      <c r="E401" s="58"/>
    </row>
    <row r="402" spans="1:5" ht="15.75">
      <c r="A402" s="47"/>
      <c r="B402" s="156"/>
      <c r="C402" s="64"/>
      <c r="D402" s="64"/>
      <c r="E402" s="58"/>
    </row>
    <row r="403" spans="1:5" ht="15.75">
      <c r="A403" s="47"/>
      <c r="B403" s="156"/>
      <c r="C403" s="64"/>
      <c r="D403" s="64"/>
      <c r="E403" s="58"/>
    </row>
    <row r="404" spans="1:5" ht="15.75">
      <c r="A404" s="47"/>
      <c r="B404" s="156"/>
      <c r="C404" s="64"/>
      <c r="D404" s="64"/>
      <c r="E404" s="58"/>
    </row>
    <row r="405" spans="1:5" ht="15.75">
      <c r="A405" s="47"/>
      <c r="B405" s="156"/>
      <c r="C405" s="64"/>
      <c r="D405" s="64"/>
      <c r="E405" s="58"/>
    </row>
    <row r="406" spans="1:5" ht="15.75">
      <c r="A406" s="47"/>
      <c r="B406" s="156"/>
      <c r="C406" s="64"/>
      <c r="D406" s="64"/>
      <c r="E406" s="58"/>
    </row>
    <row r="407" spans="1:5" ht="15.75">
      <c r="A407" s="47"/>
      <c r="B407" s="156"/>
      <c r="C407" s="64"/>
      <c r="D407" s="64"/>
      <c r="E407" s="58"/>
    </row>
    <row r="408" spans="1:5" ht="15.75">
      <c r="A408" s="47"/>
      <c r="B408" s="156"/>
      <c r="C408" s="64"/>
      <c r="D408" s="64"/>
      <c r="E408" s="58"/>
    </row>
    <row r="409" spans="1:5" ht="15.75">
      <c r="A409" s="47"/>
      <c r="B409" s="156"/>
      <c r="C409" s="64"/>
      <c r="D409" s="64"/>
      <c r="E409" s="58"/>
    </row>
    <row r="410" spans="1:5" ht="15.75">
      <c r="A410" s="47"/>
      <c r="B410" s="156"/>
      <c r="C410" s="64"/>
      <c r="D410" s="64"/>
      <c r="E410" s="58"/>
    </row>
    <row r="411" spans="1:5" ht="15.75">
      <c r="A411" s="47"/>
      <c r="B411" s="156"/>
      <c r="C411" s="64"/>
      <c r="D411" s="64"/>
      <c r="E411" s="58"/>
    </row>
    <row r="412" spans="1:5" ht="15.75">
      <c r="A412" s="47"/>
      <c r="B412" s="156"/>
      <c r="C412" s="64"/>
      <c r="D412" s="64"/>
      <c r="E412" s="58"/>
    </row>
    <row r="413" spans="1:5" ht="15.75">
      <c r="A413" s="47"/>
      <c r="B413" s="156"/>
      <c r="C413" s="64"/>
      <c r="D413" s="64"/>
      <c r="E413" s="58"/>
    </row>
    <row r="414" spans="1:5" ht="15.75">
      <c r="A414" s="47"/>
      <c r="B414" s="156"/>
      <c r="C414" s="64"/>
      <c r="D414" s="64"/>
      <c r="E414" s="58"/>
    </row>
    <row r="415" spans="1:5" ht="15.75">
      <c r="A415" s="47"/>
      <c r="B415" s="156"/>
      <c r="C415" s="64"/>
      <c r="D415" s="64"/>
      <c r="E415" s="58"/>
    </row>
    <row r="416" spans="1:5" ht="15.75">
      <c r="A416" s="47"/>
      <c r="B416" s="156"/>
      <c r="C416" s="64"/>
      <c r="D416" s="64"/>
      <c r="E416" s="58"/>
    </row>
    <row r="417" spans="1:5" ht="15.75">
      <c r="A417" s="47"/>
      <c r="B417" s="156"/>
      <c r="C417" s="64"/>
      <c r="D417" s="64"/>
      <c r="E417" s="58"/>
    </row>
    <row r="418" spans="1:5" ht="15.75">
      <c r="A418" s="47"/>
      <c r="B418" s="156"/>
      <c r="C418" s="64"/>
      <c r="D418" s="64"/>
      <c r="E418" s="58"/>
    </row>
    <row r="419" spans="1:5" ht="15.75">
      <c r="A419" s="47"/>
      <c r="B419" s="156"/>
      <c r="C419" s="64"/>
      <c r="D419" s="64"/>
      <c r="E419" s="58"/>
    </row>
    <row r="420" spans="1:5" ht="15.75">
      <c r="A420" s="47"/>
      <c r="B420" s="156"/>
      <c r="C420" s="64"/>
      <c r="D420" s="64"/>
      <c r="E420" s="58"/>
    </row>
    <row r="421" spans="1:5" ht="15.75">
      <c r="A421" s="47"/>
      <c r="B421" s="156"/>
      <c r="C421" s="64"/>
      <c r="D421" s="64"/>
      <c r="E421" s="58"/>
    </row>
    <row r="422" spans="1:5" ht="15.75">
      <c r="A422" s="47"/>
      <c r="B422" s="156"/>
      <c r="C422" s="64"/>
      <c r="D422" s="64"/>
      <c r="E422" s="58"/>
    </row>
    <row r="423" spans="1:5" ht="15.75">
      <c r="A423" s="47"/>
      <c r="B423" s="156"/>
      <c r="C423" s="64"/>
      <c r="D423" s="64"/>
      <c r="E423" s="58"/>
    </row>
    <row r="424" spans="1:5" ht="15.75">
      <c r="A424" s="47"/>
      <c r="B424" s="156"/>
      <c r="C424" s="64"/>
      <c r="D424" s="64"/>
      <c r="E424" s="58"/>
    </row>
    <row r="425" spans="1:5" ht="15.75">
      <c r="A425" s="47"/>
      <c r="B425" s="156"/>
      <c r="C425" s="64"/>
      <c r="D425" s="64"/>
      <c r="E425" s="58"/>
    </row>
    <row r="426" spans="1:5" ht="15.75">
      <c r="A426" s="47"/>
      <c r="B426" s="156"/>
      <c r="C426" s="64"/>
      <c r="D426" s="64"/>
      <c r="E426" s="58"/>
    </row>
    <row r="427" spans="1:5" ht="15.75">
      <c r="A427" s="47"/>
      <c r="B427" s="156"/>
      <c r="C427" s="64"/>
      <c r="D427" s="64"/>
      <c r="E427" s="58"/>
    </row>
    <row r="428" spans="1:5" ht="15.75">
      <c r="A428" s="47"/>
      <c r="B428" s="156"/>
      <c r="C428" s="64"/>
      <c r="D428" s="64"/>
      <c r="E428" s="58"/>
    </row>
    <row r="429" spans="1:5" ht="15.75">
      <c r="A429" s="47"/>
      <c r="B429" s="156"/>
      <c r="C429" s="64"/>
      <c r="D429" s="64"/>
      <c r="E429" s="58"/>
    </row>
    <row r="430" spans="1:5" ht="15.75">
      <c r="A430" s="47"/>
      <c r="B430" s="156"/>
      <c r="C430" s="64"/>
      <c r="D430" s="64"/>
      <c r="E430" s="58"/>
    </row>
    <row r="431" spans="1:5" ht="15.75">
      <c r="A431" s="47"/>
      <c r="B431" s="156"/>
      <c r="C431" s="64"/>
      <c r="D431" s="64"/>
      <c r="E431" s="58"/>
    </row>
    <row r="432" spans="1:5" ht="15.75">
      <c r="A432" s="47"/>
      <c r="B432" s="156"/>
      <c r="C432" s="64"/>
      <c r="D432" s="64"/>
      <c r="E432" s="58"/>
    </row>
    <row r="433" spans="1:5" ht="15.75">
      <c r="A433" s="47"/>
      <c r="B433" s="156"/>
      <c r="C433" s="64"/>
      <c r="D433" s="64"/>
      <c r="E433" s="58"/>
    </row>
    <row r="434" spans="1:5" ht="15.75">
      <c r="A434" s="47"/>
      <c r="B434" s="156"/>
      <c r="C434" s="64"/>
      <c r="D434" s="64"/>
      <c r="E434" s="58"/>
    </row>
    <row r="435" spans="1:5" ht="15.75">
      <c r="A435" s="47"/>
      <c r="B435" s="156"/>
      <c r="C435" s="64"/>
      <c r="D435" s="64"/>
      <c r="E435" s="58"/>
    </row>
    <row r="436" spans="1:5" ht="15.75">
      <c r="A436" s="47"/>
      <c r="B436" s="156"/>
      <c r="C436" s="64"/>
      <c r="D436" s="64"/>
      <c r="E436" s="58"/>
    </row>
    <row r="437" spans="1:5" ht="15.75">
      <c r="A437" s="47"/>
      <c r="B437" s="156"/>
      <c r="C437" s="64"/>
      <c r="D437" s="64"/>
      <c r="E437" s="58"/>
    </row>
    <row r="438" spans="1:5" ht="15.75">
      <c r="A438" s="47"/>
      <c r="B438" s="156"/>
      <c r="C438" s="64"/>
      <c r="D438" s="64"/>
      <c r="E438" s="58"/>
    </row>
    <row r="439" spans="1:5" ht="15.75">
      <c r="A439" s="47"/>
      <c r="B439" s="156"/>
      <c r="C439" s="64"/>
      <c r="D439" s="64"/>
      <c r="E439" s="58"/>
    </row>
    <row r="440" spans="1:5" ht="15.75">
      <c r="A440" s="47"/>
      <c r="B440" s="156"/>
      <c r="C440" s="64"/>
      <c r="D440" s="64"/>
      <c r="E440" s="58"/>
    </row>
    <row r="441" spans="1:5" ht="15.75">
      <c r="A441" s="47"/>
      <c r="B441" s="156"/>
      <c r="C441" s="64"/>
      <c r="D441" s="64"/>
      <c r="E441" s="58"/>
    </row>
    <row r="442" spans="1:5" ht="15.75">
      <c r="A442" s="47"/>
      <c r="B442" s="156"/>
      <c r="C442" s="64"/>
      <c r="D442" s="64"/>
      <c r="E442" s="58"/>
    </row>
    <row r="443" spans="1:5" ht="15.75">
      <c r="A443" s="47"/>
      <c r="B443" s="156"/>
      <c r="C443" s="64"/>
      <c r="D443" s="64"/>
      <c r="E443" s="58"/>
    </row>
    <row r="444" spans="1:5" ht="15.75">
      <c r="A444" s="47"/>
      <c r="B444" s="156"/>
      <c r="C444" s="64"/>
      <c r="D444" s="64"/>
      <c r="E444" s="58"/>
    </row>
    <row r="445" spans="1:5" ht="15.75">
      <c r="A445" s="47"/>
      <c r="B445" s="156"/>
      <c r="C445" s="64"/>
      <c r="D445" s="64"/>
      <c r="E445" s="58"/>
    </row>
    <row r="446" spans="1:5" ht="15.75">
      <c r="A446" s="47"/>
      <c r="B446" s="156"/>
      <c r="C446" s="64"/>
      <c r="D446" s="64"/>
      <c r="E446" s="58"/>
    </row>
    <row r="447" spans="1:5" ht="15.75">
      <c r="A447" s="47"/>
      <c r="B447" s="156"/>
      <c r="C447" s="64"/>
      <c r="D447" s="64"/>
      <c r="E447" s="58"/>
    </row>
    <row r="448" spans="1:5" ht="15.75">
      <c r="A448" s="47"/>
      <c r="B448" s="156"/>
      <c r="C448" s="64"/>
      <c r="D448" s="64"/>
      <c r="E448" s="58"/>
    </row>
    <row r="449" spans="1:5" ht="15.75">
      <c r="A449" s="47"/>
      <c r="B449" s="156"/>
      <c r="C449" s="64"/>
      <c r="D449" s="64"/>
      <c r="E449" s="58"/>
    </row>
    <row r="450" spans="1:5" ht="15.75">
      <c r="A450" s="47"/>
      <c r="B450" s="156"/>
      <c r="C450" s="64"/>
      <c r="D450" s="64"/>
      <c r="E450" s="58"/>
    </row>
    <row r="451" spans="1:5" ht="15.75">
      <c r="A451" s="47"/>
      <c r="B451" s="156"/>
      <c r="C451" s="64"/>
      <c r="D451" s="64"/>
      <c r="E451" s="58"/>
    </row>
    <row r="452" spans="1:5" ht="15.75">
      <c r="A452" s="47"/>
      <c r="B452" s="156"/>
      <c r="C452" s="64"/>
      <c r="D452" s="64"/>
      <c r="E452" s="58"/>
    </row>
    <row r="453" spans="1:5" ht="15.75">
      <c r="A453" s="47"/>
      <c r="B453" s="156"/>
      <c r="C453" s="64"/>
      <c r="D453" s="64"/>
      <c r="E453" s="58"/>
    </row>
    <row r="454" spans="1:5" ht="15.75">
      <c r="A454" s="47"/>
      <c r="B454" s="156"/>
      <c r="C454" s="64"/>
      <c r="D454" s="64"/>
      <c r="E454" s="58"/>
    </row>
    <row r="455" spans="1:5" ht="15.75">
      <c r="A455" s="47"/>
      <c r="B455" s="156"/>
      <c r="C455" s="64"/>
      <c r="D455" s="64"/>
      <c r="E455" s="58"/>
    </row>
    <row r="456" spans="1:5" ht="15.75">
      <c r="A456" s="47"/>
      <c r="B456" s="156"/>
      <c r="C456" s="64"/>
      <c r="D456" s="64"/>
      <c r="E456" s="58"/>
    </row>
    <row r="457" spans="1:5" ht="15.75">
      <c r="A457" s="47"/>
      <c r="B457" s="156"/>
      <c r="C457" s="64"/>
      <c r="D457" s="64"/>
      <c r="E457" s="58"/>
    </row>
    <row r="458" spans="1:5" ht="15.75">
      <c r="A458" s="47"/>
      <c r="B458" s="156"/>
      <c r="C458" s="64"/>
      <c r="D458" s="64"/>
      <c r="E458" s="58"/>
    </row>
    <row r="459" spans="1:5" ht="15.75">
      <c r="A459" s="47"/>
      <c r="B459" s="156"/>
      <c r="C459" s="64"/>
      <c r="D459" s="64"/>
      <c r="E459" s="58"/>
    </row>
    <row r="460" spans="1:5" ht="15.75">
      <c r="A460" s="47"/>
      <c r="B460" s="156"/>
      <c r="C460" s="64"/>
      <c r="D460" s="64"/>
      <c r="E460" s="58"/>
    </row>
    <row r="461" spans="1:5" ht="15.75">
      <c r="A461" s="47"/>
      <c r="B461" s="156"/>
      <c r="C461" s="64"/>
      <c r="D461" s="64"/>
      <c r="E461" s="58"/>
    </row>
    <row r="462" spans="1:5" ht="15.75">
      <c r="A462" s="47"/>
      <c r="B462" s="156"/>
      <c r="C462" s="64"/>
      <c r="D462" s="64"/>
      <c r="E462" s="58"/>
    </row>
    <row r="463" spans="1:5" ht="15.75">
      <c r="A463" s="47"/>
      <c r="B463" s="156"/>
      <c r="C463" s="64"/>
      <c r="D463" s="64"/>
      <c r="E463" s="58"/>
    </row>
    <row r="464" spans="1:5" ht="15.75">
      <c r="A464" s="47"/>
      <c r="B464" s="156"/>
      <c r="C464" s="64"/>
      <c r="D464" s="64"/>
      <c r="E464" s="58"/>
    </row>
    <row r="465" spans="1:5" ht="15.75">
      <c r="A465" s="47"/>
      <c r="B465" s="156"/>
      <c r="C465" s="64"/>
      <c r="D465" s="64"/>
      <c r="E465" s="58"/>
    </row>
    <row r="466" spans="1:5" ht="15.75">
      <c r="A466" s="47"/>
      <c r="B466" s="156"/>
      <c r="C466" s="64"/>
      <c r="D466" s="64"/>
      <c r="E466" s="58"/>
    </row>
    <row r="467" spans="1:5" ht="15.75">
      <c r="A467" s="47"/>
      <c r="B467" s="156"/>
      <c r="C467" s="64"/>
      <c r="D467" s="64"/>
      <c r="E467" s="58"/>
    </row>
    <row r="468" spans="1:5" ht="15.75">
      <c r="A468" s="47"/>
      <c r="B468" s="156"/>
      <c r="C468" s="64"/>
      <c r="D468" s="64"/>
      <c r="E468" s="58"/>
    </row>
    <row r="469" spans="1:5" ht="15.75">
      <c r="A469" s="47"/>
      <c r="B469" s="156"/>
      <c r="C469" s="64"/>
      <c r="D469" s="64"/>
      <c r="E469" s="58"/>
    </row>
    <row r="470" spans="1:5" ht="15.75">
      <c r="A470" s="47"/>
      <c r="B470" s="156"/>
      <c r="C470" s="64"/>
      <c r="D470" s="64"/>
      <c r="E470" s="58"/>
    </row>
    <row r="471" spans="1:5" ht="15.75">
      <c r="A471" s="47"/>
      <c r="B471" s="156"/>
      <c r="C471" s="64"/>
      <c r="D471" s="64"/>
      <c r="E471" s="58"/>
    </row>
    <row r="472" spans="1:5" ht="15.75">
      <c r="A472" s="47"/>
      <c r="B472" s="156"/>
      <c r="C472" s="64"/>
      <c r="D472" s="64"/>
      <c r="E472" s="58"/>
    </row>
    <row r="473" spans="1:5" ht="15.75">
      <c r="A473" s="47"/>
      <c r="B473" s="156"/>
      <c r="C473" s="64"/>
      <c r="D473" s="64"/>
      <c r="E473" s="58"/>
    </row>
    <row r="474" spans="1:5" ht="15.75">
      <c r="A474" s="47"/>
      <c r="B474" s="156"/>
      <c r="C474" s="64"/>
      <c r="D474" s="64"/>
      <c r="E474" s="58"/>
    </row>
    <row r="475" spans="1:5" ht="15.75">
      <c r="A475" s="47"/>
      <c r="B475" s="156"/>
      <c r="C475" s="64"/>
      <c r="D475" s="64"/>
      <c r="E475" s="58"/>
    </row>
    <row r="476" spans="1:5" ht="15.75">
      <c r="A476" s="47"/>
      <c r="B476" s="156"/>
      <c r="C476" s="64"/>
      <c r="D476" s="64"/>
      <c r="E476" s="58"/>
    </row>
    <row r="477" spans="1:5" ht="15.75">
      <c r="A477" s="47"/>
      <c r="B477" s="156"/>
      <c r="C477" s="64"/>
      <c r="D477" s="64"/>
      <c r="E477" s="58"/>
    </row>
    <row r="478" spans="1:5" ht="15.75">
      <c r="A478" s="47"/>
      <c r="B478" s="156"/>
      <c r="C478" s="64"/>
      <c r="D478" s="64"/>
      <c r="E478" s="58"/>
    </row>
    <row r="479" spans="1:5" ht="15.75">
      <c r="A479" s="47"/>
      <c r="B479" s="156"/>
      <c r="C479" s="64"/>
      <c r="D479" s="64"/>
      <c r="E479" s="58"/>
    </row>
    <row r="480" spans="1:5" ht="15.75">
      <c r="A480" s="47"/>
      <c r="B480" s="156"/>
      <c r="C480" s="64"/>
      <c r="D480" s="64"/>
      <c r="E480" s="58"/>
    </row>
    <row r="481" spans="1:5" ht="15.75">
      <c r="A481" s="47"/>
      <c r="B481" s="156"/>
      <c r="C481" s="64"/>
      <c r="D481" s="64"/>
      <c r="E481" s="58"/>
    </row>
    <row r="482" spans="1:5" ht="15.75">
      <c r="A482" s="47"/>
      <c r="B482" s="156"/>
      <c r="C482" s="64"/>
      <c r="D482" s="64"/>
      <c r="E482" s="58"/>
    </row>
    <row r="483" spans="1:5" ht="15.75">
      <c r="A483" s="47"/>
      <c r="B483" s="156"/>
      <c r="C483" s="64"/>
      <c r="D483" s="64"/>
      <c r="E483" s="58"/>
    </row>
    <row r="484" spans="1:5" ht="15.75">
      <c r="A484" s="47"/>
      <c r="B484" s="156"/>
      <c r="C484" s="64"/>
      <c r="D484" s="64"/>
      <c r="E484" s="58"/>
    </row>
    <row r="485" spans="1:5" ht="15.75">
      <c r="A485" s="47"/>
      <c r="B485" s="156"/>
      <c r="C485" s="64"/>
      <c r="D485" s="64"/>
      <c r="E485" s="58"/>
    </row>
    <row r="486" spans="1:5" ht="15.75">
      <c r="A486" s="47"/>
      <c r="B486" s="156"/>
      <c r="C486" s="64"/>
      <c r="D486" s="64"/>
      <c r="E486" s="58"/>
    </row>
    <row r="487" spans="1:5" ht="15.75">
      <c r="A487" s="47"/>
      <c r="B487" s="156"/>
      <c r="C487" s="64"/>
      <c r="D487" s="64"/>
      <c r="E487" s="58"/>
    </row>
    <row r="488" spans="1:5" ht="15.75">
      <c r="A488" s="47"/>
      <c r="B488" s="156"/>
      <c r="C488" s="64"/>
      <c r="D488" s="64"/>
      <c r="E488" s="58"/>
    </row>
    <row r="489" spans="1:5" ht="15.75">
      <c r="A489" s="47"/>
      <c r="B489" s="156"/>
      <c r="C489" s="64"/>
      <c r="D489" s="64"/>
      <c r="E489" s="58"/>
    </row>
    <row r="490" spans="1:5" ht="15.75">
      <c r="A490" s="47"/>
      <c r="B490" s="156"/>
      <c r="C490" s="64"/>
      <c r="D490" s="64"/>
      <c r="E490" s="58"/>
    </row>
    <row r="491" spans="1:5" ht="15.75">
      <c r="A491" s="47"/>
      <c r="B491" s="156"/>
      <c r="C491" s="64"/>
      <c r="D491" s="64"/>
      <c r="E491" s="58"/>
    </row>
    <row r="492" spans="1:5" ht="15.75">
      <c r="A492" s="47"/>
      <c r="B492" s="156"/>
      <c r="C492" s="64"/>
      <c r="D492" s="64"/>
      <c r="E492" s="58"/>
    </row>
    <row r="493" spans="1:5" ht="15.75">
      <c r="A493" s="47"/>
      <c r="B493" s="156"/>
      <c r="C493" s="64"/>
      <c r="D493" s="64"/>
      <c r="E493" s="58"/>
    </row>
    <row r="494" spans="1:5" ht="15.75">
      <c r="A494" s="47"/>
      <c r="B494" s="156"/>
      <c r="C494" s="64"/>
      <c r="D494" s="64"/>
      <c r="E494" s="58"/>
    </row>
    <row r="495" spans="1:5" ht="15.75">
      <c r="A495" s="47"/>
      <c r="B495" s="156"/>
      <c r="C495" s="64"/>
      <c r="D495" s="64"/>
      <c r="E495" s="58"/>
    </row>
    <row r="496" spans="1:5" ht="15.75">
      <c r="A496" s="47"/>
      <c r="B496" s="156"/>
      <c r="C496" s="64"/>
      <c r="D496" s="64"/>
      <c r="E496" s="58"/>
    </row>
    <row r="497" spans="1:5" ht="15.75">
      <c r="A497" s="47"/>
      <c r="B497" s="156"/>
      <c r="C497" s="64"/>
      <c r="D497" s="64"/>
      <c r="E497" s="58"/>
    </row>
    <row r="498" spans="1:5" ht="15.75">
      <c r="A498" s="47"/>
      <c r="B498" s="156"/>
      <c r="C498" s="64"/>
      <c r="D498" s="64"/>
      <c r="E498" s="58"/>
    </row>
    <row r="499" spans="1:5" ht="15.75">
      <c r="A499" s="47"/>
      <c r="B499" s="156"/>
      <c r="C499" s="64"/>
      <c r="D499" s="64"/>
      <c r="E499" s="58"/>
    </row>
    <row r="500" spans="1:5" ht="15.75">
      <c r="A500" s="47"/>
      <c r="B500" s="156"/>
      <c r="C500" s="64"/>
      <c r="D500" s="64"/>
      <c r="E500" s="58"/>
    </row>
    <row r="501" spans="1:5" ht="15.75">
      <c r="A501" s="47"/>
      <c r="B501" s="156"/>
      <c r="C501" s="64"/>
      <c r="D501" s="64"/>
      <c r="E501" s="58"/>
    </row>
    <row r="502" spans="1:5" ht="15.75">
      <c r="A502" s="47"/>
      <c r="B502" s="156"/>
      <c r="C502" s="64"/>
      <c r="D502" s="64"/>
      <c r="E502" s="58"/>
    </row>
    <row r="503" spans="1:5" ht="15.75">
      <c r="A503" s="47"/>
      <c r="B503" s="156"/>
      <c r="C503" s="64"/>
      <c r="D503" s="64"/>
      <c r="E503" s="58"/>
    </row>
    <row r="504" spans="1:5" ht="15.75">
      <c r="A504" s="47"/>
      <c r="B504" s="156"/>
      <c r="C504" s="64"/>
      <c r="D504" s="64"/>
      <c r="E504" s="58"/>
    </row>
    <row r="505" spans="1:5" ht="15.75">
      <c r="A505" s="47"/>
      <c r="B505" s="156"/>
      <c r="C505" s="64"/>
      <c r="D505" s="64"/>
      <c r="E505" s="58"/>
    </row>
    <row r="506" spans="1:5" ht="15.75">
      <c r="A506" s="47"/>
      <c r="B506" s="156"/>
      <c r="C506" s="64"/>
      <c r="D506" s="64"/>
      <c r="E506" s="58"/>
    </row>
    <row r="507" spans="1:5" ht="15.75">
      <c r="A507" s="47"/>
      <c r="B507" s="156"/>
      <c r="C507" s="64"/>
      <c r="D507" s="64"/>
      <c r="E507" s="58"/>
    </row>
    <row r="508" spans="1:5" ht="15.75">
      <c r="A508" s="47"/>
      <c r="B508" s="156"/>
      <c r="C508" s="64"/>
      <c r="D508" s="64"/>
      <c r="E508" s="58"/>
    </row>
    <row r="509" spans="1:5" ht="15.75">
      <c r="A509" s="47"/>
      <c r="B509" s="156"/>
      <c r="C509" s="64"/>
      <c r="D509" s="64"/>
      <c r="E509" s="58"/>
    </row>
    <row r="510" spans="1:5" ht="15.75">
      <c r="A510" s="47"/>
      <c r="B510" s="156"/>
      <c r="C510" s="64"/>
      <c r="D510" s="64"/>
      <c r="E510" s="58"/>
    </row>
    <row r="511" spans="1:5" ht="15.75">
      <c r="A511" s="47"/>
      <c r="B511" s="156"/>
      <c r="C511" s="64"/>
      <c r="D511" s="64"/>
      <c r="E511" s="58"/>
    </row>
    <row r="512" spans="1:5" ht="15.75">
      <c r="A512" s="47"/>
      <c r="B512" s="156"/>
      <c r="C512" s="64"/>
      <c r="D512" s="64"/>
      <c r="E512" s="58"/>
    </row>
    <row r="513" spans="1:5" ht="15.75">
      <c r="A513" s="47"/>
      <c r="B513" s="156"/>
      <c r="C513" s="64"/>
      <c r="D513" s="64"/>
      <c r="E513" s="58"/>
    </row>
    <row r="514" spans="1:5" ht="15.75">
      <c r="A514" s="47"/>
      <c r="B514" s="156"/>
      <c r="C514" s="64"/>
      <c r="D514" s="64"/>
      <c r="E514" s="58"/>
    </row>
    <row r="515" spans="1:5" ht="15.75">
      <c r="A515" s="47"/>
      <c r="B515" s="156"/>
      <c r="C515" s="64"/>
      <c r="D515" s="64"/>
      <c r="E515" s="58"/>
    </row>
    <row r="516" spans="1:5" ht="15.75">
      <c r="A516" s="47"/>
      <c r="B516" s="156"/>
      <c r="C516" s="64"/>
      <c r="D516" s="64"/>
      <c r="E516" s="58"/>
    </row>
    <row r="517" spans="1:5" ht="15.75">
      <c r="A517" s="47"/>
      <c r="B517" s="156"/>
      <c r="C517" s="64"/>
      <c r="D517" s="64"/>
      <c r="E517" s="58"/>
    </row>
    <row r="518" spans="1:5" ht="15.75">
      <c r="A518" s="47"/>
      <c r="B518" s="156"/>
      <c r="C518" s="64"/>
      <c r="D518" s="64"/>
      <c r="E518" s="58"/>
    </row>
    <row r="519" spans="1:5" ht="15.75">
      <c r="A519" s="47"/>
      <c r="B519" s="156"/>
      <c r="C519" s="64"/>
      <c r="D519" s="64"/>
      <c r="E519" s="58"/>
    </row>
    <row r="520" spans="1:5" ht="15.75">
      <c r="A520" s="47"/>
      <c r="B520" s="156"/>
      <c r="C520" s="64"/>
      <c r="D520" s="64"/>
      <c r="E520" s="58"/>
    </row>
    <row r="521" spans="1:5" ht="15.75">
      <c r="A521" s="47"/>
      <c r="B521" s="156"/>
      <c r="C521" s="64"/>
      <c r="D521" s="64"/>
      <c r="E521" s="58"/>
    </row>
    <row r="522" spans="1:5" ht="15.75">
      <c r="A522" s="47"/>
      <c r="B522" s="156"/>
      <c r="C522" s="64"/>
      <c r="D522" s="64"/>
      <c r="E522" s="58"/>
    </row>
    <row r="523" spans="1:5" ht="15.75">
      <c r="A523" s="47"/>
      <c r="B523" s="156"/>
      <c r="C523" s="64"/>
      <c r="D523" s="64"/>
      <c r="E523" s="58"/>
    </row>
    <row r="524" spans="1:5" ht="15.75">
      <c r="A524" s="47"/>
      <c r="B524" s="156"/>
      <c r="C524" s="64"/>
      <c r="D524" s="64"/>
      <c r="E524" s="58"/>
    </row>
    <row r="525" spans="1:5" ht="15.75">
      <c r="A525" s="47"/>
      <c r="B525" s="156"/>
      <c r="C525" s="64"/>
      <c r="D525" s="64"/>
      <c r="E525" s="58"/>
    </row>
    <row r="526" spans="1:5" ht="15.75">
      <c r="A526" s="47"/>
      <c r="B526" s="156"/>
      <c r="C526" s="64"/>
      <c r="D526" s="64"/>
      <c r="E526" s="58"/>
    </row>
    <row r="527" spans="1:5" ht="15.75">
      <c r="A527" s="47"/>
      <c r="B527" s="156"/>
      <c r="C527" s="64"/>
      <c r="D527" s="64"/>
      <c r="E527" s="58"/>
    </row>
    <row r="528" spans="1:5" ht="15.75">
      <c r="A528" s="47"/>
      <c r="B528" s="156"/>
      <c r="C528" s="64"/>
      <c r="D528" s="64"/>
      <c r="E528" s="58"/>
    </row>
    <row r="529" spans="1:5" ht="15.75">
      <c r="A529" s="47"/>
      <c r="B529" s="156"/>
      <c r="C529" s="64"/>
      <c r="D529" s="64"/>
      <c r="E529" s="58"/>
    </row>
    <row r="530" spans="1:5" ht="15.75">
      <c r="A530" s="47"/>
      <c r="B530" s="156"/>
      <c r="C530" s="64"/>
      <c r="D530" s="64"/>
      <c r="E530" s="58"/>
    </row>
    <row r="531" spans="1:5" ht="15.75">
      <c r="A531" s="47"/>
      <c r="B531" s="156"/>
      <c r="C531" s="64"/>
      <c r="D531" s="64"/>
      <c r="E531" s="58"/>
    </row>
    <row r="532" spans="1:5" ht="15.75">
      <c r="A532" s="47"/>
      <c r="B532" s="156"/>
      <c r="C532" s="64"/>
      <c r="D532" s="64"/>
      <c r="E532" s="58"/>
    </row>
    <row r="533" spans="1:5" ht="15.75">
      <c r="A533" s="47"/>
      <c r="B533" s="156"/>
      <c r="C533" s="64"/>
      <c r="D533" s="64"/>
      <c r="E533" s="58"/>
    </row>
    <row r="534" spans="1:5" ht="15.75">
      <c r="A534" s="47"/>
      <c r="B534" s="156"/>
      <c r="C534" s="64"/>
      <c r="D534" s="64"/>
      <c r="E534" s="58"/>
    </row>
    <row r="535" spans="1:5" ht="15.75">
      <c r="A535" s="47"/>
      <c r="B535" s="156"/>
      <c r="C535" s="64"/>
      <c r="D535" s="64"/>
      <c r="E535" s="58"/>
    </row>
    <row r="536" spans="1:5" ht="15.75">
      <c r="A536" s="47"/>
      <c r="B536" s="156"/>
      <c r="C536" s="64"/>
      <c r="D536" s="64"/>
      <c r="E536" s="58"/>
    </row>
    <row r="537" spans="1:5" ht="15.75">
      <c r="A537" s="47"/>
      <c r="B537" s="156"/>
      <c r="C537" s="64"/>
      <c r="D537" s="64"/>
      <c r="E537" s="58"/>
    </row>
    <row r="538" spans="1:5" ht="15.75">
      <c r="A538" s="47"/>
      <c r="B538" s="156"/>
      <c r="C538" s="64"/>
      <c r="D538" s="64"/>
      <c r="E538" s="58"/>
    </row>
    <row r="539" spans="1:5" ht="15.75">
      <c r="A539" s="47"/>
      <c r="B539" s="156"/>
      <c r="C539" s="64"/>
      <c r="D539" s="64"/>
      <c r="E539" s="58"/>
    </row>
    <row r="540" spans="1:5" ht="15.75">
      <c r="A540" s="47"/>
      <c r="B540" s="156"/>
      <c r="C540" s="64"/>
      <c r="D540" s="64"/>
      <c r="E540" s="58"/>
    </row>
    <row r="541" spans="1:5" ht="15.75">
      <c r="A541" s="47"/>
      <c r="B541" s="156"/>
      <c r="C541" s="64"/>
      <c r="D541" s="64"/>
      <c r="E541" s="58"/>
    </row>
    <row r="542" spans="1:5" ht="15.75">
      <c r="A542" s="47"/>
      <c r="B542" s="156"/>
      <c r="C542" s="64"/>
      <c r="D542" s="64"/>
      <c r="E542" s="58"/>
    </row>
    <row r="543" spans="1:5" ht="15.75">
      <c r="A543" s="47"/>
      <c r="B543" s="156"/>
      <c r="C543" s="64"/>
      <c r="D543" s="64"/>
      <c r="E543" s="58"/>
    </row>
    <row r="544" spans="1:5" ht="15.75">
      <c r="A544" s="47"/>
      <c r="B544" s="156"/>
      <c r="C544" s="64"/>
      <c r="D544" s="64"/>
      <c r="E544" s="58"/>
    </row>
    <row r="545" spans="1:5" ht="15.75">
      <c r="A545" s="47"/>
      <c r="B545" s="156"/>
      <c r="C545" s="64"/>
      <c r="D545" s="64"/>
      <c r="E545" s="58"/>
    </row>
    <row r="546" spans="1:5" ht="15.75">
      <c r="A546" s="47"/>
      <c r="B546" s="156"/>
      <c r="C546" s="64"/>
      <c r="D546" s="64"/>
      <c r="E546" s="58"/>
    </row>
    <row r="547" spans="1:5" ht="15.75">
      <c r="A547" s="47"/>
      <c r="B547" s="156"/>
      <c r="C547" s="64"/>
      <c r="D547" s="64"/>
      <c r="E547" s="58"/>
    </row>
    <row r="548" spans="1:5" ht="15.75">
      <c r="A548" s="47"/>
      <c r="B548" s="156"/>
      <c r="C548" s="64"/>
      <c r="D548" s="64"/>
      <c r="E548" s="58"/>
    </row>
    <row r="549" spans="1:5" ht="15.75">
      <c r="A549" s="47"/>
      <c r="B549" s="156"/>
      <c r="C549" s="64"/>
      <c r="D549" s="64"/>
      <c r="E549" s="58"/>
    </row>
    <row r="550" spans="1:5" ht="15.75">
      <c r="A550" s="47"/>
      <c r="B550" s="156"/>
      <c r="C550" s="64"/>
      <c r="D550" s="64"/>
      <c r="E550" s="58"/>
    </row>
    <row r="551" spans="1:5" ht="15.75">
      <c r="A551" s="47"/>
      <c r="B551" s="156"/>
      <c r="C551" s="64"/>
      <c r="D551" s="64"/>
      <c r="E551" s="58"/>
    </row>
    <row r="552" spans="1:5" ht="15.75">
      <c r="A552" s="47"/>
      <c r="B552" s="156"/>
      <c r="C552" s="64"/>
      <c r="D552" s="64"/>
      <c r="E552" s="58"/>
    </row>
    <row r="553" spans="1:5" ht="15.75">
      <c r="A553" s="47"/>
      <c r="B553" s="156"/>
      <c r="C553" s="64"/>
      <c r="D553" s="64"/>
      <c r="E553" s="58"/>
    </row>
    <row r="554" spans="1:5" ht="15.75">
      <c r="A554" s="47"/>
      <c r="B554" s="156"/>
      <c r="C554" s="64"/>
      <c r="D554" s="64"/>
      <c r="E554" s="58"/>
    </row>
    <row r="555" spans="1:5" ht="15.75">
      <c r="A555" s="47"/>
      <c r="B555" s="156"/>
      <c r="C555" s="64"/>
      <c r="D555" s="64"/>
      <c r="E555" s="58"/>
    </row>
    <row r="556" spans="1:5" ht="15.75">
      <c r="A556" s="47"/>
      <c r="B556" s="156"/>
      <c r="C556" s="64"/>
      <c r="D556" s="64"/>
      <c r="E556" s="58"/>
    </row>
    <row r="557" spans="1:5" ht="15.75">
      <c r="A557" s="47"/>
      <c r="B557" s="156"/>
      <c r="C557" s="64"/>
      <c r="D557" s="64"/>
      <c r="E557" s="58"/>
    </row>
    <row r="558" spans="1:5" ht="15.75">
      <c r="A558" s="47"/>
      <c r="B558" s="156"/>
      <c r="C558" s="64"/>
      <c r="D558" s="64"/>
      <c r="E558" s="58"/>
    </row>
    <row r="559" spans="1:5" ht="15.75">
      <c r="A559" s="47"/>
      <c r="B559" s="156"/>
      <c r="C559" s="64"/>
      <c r="D559" s="64"/>
      <c r="E559" s="58"/>
    </row>
    <row r="560" spans="1:5" ht="15.75">
      <c r="A560" s="47"/>
      <c r="B560" s="156"/>
      <c r="C560" s="64"/>
      <c r="D560" s="64"/>
      <c r="E560" s="58"/>
    </row>
    <row r="561" spans="1:5" ht="15.75">
      <c r="A561" s="47"/>
      <c r="B561" s="156"/>
      <c r="C561" s="64"/>
      <c r="D561" s="64"/>
      <c r="E561" s="58"/>
    </row>
    <row r="562" spans="1:5" ht="15.75">
      <c r="A562" s="47"/>
      <c r="B562" s="156"/>
      <c r="C562" s="64"/>
      <c r="D562" s="64"/>
      <c r="E562" s="58"/>
    </row>
    <row r="563" spans="1:5" ht="15.75">
      <c r="A563" s="47"/>
      <c r="B563" s="156"/>
      <c r="C563" s="64"/>
      <c r="D563" s="64"/>
      <c r="E563" s="58"/>
    </row>
    <row r="564" spans="1:5" ht="15.75">
      <c r="A564" s="47"/>
      <c r="B564" s="156"/>
      <c r="C564" s="64"/>
      <c r="D564" s="64"/>
      <c r="E564" s="58"/>
    </row>
    <row r="565" spans="1:5" ht="15.75">
      <c r="A565" s="47"/>
      <c r="B565" s="156"/>
      <c r="C565" s="64"/>
      <c r="D565" s="64"/>
      <c r="E565" s="58"/>
    </row>
    <row r="566" spans="1:5" ht="15.75">
      <c r="A566" s="47"/>
      <c r="B566" s="156"/>
      <c r="C566" s="64"/>
      <c r="D566" s="64"/>
      <c r="E566" s="58"/>
    </row>
    <row r="567" spans="1:5" ht="15.75">
      <c r="A567" s="47"/>
      <c r="B567" s="156"/>
      <c r="C567" s="64"/>
      <c r="D567" s="64"/>
      <c r="E567" s="58"/>
    </row>
    <row r="568" spans="1:5" ht="15.75">
      <c r="A568" s="47"/>
      <c r="B568" s="156"/>
      <c r="C568" s="64"/>
      <c r="D568" s="64"/>
      <c r="E568" s="58"/>
    </row>
    <row r="569" spans="1:5" ht="15.75">
      <c r="A569" s="47"/>
      <c r="B569" s="156"/>
      <c r="C569" s="64"/>
      <c r="D569" s="64"/>
      <c r="E569" s="58"/>
    </row>
    <row r="570" spans="1:5" ht="15.75">
      <c r="A570" s="47"/>
      <c r="B570" s="156"/>
      <c r="C570" s="64"/>
      <c r="D570" s="64"/>
      <c r="E570" s="58"/>
    </row>
    <row r="571" spans="1:5" ht="15.75">
      <c r="A571" s="47"/>
      <c r="B571" s="156"/>
      <c r="C571" s="64"/>
      <c r="D571" s="64"/>
      <c r="E571" s="58"/>
    </row>
    <row r="572" spans="1:5" ht="15.75">
      <c r="A572" s="47"/>
      <c r="B572" s="156"/>
      <c r="C572" s="64"/>
      <c r="D572" s="64"/>
      <c r="E572" s="58"/>
    </row>
    <row r="573" spans="1:5" ht="15.75">
      <c r="A573" s="47"/>
      <c r="B573" s="156"/>
      <c r="C573" s="64"/>
      <c r="D573" s="64"/>
      <c r="E573" s="58"/>
    </row>
    <row r="574" spans="1:5" ht="15.75">
      <c r="A574" s="47"/>
      <c r="B574" s="156"/>
      <c r="C574" s="64"/>
      <c r="D574" s="64"/>
      <c r="E574" s="58"/>
    </row>
    <row r="575" spans="1:5" ht="15.75">
      <c r="A575" s="47"/>
      <c r="B575" s="156"/>
      <c r="C575" s="64"/>
      <c r="D575" s="64"/>
      <c r="E575" s="58"/>
    </row>
    <row r="576" spans="1:5" ht="15.75">
      <c r="A576" s="47"/>
      <c r="B576" s="156"/>
      <c r="C576" s="64"/>
      <c r="D576" s="64"/>
      <c r="E576" s="58"/>
    </row>
    <row r="577" spans="1:5" ht="15.75">
      <c r="A577" s="47"/>
      <c r="B577" s="156"/>
      <c r="C577" s="64"/>
      <c r="D577" s="64"/>
      <c r="E577" s="58"/>
    </row>
    <row r="578" spans="1:5" ht="15.75">
      <c r="A578" s="47"/>
      <c r="B578" s="156"/>
      <c r="C578" s="64"/>
      <c r="D578" s="64"/>
      <c r="E578" s="58"/>
    </row>
    <row r="579" spans="1:5" ht="15.75">
      <c r="A579" s="47"/>
      <c r="B579" s="156"/>
      <c r="C579" s="64"/>
      <c r="D579" s="64"/>
      <c r="E579" s="58"/>
    </row>
    <row r="580" spans="1:5" ht="15.75">
      <c r="A580" s="47"/>
      <c r="B580" s="156"/>
      <c r="C580" s="64"/>
      <c r="D580" s="64"/>
      <c r="E580" s="58"/>
    </row>
    <row r="581" spans="1:5" ht="15.75">
      <c r="A581" s="47"/>
      <c r="B581" s="156"/>
      <c r="C581" s="64"/>
      <c r="D581" s="64"/>
      <c r="E581" s="58"/>
    </row>
    <row r="582" spans="1:5" ht="15.75">
      <c r="A582" s="47"/>
      <c r="B582" s="156"/>
      <c r="C582" s="64"/>
      <c r="D582" s="64"/>
      <c r="E582" s="58"/>
    </row>
    <row r="583" spans="1:5" ht="15.75">
      <c r="A583" s="47"/>
      <c r="B583" s="156"/>
      <c r="C583" s="64"/>
      <c r="D583" s="64"/>
      <c r="E583" s="58"/>
    </row>
    <row r="584" spans="1:5" ht="15.75">
      <c r="A584" s="47"/>
      <c r="B584" s="156"/>
      <c r="C584" s="64"/>
      <c r="D584" s="64"/>
      <c r="E584" s="58"/>
    </row>
    <row r="585" spans="1:5" ht="15.75">
      <c r="A585" s="47"/>
      <c r="B585" s="156"/>
      <c r="C585" s="64"/>
      <c r="D585" s="64"/>
      <c r="E585" s="58"/>
    </row>
    <row r="586" spans="1:5" ht="15.75">
      <c r="A586" s="47"/>
      <c r="B586" s="156"/>
      <c r="C586" s="64"/>
      <c r="D586" s="64"/>
      <c r="E586" s="58"/>
    </row>
    <row r="587" spans="1:5" ht="15.75">
      <c r="A587" s="47"/>
      <c r="B587" s="156"/>
      <c r="C587" s="64"/>
      <c r="D587" s="64"/>
      <c r="E587" s="58"/>
    </row>
    <row r="588" spans="1:5" ht="15.75">
      <c r="A588" s="47"/>
      <c r="B588" s="156"/>
      <c r="C588" s="64"/>
      <c r="D588" s="64"/>
      <c r="E588" s="58"/>
    </row>
    <row r="589" spans="1:5" ht="15.75">
      <c r="A589" s="47"/>
      <c r="B589" s="156"/>
      <c r="C589" s="64"/>
      <c r="D589" s="64"/>
      <c r="E589" s="58"/>
    </row>
    <row r="590" spans="1:5" ht="15.75">
      <c r="A590" s="47"/>
      <c r="B590" s="156"/>
      <c r="C590" s="64"/>
      <c r="D590" s="64"/>
      <c r="E590" s="58"/>
    </row>
    <row r="591" spans="1:5" ht="15.75">
      <c r="A591" s="47"/>
      <c r="B591" s="156"/>
      <c r="C591" s="64"/>
      <c r="D591" s="64"/>
      <c r="E591" s="58"/>
    </row>
    <row r="592" spans="1:5" ht="15.75">
      <c r="A592" s="47"/>
      <c r="B592" s="156"/>
      <c r="C592" s="64"/>
      <c r="D592" s="64"/>
      <c r="E592" s="58"/>
    </row>
    <row r="593" spans="1:5" ht="15.75">
      <c r="A593" s="47"/>
      <c r="B593" s="156"/>
      <c r="C593" s="64"/>
      <c r="D593" s="64"/>
      <c r="E593" s="58"/>
    </row>
    <row r="594" spans="1:5" ht="15.75">
      <c r="A594" s="47"/>
      <c r="B594" s="156"/>
      <c r="C594" s="64"/>
      <c r="D594" s="64"/>
      <c r="E594" s="58"/>
    </row>
    <row r="595" spans="1:5" ht="15.75">
      <c r="A595" s="47"/>
      <c r="B595" s="156"/>
      <c r="C595" s="64"/>
      <c r="D595" s="64"/>
      <c r="E595" s="58"/>
    </row>
    <row r="596" spans="1:5" ht="15.75">
      <c r="A596" s="47"/>
      <c r="B596" s="156"/>
      <c r="C596" s="64"/>
      <c r="D596" s="64"/>
      <c r="E596" s="58"/>
    </row>
    <row r="597" spans="1:5" ht="15.75">
      <c r="A597" s="47"/>
      <c r="B597" s="156"/>
      <c r="C597" s="64"/>
      <c r="D597" s="64"/>
      <c r="E597" s="58"/>
    </row>
    <row r="598" spans="1:5" ht="15.75">
      <c r="A598" s="47"/>
      <c r="B598" s="156"/>
      <c r="C598" s="64"/>
      <c r="D598" s="64"/>
      <c r="E598" s="58"/>
    </row>
    <row r="599" spans="1:5" ht="15.75">
      <c r="A599" s="47"/>
      <c r="B599" s="156"/>
      <c r="C599" s="64"/>
      <c r="D599" s="64"/>
      <c r="E599" s="58"/>
    </row>
    <row r="600" spans="1:5" ht="15.75">
      <c r="A600" s="47"/>
      <c r="B600" s="156"/>
      <c r="C600" s="64"/>
      <c r="D600" s="64"/>
      <c r="E600" s="58"/>
    </row>
    <row r="601" spans="1:5" ht="15.75">
      <c r="A601" s="47"/>
      <c r="B601" s="156"/>
      <c r="C601" s="64"/>
      <c r="D601" s="64"/>
      <c r="E601" s="58"/>
    </row>
    <row r="602" spans="1:5" ht="15.75">
      <c r="A602" s="47"/>
      <c r="B602" s="156"/>
      <c r="C602" s="64"/>
      <c r="D602" s="64"/>
      <c r="E602" s="58"/>
    </row>
    <row r="603" spans="1:5" ht="15.75">
      <c r="A603" s="47"/>
      <c r="B603" s="156"/>
      <c r="C603" s="64"/>
      <c r="D603" s="64"/>
      <c r="E603" s="58"/>
    </row>
    <row r="604" spans="1:5" ht="15.75">
      <c r="A604" s="47"/>
      <c r="B604" s="156"/>
      <c r="C604" s="64"/>
      <c r="D604" s="64"/>
      <c r="E604" s="58"/>
    </row>
    <row r="605" spans="1:5" ht="15.75">
      <c r="A605" s="47"/>
      <c r="B605" s="156"/>
      <c r="C605" s="64"/>
      <c r="D605" s="64"/>
      <c r="E605" s="58"/>
    </row>
    <row r="606" spans="1:5" ht="15.75">
      <c r="A606" s="47"/>
      <c r="B606" s="156"/>
      <c r="C606" s="64"/>
      <c r="D606" s="64"/>
      <c r="E606" s="58"/>
    </row>
    <row r="607" spans="1:5" ht="15.75">
      <c r="A607" s="47"/>
      <c r="B607" s="156"/>
      <c r="C607" s="64"/>
      <c r="D607" s="64"/>
      <c r="E607" s="58"/>
    </row>
    <row r="608" spans="1:5" ht="15.75">
      <c r="A608" s="47"/>
      <c r="B608" s="156"/>
      <c r="C608" s="64"/>
      <c r="D608" s="64"/>
      <c r="E608" s="58"/>
    </row>
    <row r="609" spans="1:5" ht="15.75">
      <c r="A609" s="47"/>
      <c r="B609" s="156"/>
      <c r="C609" s="64"/>
      <c r="D609" s="64"/>
      <c r="E609" s="58"/>
    </row>
    <row r="610" spans="1:5" ht="15.75">
      <c r="A610" s="47"/>
      <c r="B610" s="156"/>
      <c r="C610" s="64"/>
      <c r="D610" s="64"/>
      <c r="E610" s="58"/>
    </row>
    <row r="611" spans="1:5" ht="15.75">
      <c r="A611" s="47"/>
      <c r="B611" s="156"/>
      <c r="C611" s="64"/>
      <c r="D611" s="64"/>
      <c r="E611" s="58"/>
    </row>
    <row r="612" spans="1:5" ht="15.75">
      <c r="A612" s="47"/>
      <c r="B612" s="156"/>
      <c r="C612" s="64"/>
      <c r="D612" s="64"/>
      <c r="E612" s="58"/>
    </row>
    <row r="613" spans="1:5" ht="15.75">
      <c r="A613" s="47"/>
      <c r="B613" s="156"/>
      <c r="C613" s="64"/>
      <c r="D613" s="64"/>
      <c r="E613" s="58"/>
    </row>
    <row r="614" spans="1:5" ht="15.75">
      <c r="A614" s="47"/>
      <c r="B614" s="156"/>
      <c r="C614" s="64"/>
      <c r="D614" s="64"/>
      <c r="E614" s="58"/>
    </row>
    <row r="615" spans="1:5" ht="15.75">
      <c r="A615" s="47"/>
      <c r="B615" s="156"/>
      <c r="C615" s="64"/>
      <c r="D615" s="64"/>
      <c r="E615" s="58"/>
    </row>
    <row r="616" spans="1:5" ht="15.75">
      <c r="A616" s="47"/>
      <c r="B616" s="156"/>
      <c r="C616" s="64"/>
      <c r="D616" s="64"/>
      <c r="E616" s="58"/>
    </row>
    <row r="617" spans="1:5" ht="15.75">
      <c r="A617" s="47"/>
      <c r="B617" s="156"/>
      <c r="C617" s="64"/>
      <c r="D617" s="64"/>
      <c r="E617" s="58"/>
    </row>
    <row r="618" spans="1:5" ht="15.75">
      <c r="A618" s="47"/>
      <c r="B618" s="156"/>
      <c r="C618" s="64"/>
      <c r="D618" s="64"/>
      <c r="E618" s="58"/>
    </row>
    <row r="619" spans="1:5" ht="15.75">
      <c r="A619" s="47"/>
      <c r="B619" s="156"/>
      <c r="C619" s="64"/>
      <c r="D619" s="64"/>
      <c r="E619" s="58"/>
    </row>
    <row r="620" spans="1:5" ht="15.75">
      <c r="A620" s="47"/>
      <c r="B620" s="156"/>
      <c r="C620" s="64"/>
      <c r="D620" s="64"/>
      <c r="E620" s="58"/>
    </row>
    <row r="621" spans="1:5" ht="15.75">
      <c r="A621" s="47"/>
      <c r="B621" s="156"/>
      <c r="C621" s="64"/>
      <c r="D621" s="64"/>
      <c r="E621" s="58"/>
    </row>
    <row r="622" spans="1:5" ht="15.75">
      <c r="A622" s="47"/>
      <c r="B622" s="156"/>
      <c r="C622" s="64"/>
      <c r="D622" s="64"/>
      <c r="E622" s="58"/>
    </row>
    <row r="623" spans="1:5" ht="15.75">
      <c r="A623" s="47"/>
      <c r="B623" s="156"/>
      <c r="C623" s="64"/>
      <c r="D623" s="64"/>
      <c r="E623" s="58"/>
    </row>
    <row r="624" spans="1:5" ht="15.75">
      <c r="A624" s="47"/>
      <c r="B624" s="156"/>
      <c r="C624" s="64"/>
      <c r="D624" s="64"/>
      <c r="E624" s="58"/>
    </row>
    <row r="625" spans="1:5" ht="15.75">
      <c r="A625" s="47"/>
      <c r="B625" s="156"/>
      <c r="C625" s="64"/>
      <c r="D625" s="64"/>
      <c r="E625" s="58"/>
    </row>
    <row r="626" spans="1:5" ht="15.75">
      <c r="A626" s="47"/>
      <c r="B626" s="156"/>
      <c r="C626" s="64"/>
      <c r="D626" s="64"/>
      <c r="E626" s="58"/>
    </row>
    <row r="627" spans="1:5" ht="15.75">
      <c r="A627" s="47"/>
      <c r="B627" s="156"/>
      <c r="C627" s="64"/>
      <c r="D627" s="64"/>
      <c r="E627" s="58"/>
    </row>
    <row r="628" spans="1:5" ht="15.75">
      <c r="A628" s="47"/>
      <c r="B628" s="156"/>
      <c r="C628" s="64"/>
      <c r="D628" s="64"/>
      <c r="E628" s="58"/>
    </row>
    <row r="629" spans="1:5" ht="15.75">
      <c r="A629" s="47"/>
      <c r="B629" s="156"/>
      <c r="C629" s="64"/>
      <c r="D629" s="64"/>
      <c r="E629" s="58"/>
    </row>
    <row r="630" spans="1:5" ht="15.75">
      <c r="A630" s="47"/>
      <c r="B630" s="156"/>
      <c r="C630" s="64"/>
      <c r="D630" s="64"/>
      <c r="E630" s="58"/>
    </row>
    <row r="631" spans="1:5" ht="15.75">
      <c r="A631" s="47"/>
      <c r="B631" s="156"/>
      <c r="C631" s="64"/>
      <c r="D631" s="64"/>
      <c r="E631" s="58"/>
    </row>
    <row r="632" spans="1:5" ht="15.75">
      <c r="A632" s="47"/>
      <c r="B632" s="156"/>
      <c r="C632" s="64"/>
      <c r="D632" s="64"/>
      <c r="E632" s="58"/>
    </row>
    <row r="633" spans="1:5" ht="15.75">
      <c r="A633" s="47"/>
      <c r="B633" s="156"/>
      <c r="C633" s="64"/>
      <c r="D633" s="64"/>
      <c r="E633" s="58"/>
    </row>
    <row r="634" spans="1:5" ht="15.75">
      <c r="A634" s="47"/>
      <c r="B634" s="156"/>
      <c r="C634" s="64"/>
      <c r="D634" s="64"/>
      <c r="E634" s="58"/>
    </row>
    <row r="635" spans="1:5" ht="15.75">
      <c r="A635" s="47"/>
      <c r="B635" s="156"/>
      <c r="C635" s="64"/>
      <c r="D635" s="64"/>
      <c r="E635" s="58"/>
    </row>
    <row r="636" spans="1:5" ht="15.75">
      <c r="A636" s="47"/>
      <c r="B636" s="156"/>
      <c r="C636" s="64"/>
      <c r="D636" s="64"/>
      <c r="E636" s="58"/>
    </row>
    <row r="637" spans="1:5" ht="15.75">
      <c r="A637" s="47"/>
      <c r="B637" s="156"/>
      <c r="C637" s="64"/>
      <c r="D637" s="64"/>
      <c r="E637" s="58"/>
    </row>
    <row r="638" spans="1:5" ht="15.75">
      <c r="A638" s="47"/>
      <c r="B638" s="156"/>
      <c r="C638" s="64"/>
      <c r="D638" s="64"/>
      <c r="E638" s="58"/>
    </row>
    <row r="639" spans="1:5" ht="15.75">
      <c r="A639" s="47"/>
      <c r="B639" s="156"/>
      <c r="C639" s="64"/>
      <c r="D639" s="64"/>
      <c r="E639" s="58"/>
    </row>
    <row r="640" spans="1:5" ht="15.75">
      <c r="A640" s="47"/>
      <c r="B640" s="156"/>
      <c r="C640" s="64"/>
      <c r="D640" s="64"/>
      <c r="E640" s="58"/>
    </row>
    <row r="641" spans="1:5" ht="15.75">
      <c r="A641" s="47"/>
      <c r="B641" s="156"/>
      <c r="C641" s="64"/>
      <c r="D641" s="64"/>
      <c r="E641" s="58"/>
    </row>
    <row r="642" spans="1:5" ht="15.75">
      <c r="A642" s="47"/>
      <c r="B642" s="156"/>
      <c r="C642" s="64"/>
      <c r="D642" s="64"/>
      <c r="E642" s="58"/>
    </row>
    <row r="643" spans="1:5" ht="15.75">
      <c r="A643" s="47"/>
      <c r="B643" s="156"/>
      <c r="C643" s="64"/>
      <c r="D643" s="64"/>
      <c r="E643" s="58"/>
    </row>
    <row r="644" spans="1:5" ht="15.75">
      <c r="A644" s="47"/>
      <c r="B644" s="156"/>
      <c r="C644" s="64"/>
      <c r="D644" s="64"/>
      <c r="E644" s="58"/>
    </row>
    <row r="645" spans="1:5" ht="15.75">
      <c r="A645" s="47"/>
      <c r="B645" s="156"/>
      <c r="C645" s="64"/>
      <c r="D645" s="64"/>
      <c r="E645" s="58"/>
    </row>
    <row r="646" spans="1:5" ht="15.75">
      <c r="A646" s="47"/>
      <c r="B646" s="156"/>
      <c r="C646" s="64"/>
      <c r="D646" s="64"/>
      <c r="E646" s="58"/>
    </row>
    <row r="647" spans="1:5" ht="15.75">
      <c r="A647" s="47"/>
      <c r="B647" s="156"/>
      <c r="C647" s="64"/>
      <c r="D647" s="64"/>
      <c r="E647" s="58"/>
    </row>
    <row r="648" spans="1:5" ht="15.75">
      <c r="A648" s="47"/>
      <c r="B648" s="156"/>
      <c r="C648" s="64"/>
      <c r="D648" s="64"/>
      <c r="E648" s="58"/>
    </row>
    <row r="649" spans="1:5" ht="15.75">
      <c r="A649" s="47"/>
      <c r="B649" s="156"/>
      <c r="C649" s="64"/>
      <c r="D649" s="64"/>
      <c r="E649" s="58"/>
    </row>
    <row r="650" spans="1:5" ht="15.75">
      <c r="A650" s="47"/>
      <c r="B650" s="156"/>
      <c r="C650" s="64"/>
      <c r="D650" s="64"/>
      <c r="E650" s="58"/>
    </row>
    <row r="651" spans="1:5" ht="15.75">
      <c r="A651" s="47"/>
      <c r="B651" s="156"/>
      <c r="C651" s="64"/>
      <c r="D651" s="64"/>
      <c r="E651" s="58"/>
    </row>
    <row r="652" spans="1:5" ht="15.75">
      <c r="A652" s="47"/>
      <c r="B652" s="156"/>
      <c r="C652" s="64"/>
      <c r="D652" s="64"/>
      <c r="E652" s="58"/>
    </row>
    <row r="653" spans="1:5" ht="15.75">
      <c r="A653" s="47"/>
      <c r="B653" s="156"/>
      <c r="C653" s="64"/>
      <c r="D653" s="64"/>
      <c r="E653" s="58"/>
    </row>
    <row r="654" spans="1:5" ht="15.75">
      <c r="A654" s="47"/>
      <c r="B654" s="156"/>
      <c r="C654" s="64"/>
      <c r="D654" s="64"/>
      <c r="E654" s="58"/>
    </row>
    <row r="655" spans="1:5" ht="15.75">
      <c r="A655" s="47"/>
      <c r="B655" s="156"/>
      <c r="C655" s="64"/>
      <c r="D655" s="64"/>
      <c r="E655" s="58"/>
    </row>
    <row r="656" spans="1:5" ht="15.75">
      <c r="A656" s="47"/>
      <c r="B656" s="156"/>
      <c r="C656" s="64"/>
      <c r="D656" s="64"/>
      <c r="E656" s="58"/>
    </row>
    <row r="657" spans="1:5" ht="15.75">
      <c r="A657" s="47"/>
      <c r="B657" s="156"/>
      <c r="C657" s="64"/>
      <c r="D657" s="64"/>
      <c r="E657" s="58"/>
    </row>
    <row r="658" spans="1:5" ht="15.75">
      <c r="A658" s="47"/>
      <c r="B658" s="156"/>
      <c r="C658" s="64"/>
      <c r="D658" s="64"/>
      <c r="E658" s="58"/>
    </row>
    <row r="659" spans="1:5" ht="15.75">
      <c r="A659" s="47"/>
      <c r="B659" s="156"/>
      <c r="C659" s="64"/>
      <c r="D659" s="64"/>
      <c r="E659" s="58"/>
    </row>
    <row r="660" spans="1:5" ht="15.75">
      <c r="A660" s="47"/>
      <c r="B660" s="156"/>
      <c r="C660" s="64"/>
      <c r="D660" s="64"/>
      <c r="E660" s="58"/>
    </row>
    <row r="661" spans="1:5" ht="15.75">
      <c r="A661" s="47"/>
      <c r="B661" s="156"/>
      <c r="C661" s="64"/>
      <c r="D661" s="64"/>
      <c r="E661" s="58"/>
    </row>
    <row r="662" spans="1:5" ht="15.75">
      <c r="A662" s="47"/>
      <c r="B662" s="156"/>
      <c r="C662" s="64"/>
      <c r="D662" s="64"/>
      <c r="E662" s="58"/>
    </row>
    <row r="663" spans="1:5" ht="15.75">
      <c r="A663" s="47"/>
      <c r="B663" s="156"/>
      <c r="C663" s="64"/>
      <c r="D663" s="64"/>
      <c r="E663" s="58"/>
    </row>
    <row r="664" spans="1:5" ht="15.75">
      <c r="A664" s="47"/>
      <c r="B664" s="156"/>
      <c r="C664" s="64"/>
      <c r="D664" s="64"/>
      <c r="E664" s="58"/>
    </row>
    <row r="665" spans="1:5" ht="15.75">
      <c r="A665" s="47"/>
      <c r="B665" s="156"/>
      <c r="C665" s="64"/>
      <c r="D665" s="64"/>
      <c r="E665" s="58"/>
    </row>
    <row r="666" spans="1:5" ht="15.75">
      <c r="A666" s="47"/>
      <c r="B666" s="156"/>
      <c r="C666" s="64"/>
      <c r="D666" s="64"/>
      <c r="E666" s="58"/>
    </row>
    <row r="667" spans="1:5" ht="15.75">
      <c r="A667" s="47"/>
      <c r="B667" s="156"/>
      <c r="C667" s="64"/>
      <c r="D667" s="64"/>
      <c r="E667" s="58"/>
    </row>
    <row r="668" spans="1:5" ht="15.75">
      <c r="A668" s="47"/>
      <c r="B668" s="156"/>
      <c r="C668" s="64"/>
      <c r="D668" s="64"/>
      <c r="E668" s="58"/>
    </row>
    <row r="669" spans="1:5" ht="15.75">
      <c r="A669" s="47"/>
      <c r="B669" s="156"/>
      <c r="C669" s="64"/>
      <c r="D669" s="64"/>
      <c r="E669" s="58"/>
    </row>
    <row r="670" spans="1:5" ht="15.75">
      <c r="A670" s="47"/>
      <c r="B670" s="156"/>
      <c r="C670" s="64"/>
      <c r="D670" s="64"/>
      <c r="E670" s="58"/>
    </row>
    <row r="671" spans="1:5" ht="15.75">
      <c r="A671" s="47"/>
      <c r="B671" s="156"/>
      <c r="C671" s="64"/>
      <c r="D671" s="64"/>
      <c r="E671" s="58"/>
    </row>
    <row r="672" spans="1:5" ht="15.75">
      <c r="A672" s="47"/>
      <c r="B672" s="156"/>
      <c r="C672" s="64"/>
      <c r="D672" s="64"/>
      <c r="E672" s="58"/>
    </row>
    <row r="673" spans="1:5" ht="15.75">
      <c r="A673" s="47"/>
      <c r="B673" s="156"/>
      <c r="C673" s="64"/>
      <c r="D673" s="64"/>
      <c r="E673" s="58"/>
    </row>
    <row r="674" spans="1:5" ht="15.75">
      <c r="A674" s="47"/>
      <c r="B674" s="156"/>
      <c r="C674" s="64"/>
      <c r="D674" s="64"/>
      <c r="E674" s="58"/>
    </row>
    <row r="675" spans="1:5" ht="15.75">
      <c r="A675" s="47"/>
      <c r="B675" s="156"/>
      <c r="C675" s="64"/>
      <c r="D675" s="64"/>
      <c r="E675" s="58"/>
    </row>
    <row r="676" spans="1:5" ht="15.75">
      <c r="A676" s="47"/>
      <c r="B676" s="156"/>
      <c r="C676" s="64"/>
      <c r="D676" s="64"/>
      <c r="E676" s="58"/>
    </row>
    <row r="677" spans="1:5" ht="15.75">
      <c r="A677" s="47"/>
      <c r="B677" s="156"/>
      <c r="C677" s="64"/>
      <c r="D677" s="64"/>
      <c r="E677" s="58"/>
    </row>
    <row r="678" spans="1:5" ht="15.75">
      <c r="A678" s="47"/>
      <c r="B678" s="156"/>
      <c r="C678" s="64"/>
      <c r="D678" s="64"/>
      <c r="E678" s="58"/>
    </row>
    <row r="679" spans="1:5" ht="15.75">
      <c r="A679" s="47"/>
      <c r="B679" s="156"/>
      <c r="C679" s="64"/>
      <c r="D679" s="64"/>
      <c r="E679" s="58"/>
    </row>
    <row r="680" spans="1:5" ht="15.75">
      <c r="A680" s="47"/>
      <c r="B680" s="156"/>
      <c r="C680" s="64"/>
      <c r="D680" s="64"/>
      <c r="E680" s="58"/>
    </row>
    <row r="681" spans="1:5" ht="15.75">
      <c r="A681" s="47"/>
      <c r="B681" s="156"/>
      <c r="C681" s="64"/>
      <c r="D681" s="64"/>
      <c r="E681" s="58"/>
    </row>
    <row r="682" spans="1:5" ht="15.75">
      <c r="A682" s="47"/>
      <c r="B682" s="156"/>
      <c r="C682" s="64"/>
      <c r="D682" s="64"/>
      <c r="E682" s="58"/>
    </row>
    <row r="683" spans="1:5" ht="15.75">
      <c r="A683" s="47"/>
      <c r="B683" s="156"/>
      <c r="C683" s="64"/>
      <c r="D683" s="64"/>
      <c r="E683" s="58"/>
    </row>
    <row r="684" spans="1:5" ht="15.75">
      <c r="A684" s="47"/>
      <c r="B684" s="156"/>
      <c r="C684" s="64"/>
      <c r="D684" s="64"/>
      <c r="E684" s="58"/>
    </row>
    <row r="685" spans="1:5" ht="15.75">
      <c r="A685" s="47"/>
      <c r="B685" s="156"/>
      <c r="C685" s="64"/>
      <c r="D685" s="64"/>
      <c r="E685" s="58"/>
    </row>
    <row r="686" spans="1:5" ht="15.75">
      <c r="A686" s="47"/>
      <c r="B686" s="156"/>
      <c r="C686" s="64"/>
      <c r="D686" s="64"/>
      <c r="E686" s="58"/>
    </row>
    <row r="687" spans="1:5" ht="15.75">
      <c r="A687" s="47"/>
      <c r="B687" s="156"/>
      <c r="C687" s="64"/>
      <c r="D687" s="64"/>
      <c r="E687" s="58"/>
    </row>
    <row r="688" spans="1:5" ht="15.75">
      <c r="A688" s="47"/>
      <c r="B688" s="156"/>
      <c r="C688" s="64"/>
      <c r="D688" s="64"/>
      <c r="E688" s="58"/>
    </row>
    <row r="689" spans="1:5" ht="15.75">
      <c r="A689" s="47"/>
      <c r="B689" s="156"/>
      <c r="C689" s="64"/>
      <c r="D689" s="64"/>
      <c r="E689" s="58"/>
    </row>
    <row r="690" spans="1:5" ht="15.75">
      <c r="A690" s="47"/>
      <c r="B690" s="156"/>
      <c r="C690" s="64"/>
      <c r="D690" s="64"/>
      <c r="E690" s="58"/>
    </row>
    <row r="691" spans="1:5" ht="15.75">
      <c r="A691" s="47"/>
      <c r="B691" s="156"/>
      <c r="C691" s="64"/>
      <c r="D691" s="64"/>
      <c r="E691" s="58"/>
    </row>
    <row r="692" spans="1:5" ht="15.75">
      <c r="A692" s="47"/>
      <c r="B692" s="156"/>
      <c r="C692" s="64"/>
      <c r="D692" s="64"/>
      <c r="E692" s="58"/>
    </row>
    <row r="693" spans="1:5" ht="15.75">
      <c r="A693" s="47"/>
      <c r="B693" s="156"/>
      <c r="C693" s="64"/>
      <c r="D693" s="64"/>
      <c r="E693" s="58"/>
    </row>
    <row r="694" spans="1:5" ht="15.75">
      <c r="A694" s="47"/>
      <c r="B694" s="156"/>
      <c r="C694" s="64"/>
      <c r="D694" s="64"/>
      <c r="E694" s="58"/>
    </row>
    <row r="695" spans="1:5" ht="15.75">
      <c r="A695" s="47"/>
      <c r="B695" s="156"/>
      <c r="C695" s="64"/>
      <c r="D695" s="64"/>
      <c r="E695" s="58"/>
    </row>
    <row r="696" spans="1:5" ht="15.75">
      <c r="A696" s="47"/>
      <c r="B696" s="156"/>
      <c r="C696" s="64"/>
      <c r="D696" s="64"/>
      <c r="E696" s="58"/>
    </row>
    <row r="697" spans="1:5" ht="15.75">
      <c r="A697" s="47"/>
      <c r="B697" s="156"/>
      <c r="C697" s="64"/>
      <c r="D697" s="64"/>
      <c r="E697" s="58"/>
    </row>
    <row r="698" spans="1:5" ht="15.75">
      <c r="A698" s="47"/>
      <c r="B698" s="156"/>
      <c r="C698" s="64"/>
      <c r="D698" s="64"/>
      <c r="E698" s="58"/>
    </row>
    <row r="699" spans="1:5" ht="15.75">
      <c r="A699" s="47"/>
      <c r="B699" s="156"/>
      <c r="C699" s="64"/>
      <c r="D699" s="64"/>
      <c r="E699" s="58"/>
    </row>
    <row r="700" spans="1:5" ht="15.75">
      <c r="A700" s="47"/>
      <c r="B700" s="156"/>
      <c r="C700" s="64"/>
      <c r="D700" s="64"/>
      <c r="E700" s="58"/>
    </row>
    <row r="701" spans="1:5" ht="15.75">
      <c r="A701" s="47"/>
      <c r="B701" s="156"/>
      <c r="C701" s="64"/>
      <c r="D701" s="64"/>
      <c r="E701" s="58"/>
    </row>
    <row r="702" spans="1:5" ht="15.75">
      <c r="A702" s="47"/>
      <c r="B702" s="156"/>
      <c r="C702" s="64"/>
      <c r="D702" s="64"/>
      <c r="E702" s="58"/>
    </row>
    <row r="703" spans="1:5" ht="15.75">
      <c r="A703" s="47"/>
      <c r="B703" s="156"/>
      <c r="C703" s="64"/>
      <c r="D703" s="64"/>
      <c r="E703" s="58"/>
    </row>
    <row r="704" spans="1:5" ht="15.75">
      <c r="A704" s="47"/>
      <c r="B704" s="156"/>
      <c r="C704" s="64"/>
      <c r="D704" s="64"/>
      <c r="E704" s="58"/>
    </row>
    <row r="705" spans="1:5" ht="15.75">
      <c r="A705" s="47"/>
      <c r="B705" s="156"/>
      <c r="C705" s="64"/>
      <c r="D705" s="64"/>
      <c r="E705" s="58"/>
    </row>
    <row r="706" spans="1:5" ht="15.75">
      <c r="A706" s="47"/>
      <c r="B706" s="156"/>
      <c r="C706" s="64"/>
      <c r="D706" s="64"/>
      <c r="E706" s="58"/>
    </row>
    <row r="707" spans="1:5" ht="15.75">
      <c r="A707" s="47"/>
      <c r="B707" s="156"/>
      <c r="C707" s="64"/>
      <c r="D707" s="64"/>
      <c r="E707" s="58"/>
    </row>
    <row r="708" spans="1:5" ht="15.75">
      <c r="A708" s="47"/>
      <c r="B708" s="156"/>
      <c r="C708" s="64"/>
      <c r="D708" s="64"/>
      <c r="E708" s="58"/>
    </row>
    <row r="709" spans="1:5" ht="15.75">
      <c r="A709" s="47"/>
      <c r="B709" s="156"/>
      <c r="C709" s="64"/>
      <c r="D709" s="64"/>
      <c r="E709" s="58"/>
    </row>
    <row r="710" spans="1:5" ht="15.75">
      <c r="A710" s="47"/>
      <c r="B710" s="156"/>
      <c r="C710" s="64"/>
      <c r="D710" s="64"/>
      <c r="E710" s="58"/>
    </row>
    <row r="711" spans="1:5" ht="15.75">
      <c r="A711" s="47"/>
      <c r="B711" s="156"/>
      <c r="C711" s="64"/>
      <c r="D711" s="64"/>
      <c r="E711" s="58"/>
    </row>
    <row r="712" spans="1:5" ht="15.75">
      <c r="A712" s="47"/>
      <c r="B712" s="156"/>
      <c r="C712" s="64"/>
      <c r="D712" s="64"/>
      <c r="E712" s="58"/>
    </row>
    <row r="713" spans="1:5" ht="15.75">
      <c r="A713" s="47"/>
      <c r="B713" s="156"/>
      <c r="C713" s="64"/>
      <c r="D713" s="64"/>
      <c r="E713" s="58"/>
    </row>
    <row r="714" spans="1:5" ht="15.75">
      <c r="A714" s="47"/>
      <c r="B714" s="156"/>
      <c r="C714" s="64"/>
      <c r="D714" s="64"/>
      <c r="E714" s="58"/>
    </row>
    <row r="715" spans="1:5" ht="15.75">
      <c r="A715" s="47"/>
      <c r="B715" s="156"/>
      <c r="C715" s="64"/>
      <c r="D715" s="64"/>
      <c r="E715" s="58"/>
    </row>
    <row r="716" spans="1:5" ht="15.75">
      <c r="A716" s="47"/>
      <c r="B716" s="156"/>
      <c r="C716" s="64"/>
      <c r="D716" s="64"/>
      <c r="E716" s="58"/>
    </row>
    <row r="717" spans="1:5" ht="15.75">
      <c r="A717" s="47"/>
      <c r="B717" s="156"/>
      <c r="C717" s="64"/>
      <c r="D717" s="64"/>
      <c r="E717" s="58"/>
    </row>
    <row r="718" spans="1:5" ht="15.75">
      <c r="A718" s="47"/>
      <c r="B718" s="156"/>
      <c r="C718" s="64"/>
      <c r="D718" s="64"/>
      <c r="E718" s="58"/>
    </row>
    <row r="719" spans="1:5" ht="15.75">
      <c r="A719" s="47"/>
      <c r="B719" s="156"/>
      <c r="C719" s="64"/>
      <c r="D719" s="64"/>
      <c r="E719" s="58"/>
    </row>
    <row r="720" spans="1:5" ht="15.75">
      <c r="A720" s="47"/>
      <c r="B720" s="156"/>
      <c r="C720" s="64"/>
      <c r="D720" s="64"/>
      <c r="E720" s="58"/>
    </row>
    <row r="721" spans="1:5" ht="15.75">
      <c r="A721" s="47"/>
      <c r="B721" s="156"/>
      <c r="C721" s="64"/>
      <c r="D721" s="64"/>
      <c r="E721" s="58"/>
    </row>
    <row r="722" spans="1:5" ht="15.75">
      <c r="A722" s="47"/>
      <c r="B722" s="156"/>
      <c r="C722" s="64"/>
      <c r="D722" s="64"/>
      <c r="E722" s="58"/>
    </row>
    <row r="723" spans="1:5" ht="15.75">
      <c r="A723" s="47"/>
      <c r="B723" s="156"/>
      <c r="C723" s="64"/>
      <c r="D723" s="64"/>
      <c r="E723" s="58"/>
    </row>
    <row r="724" spans="1:5" ht="15.75">
      <c r="A724" s="47"/>
      <c r="B724" s="156"/>
      <c r="C724" s="64"/>
      <c r="D724" s="64"/>
      <c r="E724" s="58"/>
    </row>
    <row r="725" spans="1:5" ht="15.75">
      <c r="A725" s="47"/>
      <c r="B725" s="156"/>
      <c r="C725" s="64"/>
      <c r="D725" s="64"/>
      <c r="E725" s="58"/>
    </row>
    <row r="726" spans="1:5" ht="15.75">
      <c r="A726" s="47"/>
      <c r="B726" s="156"/>
      <c r="C726" s="64"/>
      <c r="D726" s="64"/>
      <c r="E726" s="58"/>
    </row>
    <row r="727" spans="1:5" ht="15.75">
      <c r="A727" s="47"/>
      <c r="B727" s="156"/>
      <c r="C727" s="64"/>
      <c r="D727" s="64"/>
      <c r="E727" s="58"/>
    </row>
    <row r="728" spans="1:5" ht="15.75">
      <c r="A728" s="47"/>
      <c r="B728" s="156"/>
      <c r="C728" s="64"/>
      <c r="D728" s="64"/>
      <c r="E728" s="58"/>
    </row>
    <row r="729" spans="1:5" ht="15.75">
      <c r="A729" s="47"/>
      <c r="B729" s="156"/>
      <c r="C729" s="64"/>
      <c r="D729" s="64"/>
      <c r="E729" s="58"/>
    </row>
    <row r="730" spans="1:5" ht="15.75">
      <c r="A730" s="47"/>
      <c r="B730" s="156"/>
      <c r="C730" s="64"/>
      <c r="D730" s="64"/>
      <c r="E730" s="58"/>
    </row>
    <row r="731" spans="1:5" ht="15.75">
      <c r="A731" s="47"/>
      <c r="B731" s="156"/>
      <c r="C731" s="64"/>
      <c r="D731" s="64"/>
      <c r="E731" s="58"/>
    </row>
    <row r="732" spans="1:5" ht="15.75">
      <c r="A732" s="47"/>
      <c r="B732" s="156"/>
      <c r="C732" s="64"/>
      <c r="D732" s="64"/>
      <c r="E732" s="58"/>
    </row>
    <row r="733" spans="1:5" ht="15.75">
      <c r="A733" s="47"/>
      <c r="B733" s="156"/>
      <c r="C733" s="64"/>
      <c r="D733" s="64"/>
      <c r="E733" s="58"/>
    </row>
    <row r="734" spans="1:5" ht="15.75">
      <c r="A734" s="47"/>
      <c r="B734" s="156"/>
      <c r="C734" s="64"/>
      <c r="D734" s="64"/>
      <c r="E734" s="58"/>
    </row>
    <row r="735" spans="1:5" ht="15.75">
      <c r="A735" s="47"/>
      <c r="B735" s="156"/>
      <c r="C735" s="64"/>
      <c r="D735" s="64"/>
      <c r="E735" s="58"/>
    </row>
    <row r="736" spans="1:5" ht="15.75">
      <c r="A736" s="47"/>
      <c r="B736" s="156"/>
      <c r="C736" s="64"/>
      <c r="D736" s="64"/>
      <c r="E736" s="58"/>
    </row>
    <row r="737" spans="1:5" ht="15.75">
      <c r="A737" s="47"/>
      <c r="B737" s="156"/>
      <c r="C737" s="64"/>
      <c r="D737" s="64"/>
      <c r="E737" s="58"/>
    </row>
    <row r="738" spans="1:5" ht="15.75">
      <c r="A738" s="47"/>
      <c r="B738" s="156"/>
      <c r="C738" s="64"/>
      <c r="D738" s="64"/>
      <c r="E738" s="58"/>
    </row>
    <row r="739" spans="1:5" ht="15.75">
      <c r="A739" s="47"/>
      <c r="B739" s="156"/>
      <c r="C739" s="64"/>
      <c r="D739" s="64"/>
      <c r="E739" s="58"/>
    </row>
    <row r="740" spans="1:5" ht="15.75">
      <c r="A740" s="47"/>
      <c r="B740" s="156"/>
      <c r="C740" s="64"/>
      <c r="D740" s="64"/>
      <c r="E740" s="58"/>
    </row>
    <row r="741" spans="1:5" ht="15.75">
      <c r="A741" s="47"/>
      <c r="B741" s="156"/>
      <c r="C741" s="64"/>
      <c r="D741" s="64"/>
      <c r="E741" s="58"/>
    </row>
    <row r="742" spans="1:5" ht="15.75">
      <c r="A742" s="47"/>
      <c r="B742" s="156"/>
      <c r="C742" s="64"/>
      <c r="D742" s="64"/>
      <c r="E742" s="58"/>
    </row>
    <row r="743" spans="1:5" ht="15.75">
      <c r="A743" s="47"/>
      <c r="B743" s="156"/>
      <c r="C743" s="64"/>
      <c r="D743" s="64"/>
      <c r="E743" s="58"/>
    </row>
    <row r="744" spans="1:5" ht="15.75">
      <c r="A744" s="47"/>
      <c r="B744" s="156"/>
      <c r="C744" s="64"/>
      <c r="D744" s="64"/>
      <c r="E744" s="58"/>
    </row>
    <row r="745" spans="1:5" ht="15.75">
      <c r="A745" s="47"/>
      <c r="B745" s="156"/>
      <c r="C745" s="64"/>
      <c r="D745" s="64"/>
      <c r="E745" s="58"/>
    </row>
    <row r="746" spans="1:5" ht="15.75">
      <c r="A746" s="47"/>
      <c r="B746" s="156"/>
      <c r="C746" s="64"/>
      <c r="D746" s="64"/>
      <c r="E746" s="58"/>
    </row>
    <row r="747" spans="1:5" ht="15.75">
      <c r="A747" s="47"/>
      <c r="B747" s="156"/>
      <c r="C747" s="64"/>
      <c r="D747" s="64"/>
      <c r="E747" s="58"/>
    </row>
    <row r="748" spans="1:5" ht="15.75">
      <c r="A748" s="47"/>
      <c r="B748" s="156"/>
      <c r="C748" s="64"/>
      <c r="D748" s="64"/>
      <c r="E748" s="58"/>
    </row>
    <row r="749" spans="1:5" ht="15.75">
      <c r="A749" s="47"/>
      <c r="B749" s="156"/>
      <c r="C749" s="64"/>
      <c r="D749" s="64"/>
      <c r="E749" s="58"/>
    </row>
    <row r="750" spans="1:5" ht="15.75">
      <c r="A750" s="47"/>
      <c r="B750" s="156"/>
      <c r="C750" s="64"/>
      <c r="D750" s="64"/>
      <c r="E750" s="58"/>
    </row>
    <row r="751" spans="1:5" ht="15.75">
      <c r="A751" s="47"/>
      <c r="B751" s="156"/>
      <c r="C751" s="64"/>
      <c r="D751" s="64"/>
      <c r="E751" s="58"/>
    </row>
    <row r="752" spans="1:5" ht="15.75">
      <c r="A752" s="47"/>
      <c r="B752" s="156"/>
      <c r="C752" s="64"/>
      <c r="D752" s="64"/>
      <c r="E752" s="58"/>
    </row>
    <row r="753" spans="1:5" ht="15.75">
      <c r="A753" s="47"/>
      <c r="B753" s="156"/>
      <c r="C753" s="64"/>
      <c r="D753" s="64"/>
      <c r="E753" s="58"/>
    </row>
    <row r="754" spans="1:5" ht="15.75">
      <c r="A754" s="47"/>
      <c r="B754" s="156"/>
      <c r="C754" s="64"/>
      <c r="D754" s="64"/>
      <c r="E754" s="58"/>
    </row>
    <row r="755" spans="1:5" ht="15.75">
      <c r="A755" s="47"/>
      <c r="B755" s="156"/>
      <c r="C755" s="64"/>
      <c r="D755" s="64"/>
      <c r="E755" s="58"/>
    </row>
    <row r="756" spans="1:5" ht="15.75">
      <c r="A756" s="47"/>
      <c r="B756" s="156"/>
      <c r="C756" s="64"/>
      <c r="D756" s="64"/>
      <c r="E756" s="58"/>
    </row>
    <row r="757" spans="1:5" ht="15.75">
      <c r="A757" s="47"/>
      <c r="B757" s="156"/>
      <c r="C757" s="64"/>
      <c r="D757" s="64"/>
      <c r="E757" s="58"/>
    </row>
    <row r="758" spans="1:5" ht="15.75">
      <c r="A758" s="47"/>
      <c r="B758" s="156"/>
      <c r="C758" s="64"/>
      <c r="D758" s="64"/>
      <c r="E758" s="58"/>
    </row>
    <row r="759" spans="1:5" ht="15.75">
      <c r="A759" s="47"/>
      <c r="B759" s="156"/>
      <c r="C759" s="64"/>
      <c r="D759" s="64"/>
      <c r="E759" s="58"/>
    </row>
    <row r="760" spans="1:5" ht="15.75">
      <c r="A760" s="47"/>
      <c r="B760" s="156"/>
      <c r="C760" s="64"/>
      <c r="D760" s="64"/>
      <c r="E760" s="58"/>
    </row>
    <row r="761" spans="1:5" ht="15.75">
      <c r="A761" s="47"/>
      <c r="B761" s="156"/>
      <c r="C761" s="64"/>
      <c r="D761" s="64"/>
      <c r="E761" s="58"/>
    </row>
    <row r="762" spans="1:5" ht="15.75">
      <c r="A762" s="47"/>
      <c r="B762" s="156"/>
      <c r="C762" s="64"/>
      <c r="D762" s="64"/>
      <c r="E762" s="58"/>
    </row>
    <row r="763" spans="1:5" ht="15.75">
      <c r="A763" s="47"/>
      <c r="B763" s="156"/>
      <c r="C763" s="64"/>
      <c r="D763" s="64"/>
      <c r="E763" s="58"/>
    </row>
    <row r="764" spans="1:5" ht="15.75">
      <c r="A764" s="47"/>
      <c r="B764" s="156"/>
      <c r="C764" s="64"/>
      <c r="D764" s="64"/>
      <c r="E764" s="58"/>
    </row>
    <row r="765" spans="1:5" ht="15.75">
      <c r="A765" s="47"/>
      <c r="B765" s="156"/>
      <c r="C765" s="64"/>
      <c r="D765" s="64"/>
      <c r="E765" s="58"/>
    </row>
    <row r="766" spans="1:5" ht="15.75">
      <c r="A766" s="47"/>
      <c r="B766" s="156"/>
      <c r="C766" s="64"/>
      <c r="D766" s="64"/>
      <c r="E766" s="58"/>
    </row>
    <row r="767" spans="1:5" ht="15.75">
      <c r="A767" s="47"/>
      <c r="B767" s="156"/>
      <c r="C767" s="64"/>
      <c r="D767" s="64"/>
      <c r="E767" s="58"/>
    </row>
    <row r="768" spans="1:5" ht="15.75">
      <c r="A768" s="47"/>
      <c r="B768" s="156"/>
      <c r="C768" s="64"/>
      <c r="D768" s="64"/>
      <c r="E768" s="58"/>
    </row>
    <row r="769" spans="1:5" ht="15.75">
      <c r="A769" s="47"/>
      <c r="B769" s="156"/>
      <c r="C769" s="64"/>
      <c r="D769" s="64"/>
      <c r="E769" s="58"/>
    </row>
    <row r="770" spans="1:5" ht="15.75">
      <c r="A770" s="47"/>
      <c r="B770" s="156"/>
      <c r="C770" s="64"/>
      <c r="D770" s="64"/>
      <c r="E770" s="58"/>
    </row>
    <row r="771" spans="1:5" ht="15.75">
      <c r="A771" s="47"/>
      <c r="B771" s="156"/>
      <c r="C771" s="64"/>
      <c r="D771" s="64"/>
      <c r="E771" s="58"/>
    </row>
    <row r="772" spans="1:5" ht="15.75">
      <c r="A772" s="47"/>
      <c r="B772" s="156"/>
      <c r="C772" s="64"/>
      <c r="D772" s="64"/>
      <c r="E772" s="58"/>
    </row>
    <row r="773" spans="1:5" ht="15.75">
      <c r="A773" s="47"/>
      <c r="B773" s="156"/>
      <c r="C773" s="64"/>
      <c r="D773" s="64"/>
      <c r="E773" s="58"/>
    </row>
    <row r="774" spans="1:5" ht="15.75">
      <c r="A774" s="47"/>
      <c r="B774" s="156"/>
      <c r="C774" s="64"/>
      <c r="D774" s="64"/>
      <c r="E774" s="58"/>
    </row>
    <row r="775" spans="1:5" ht="15.75">
      <c r="A775" s="47"/>
      <c r="B775" s="156"/>
      <c r="C775" s="64"/>
      <c r="D775" s="64"/>
      <c r="E775" s="58"/>
    </row>
    <row r="776" spans="1:5" ht="15.75">
      <c r="A776" s="47"/>
      <c r="B776" s="156"/>
      <c r="C776" s="64"/>
      <c r="D776" s="64"/>
      <c r="E776" s="58"/>
    </row>
    <row r="777" spans="1:5" ht="15.75">
      <c r="A777" s="47"/>
      <c r="B777" s="156"/>
      <c r="C777" s="64"/>
      <c r="D777" s="64"/>
      <c r="E777" s="58"/>
    </row>
    <row r="778" spans="1:5" ht="15.75">
      <c r="A778" s="47"/>
      <c r="B778" s="156"/>
      <c r="C778" s="64"/>
      <c r="D778" s="64"/>
      <c r="E778" s="58"/>
    </row>
    <row r="779" spans="1:5" ht="15.75">
      <c r="A779" s="47"/>
      <c r="B779" s="156"/>
      <c r="C779" s="64"/>
      <c r="D779" s="64"/>
      <c r="E779" s="58"/>
    </row>
    <row r="780" spans="1:5" ht="15.75">
      <c r="A780" s="47"/>
      <c r="B780" s="156"/>
      <c r="C780" s="64"/>
      <c r="D780" s="64"/>
      <c r="E780" s="58"/>
    </row>
    <row r="781" spans="1:5" ht="15.75">
      <c r="A781" s="47"/>
      <c r="B781" s="156"/>
      <c r="C781" s="64"/>
      <c r="D781" s="64"/>
      <c r="E781" s="58"/>
    </row>
    <row r="782" spans="1:5" ht="15.75">
      <c r="A782" s="47"/>
      <c r="B782" s="156"/>
      <c r="C782" s="64"/>
      <c r="D782" s="64"/>
      <c r="E782" s="58"/>
    </row>
    <row r="783" spans="1:5" ht="15.75">
      <c r="A783" s="47"/>
      <c r="B783" s="156"/>
      <c r="C783" s="64"/>
      <c r="D783" s="64"/>
      <c r="E783" s="58"/>
    </row>
    <row r="784" spans="1:5" ht="15.75">
      <c r="A784" s="47"/>
      <c r="B784" s="156"/>
      <c r="C784" s="64"/>
      <c r="D784" s="64"/>
      <c r="E784" s="58"/>
    </row>
    <row r="785" spans="1:5" ht="15.75">
      <c r="A785" s="47"/>
      <c r="B785" s="156"/>
      <c r="C785" s="64"/>
      <c r="D785" s="64"/>
      <c r="E785" s="58"/>
    </row>
    <row r="786" spans="1:5" ht="15.75">
      <c r="A786" s="47"/>
      <c r="B786" s="156"/>
      <c r="C786" s="64"/>
      <c r="D786" s="64"/>
      <c r="E786" s="58"/>
    </row>
    <row r="787" spans="1:5" ht="15.75">
      <c r="A787" s="47"/>
      <c r="B787" s="156"/>
      <c r="C787" s="64"/>
      <c r="D787" s="64"/>
      <c r="E787" s="58"/>
    </row>
    <row r="788" spans="1:5" ht="15.75">
      <c r="A788" s="47"/>
      <c r="B788" s="156"/>
      <c r="C788" s="64"/>
      <c r="D788" s="64"/>
      <c r="E788" s="58"/>
    </row>
    <row r="789" spans="1:5" ht="15.75">
      <c r="A789" s="47"/>
      <c r="B789" s="156"/>
      <c r="C789" s="64"/>
      <c r="D789" s="64"/>
      <c r="E789" s="58"/>
    </row>
    <row r="790" spans="1:5" ht="15.75">
      <c r="A790" s="47"/>
      <c r="B790" s="156"/>
      <c r="C790" s="64"/>
      <c r="D790" s="64"/>
      <c r="E790" s="58"/>
    </row>
    <row r="791" spans="1:5" ht="15.75">
      <c r="A791" s="47"/>
      <c r="B791" s="156"/>
      <c r="C791" s="64"/>
      <c r="D791" s="64"/>
      <c r="E791" s="58"/>
    </row>
    <row r="792" spans="1:5" ht="15.75">
      <c r="A792" s="47"/>
      <c r="B792" s="156"/>
      <c r="C792" s="64"/>
      <c r="D792" s="64"/>
      <c r="E792" s="58"/>
    </row>
    <row r="793" spans="1:5" ht="15.75">
      <c r="A793" s="47"/>
      <c r="B793" s="156"/>
      <c r="C793" s="64"/>
      <c r="D793" s="64"/>
      <c r="E793" s="58"/>
    </row>
    <row r="794" spans="1:5" ht="15.75">
      <c r="A794" s="47"/>
      <c r="B794" s="156"/>
      <c r="C794" s="64"/>
      <c r="D794" s="64"/>
      <c r="E794" s="58"/>
    </row>
    <row r="795" spans="1:5" ht="15.75">
      <c r="A795" s="47"/>
      <c r="B795" s="156"/>
      <c r="C795" s="64"/>
      <c r="D795" s="64"/>
      <c r="E795" s="58"/>
    </row>
    <row r="796" spans="1:5" ht="15.75">
      <c r="A796" s="47"/>
      <c r="B796" s="156"/>
      <c r="C796" s="64"/>
      <c r="D796" s="64"/>
      <c r="E796" s="58"/>
    </row>
    <row r="797" spans="1:5" ht="15.75">
      <c r="A797" s="47"/>
      <c r="B797" s="156"/>
      <c r="C797" s="64"/>
      <c r="D797" s="64"/>
      <c r="E797" s="58"/>
    </row>
    <row r="798" spans="1:5" ht="15.75">
      <c r="A798" s="47"/>
      <c r="B798" s="156"/>
      <c r="C798" s="64"/>
      <c r="D798" s="64"/>
      <c r="E798" s="58"/>
    </row>
    <row r="799" spans="1:5" ht="15.75">
      <c r="A799" s="47"/>
      <c r="B799" s="156"/>
      <c r="C799" s="64"/>
      <c r="D799" s="64"/>
      <c r="E799" s="58"/>
    </row>
    <row r="800" spans="1:5" ht="15.75">
      <c r="A800" s="47"/>
      <c r="B800" s="156"/>
      <c r="C800" s="64"/>
      <c r="D800" s="64"/>
      <c r="E800" s="58"/>
    </row>
    <row r="801" spans="1:5" ht="15.75">
      <c r="A801" s="47"/>
      <c r="B801" s="156"/>
      <c r="C801" s="64"/>
      <c r="D801" s="64"/>
      <c r="E801" s="58"/>
    </row>
    <row r="802" spans="1:5" ht="15.75">
      <c r="A802" s="47"/>
      <c r="B802" s="156"/>
      <c r="C802" s="64"/>
      <c r="D802" s="64"/>
      <c r="E802" s="58"/>
    </row>
    <row r="803" spans="1:5" ht="15.75">
      <c r="A803" s="47"/>
      <c r="B803" s="156"/>
      <c r="C803" s="64"/>
      <c r="D803" s="64"/>
      <c r="E803" s="58"/>
    </row>
    <row r="804" spans="1:5" ht="15.75">
      <c r="A804" s="47"/>
      <c r="B804" s="156"/>
      <c r="C804" s="64"/>
      <c r="D804" s="64"/>
      <c r="E804" s="58"/>
    </row>
    <row r="805" spans="1:5" ht="15.75">
      <c r="A805" s="47"/>
      <c r="B805" s="156"/>
      <c r="C805" s="64"/>
      <c r="D805" s="64"/>
      <c r="E805" s="58"/>
    </row>
    <row r="806" spans="1:5" ht="15.75">
      <c r="A806" s="47"/>
      <c r="B806" s="156"/>
      <c r="C806" s="64"/>
      <c r="D806" s="64"/>
      <c r="E806" s="58"/>
    </row>
    <row r="807" spans="1:5" ht="15.75">
      <c r="A807" s="47"/>
      <c r="B807" s="156"/>
      <c r="C807" s="64"/>
      <c r="D807" s="64"/>
      <c r="E807" s="58"/>
    </row>
    <row r="808" spans="1:5" ht="15.75">
      <c r="A808" s="47"/>
      <c r="B808" s="156"/>
      <c r="C808" s="64"/>
      <c r="D808" s="64"/>
      <c r="E808" s="58"/>
    </row>
    <row r="809" spans="1:5" ht="15.75">
      <c r="A809" s="47"/>
      <c r="B809" s="156"/>
      <c r="C809" s="64"/>
      <c r="D809" s="64"/>
      <c r="E809" s="58"/>
    </row>
    <row r="810" spans="1:5" ht="15.75">
      <c r="A810" s="47"/>
      <c r="B810" s="156"/>
      <c r="C810" s="64"/>
      <c r="D810" s="64"/>
      <c r="E810" s="58"/>
    </row>
    <row r="811" spans="1:5" ht="15.75">
      <c r="A811" s="47"/>
      <c r="B811" s="156"/>
      <c r="C811" s="64"/>
      <c r="D811" s="64"/>
      <c r="E811" s="58"/>
    </row>
    <row r="812" spans="1:5" ht="15.75">
      <c r="A812" s="47"/>
      <c r="B812" s="156"/>
      <c r="C812" s="64"/>
      <c r="D812" s="64"/>
      <c r="E812" s="58"/>
    </row>
    <row r="813" spans="1:5" ht="15.75">
      <c r="A813" s="47"/>
      <c r="B813" s="156"/>
      <c r="C813" s="64"/>
      <c r="D813" s="64"/>
      <c r="E813" s="58"/>
    </row>
    <row r="814" spans="1:5" ht="15.75">
      <c r="A814" s="47"/>
      <c r="B814" s="156"/>
      <c r="C814" s="64"/>
      <c r="D814" s="64"/>
      <c r="E814" s="58"/>
    </row>
    <row r="815" spans="1:5" ht="15.75">
      <c r="A815" s="47"/>
      <c r="B815" s="156"/>
      <c r="C815" s="64"/>
      <c r="D815" s="64"/>
      <c r="E815" s="58"/>
    </row>
    <row r="816" spans="1:5" ht="15.75">
      <c r="A816" s="47"/>
      <c r="B816" s="156"/>
      <c r="C816" s="64"/>
      <c r="D816" s="64"/>
      <c r="E816" s="58"/>
    </row>
    <row r="817" spans="1:5" ht="15.75">
      <c r="A817" s="47"/>
      <c r="B817" s="156"/>
      <c r="C817" s="64"/>
      <c r="D817" s="64"/>
      <c r="E817" s="58"/>
    </row>
    <row r="818" spans="1:5" ht="15.75">
      <c r="A818" s="47"/>
      <c r="B818" s="156"/>
      <c r="C818" s="64"/>
      <c r="D818" s="64"/>
      <c r="E818" s="58"/>
    </row>
    <row r="819" spans="1:5" ht="15.75">
      <c r="A819" s="47"/>
      <c r="B819" s="156"/>
      <c r="C819" s="64"/>
      <c r="D819" s="64"/>
      <c r="E819" s="58"/>
    </row>
    <row r="820" spans="1:5" ht="15.75">
      <c r="A820" s="47"/>
      <c r="B820" s="156"/>
      <c r="C820" s="64"/>
      <c r="D820" s="64"/>
      <c r="E820" s="58"/>
    </row>
    <row r="821" spans="1:5" ht="15.75">
      <c r="A821" s="47"/>
      <c r="B821" s="156"/>
      <c r="C821" s="64"/>
      <c r="D821" s="64"/>
      <c r="E821" s="58"/>
    </row>
    <row r="822" spans="1:5" ht="15.75">
      <c r="A822" s="47"/>
      <c r="B822" s="156"/>
      <c r="C822" s="64"/>
      <c r="D822" s="64"/>
      <c r="E822" s="58"/>
    </row>
    <row r="823" spans="1:5" ht="15.75">
      <c r="A823" s="47"/>
      <c r="B823" s="156"/>
      <c r="C823" s="64"/>
      <c r="D823" s="64"/>
      <c r="E823" s="58"/>
    </row>
    <row r="824" spans="1:5" ht="15.75">
      <c r="A824" s="47"/>
      <c r="B824" s="156"/>
      <c r="C824" s="64"/>
      <c r="D824" s="64"/>
      <c r="E824" s="58"/>
    </row>
    <row r="825" spans="1:5" ht="15.75">
      <c r="A825" s="47"/>
      <c r="B825" s="156"/>
      <c r="C825" s="64"/>
      <c r="D825" s="64"/>
      <c r="E825" s="58"/>
    </row>
    <row r="826" spans="1:5" ht="15.75">
      <c r="A826" s="47"/>
      <c r="B826" s="156"/>
      <c r="C826" s="64"/>
      <c r="D826" s="64"/>
      <c r="E826" s="58"/>
    </row>
    <row r="827" spans="1:5" ht="15.75">
      <c r="A827" s="47"/>
      <c r="B827" s="156"/>
      <c r="C827" s="64"/>
      <c r="D827" s="64"/>
      <c r="E827" s="58"/>
    </row>
    <row r="828" spans="1:5" ht="15.75">
      <c r="A828" s="47"/>
      <c r="B828" s="156"/>
      <c r="C828" s="64"/>
      <c r="D828" s="64"/>
      <c r="E828" s="58"/>
    </row>
    <row r="829" spans="1:5" ht="15.75">
      <c r="A829" s="47"/>
      <c r="B829" s="156"/>
      <c r="C829" s="64"/>
      <c r="D829" s="64"/>
      <c r="E829" s="58"/>
    </row>
    <row r="830" spans="1:5" ht="15.75">
      <c r="A830" s="47"/>
      <c r="B830" s="156"/>
      <c r="C830" s="64"/>
      <c r="D830" s="64"/>
      <c r="E830" s="58"/>
    </row>
    <row r="831" spans="1:5" ht="15.75">
      <c r="A831" s="47"/>
      <c r="B831" s="156"/>
      <c r="C831" s="64"/>
      <c r="D831" s="64"/>
      <c r="E831" s="58"/>
    </row>
    <row r="832" spans="1:5" ht="15.75">
      <c r="A832" s="47"/>
      <c r="B832" s="156"/>
      <c r="C832" s="64"/>
      <c r="D832" s="64"/>
      <c r="E832" s="58"/>
    </row>
    <row r="833" spans="1:5" ht="15.75">
      <c r="A833" s="47"/>
      <c r="B833" s="156"/>
      <c r="C833" s="64"/>
      <c r="D833" s="64"/>
      <c r="E833" s="58"/>
    </row>
    <row r="834" spans="1:5" ht="15.75">
      <c r="A834" s="47"/>
      <c r="B834" s="156"/>
      <c r="C834" s="64"/>
      <c r="D834" s="64"/>
      <c r="E834" s="58"/>
    </row>
    <row r="835" spans="1:5" ht="15.75">
      <c r="A835" s="47"/>
      <c r="B835" s="156"/>
      <c r="C835" s="64"/>
      <c r="D835" s="64"/>
      <c r="E835" s="58"/>
    </row>
    <row r="836" spans="1:5" ht="15.75">
      <c r="A836" s="47"/>
      <c r="B836" s="156"/>
      <c r="C836" s="64"/>
      <c r="D836" s="64"/>
      <c r="E836" s="58"/>
    </row>
    <row r="837" spans="1:5" ht="15.75">
      <c r="A837" s="47"/>
      <c r="B837" s="156"/>
      <c r="C837" s="64"/>
      <c r="D837" s="64"/>
      <c r="E837" s="58"/>
    </row>
    <row r="838" spans="1:5" ht="15.75">
      <c r="A838" s="47"/>
      <c r="B838" s="156"/>
      <c r="C838" s="64"/>
      <c r="D838" s="64"/>
      <c r="E838" s="58"/>
    </row>
    <row r="839" spans="1:5" ht="15.75">
      <c r="A839" s="47"/>
      <c r="B839" s="156"/>
      <c r="C839" s="64"/>
      <c r="D839" s="64"/>
      <c r="E839" s="58"/>
    </row>
    <row r="840" spans="1:5" ht="15.75">
      <c r="A840" s="47"/>
      <c r="B840" s="156"/>
      <c r="C840" s="64"/>
      <c r="D840" s="64"/>
      <c r="E840" s="58"/>
    </row>
    <row r="841" spans="1:5" ht="15.75">
      <c r="A841" s="47"/>
      <c r="B841" s="156"/>
      <c r="C841" s="64"/>
      <c r="D841" s="64"/>
      <c r="E841" s="58"/>
    </row>
    <row r="842" spans="1:5" ht="15.75">
      <c r="A842" s="47"/>
      <c r="B842" s="156"/>
      <c r="C842" s="64"/>
      <c r="D842" s="64"/>
      <c r="E842" s="58"/>
    </row>
    <row r="843" spans="1:5" ht="15.75">
      <c r="A843" s="47"/>
      <c r="B843" s="156"/>
      <c r="C843" s="64"/>
      <c r="D843" s="64"/>
      <c r="E843" s="58"/>
    </row>
    <row r="844" spans="1:5" ht="15.75">
      <c r="A844" s="47"/>
      <c r="B844" s="156"/>
      <c r="C844" s="64"/>
      <c r="D844" s="64"/>
      <c r="E844" s="58"/>
    </row>
    <row r="845" spans="1:5" ht="15.75">
      <c r="A845" s="47"/>
      <c r="B845" s="156"/>
      <c r="C845" s="64"/>
      <c r="D845" s="64"/>
      <c r="E845" s="58"/>
    </row>
    <row r="846" spans="1:5" ht="15.75">
      <c r="A846" s="47"/>
      <c r="B846" s="156"/>
      <c r="C846" s="64"/>
      <c r="D846" s="64"/>
      <c r="E846" s="58"/>
    </row>
    <row r="847" spans="1:5" ht="15.75">
      <c r="A847" s="47"/>
      <c r="B847" s="156"/>
      <c r="C847" s="64"/>
      <c r="D847" s="64"/>
      <c r="E847" s="58"/>
    </row>
    <row r="848" spans="1:5" ht="15.75">
      <c r="A848" s="47"/>
      <c r="B848" s="156"/>
      <c r="C848" s="64"/>
      <c r="D848" s="64"/>
      <c r="E848" s="58"/>
    </row>
    <row r="849" spans="1:5" ht="15.75">
      <c r="A849" s="47"/>
      <c r="B849" s="156"/>
      <c r="C849" s="64"/>
      <c r="D849" s="64"/>
      <c r="E849" s="58"/>
    </row>
    <row r="850" spans="1:5" ht="15.75">
      <c r="A850" s="47"/>
      <c r="B850" s="156"/>
      <c r="C850" s="64"/>
      <c r="D850" s="64"/>
      <c r="E850" s="58"/>
    </row>
    <row r="851" spans="1:5" ht="15.75">
      <c r="A851" s="47"/>
      <c r="B851" s="156"/>
      <c r="C851" s="64"/>
      <c r="D851" s="64"/>
      <c r="E851" s="58"/>
    </row>
    <row r="852" spans="1:5" ht="15.75">
      <c r="A852" s="47"/>
      <c r="B852" s="156"/>
      <c r="C852" s="64"/>
      <c r="D852" s="64"/>
      <c r="E852" s="58"/>
    </row>
    <row r="853" spans="1:5" ht="15.75">
      <c r="A853" s="47"/>
      <c r="B853" s="156"/>
      <c r="C853" s="64"/>
      <c r="D853" s="64"/>
      <c r="E853" s="58"/>
    </row>
    <row r="854" spans="1:5" ht="15.75">
      <c r="A854" s="47"/>
      <c r="B854" s="156"/>
      <c r="C854" s="64"/>
      <c r="D854" s="64"/>
      <c r="E854" s="58"/>
    </row>
    <row r="855" spans="1:5" ht="15.75">
      <c r="A855" s="47"/>
      <c r="B855" s="156"/>
      <c r="C855" s="64"/>
      <c r="D855" s="64"/>
      <c r="E855" s="58"/>
    </row>
    <row r="856" spans="1:5" ht="15.75">
      <c r="A856" s="47"/>
      <c r="B856" s="156"/>
      <c r="C856" s="64"/>
      <c r="D856" s="64"/>
      <c r="E856" s="58"/>
    </row>
    <row r="857" spans="1:5" ht="15.75">
      <c r="A857" s="47"/>
      <c r="B857" s="156"/>
      <c r="C857" s="64"/>
      <c r="D857" s="64"/>
      <c r="E857" s="58"/>
    </row>
    <row r="858" spans="1:5" ht="15.75">
      <c r="A858" s="47"/>
      <c r="B858" s="156"/>
      <c r="C858" s="64"/>
      <c r="D858" s="64"/>
      <c r="E858" s="58"/>
    </row>
    <row r="859" spans="1:5" ht="15.75">
      <c r="A859" s="47"/>
      <c r="B859" s="156"/>
      <c r="C859" s="64"/>
      <c r="D859" s="64"/>
      <c r="E859" s="58"/>
    </row>
    <row r="860" spans="1:5" ht="15.75">
      <c r="A860" s="47"/>
      <c r="B860" s="156"/>
      <c r="C860" s="64"/>
      <c r="D860" s="64"/>
      <c r="E860" s="58"/>
    </row>
    <row r="861" spans="1:5" ht="15.75">
      <c r="A861" s="47"/>
      <c r="B861" s="156"/>
      <c r="C861" s="64"/>
      <c r="D861" s="64"/>
      <c r="E861" s="58"/>
    </row>
    <row r="862" spans="1:5" ht="15.75">
      <c r="A862" s="47"/>
      <c r="B862" s="156"/>
      <c r="C862" s="64"/>
      <c r="D862" s="64"/>
      <c r="E862" s="58"/>
    </row>
    <row r="863" spans="1:5" ht="15.75">
      <c r="A863" s="47"/>
      <c r="B863" s="156"/>
      <c r="C863" s="64"/>
      <c r="D863" s="64"/>
      <c r="E863" s="58"/>
    </row>
    <row r="864" spans="1:5" ht="15.75">
      <c r="A864" s="47"/>
      <c r="B864" s="156"/>
      <c r="C864" s="64"/>
      <c r="D864" s="64"/>
      <c r="E864" s="58"/>
    </row>
    <row r="865" spans="1:5" ht="15.75">
      <c r="A865" s="47"/>
      <c r="B865" s="156"/>
      <c r="C865" s="64"/>
      <c r="D865" s="64"/>
      <c r="E865" s="58"/>
    </row>
    <row r="866" spans="1:5" ht="15.75">
      <c r="A866" s="47"/>
      <c r="B866" s="156"/>
      <c r="C866" s="64"/>
      <c r="D866" s="64"/>
      <c r="E866" s="58"/>
    </row>
    <row r="867" spans="1:5" ht="15.75">
      <c r="A867" s="47"/>
      <c r="B867" s="156"/>
      <c r="C867" s="64"/>
      <c r="D867" s="64"/>
      <c r="E867" s="58"/>
    </row>
    <row r="868" spans="1:5" ht="15.75">
      <c r="A868" s="47"/>
      <c r="B868" s="156"/>
      <c r="C868" s="64"/>
      <c r="D868" s="64"/>
      <c r="E868" s="58"/>
    </row>
    <row r="869" spans="1:5" ht="15.75">
      <c r="A869" s="47"/>
      <c r="B869" s="156"/>
      <c r="C869" s="64"/>
      <c r="D869" s="64"/>
      <c r="E869" s="58"/>
    </row>
    <row r="870" spans="1:5" ht="15.75">
      <c r="A870" s="47"/>
      <c r="B870" s="156"/>
      <c r="C870" s="64"/>
      <c r="D870" s="64"/>
      <c r="E870" s="58"/>
    </row>
    <row r="871" spans="1:5" ht="15.75">
      <c r="A871" s="47"/>
      <c r="B871" s="156"/>
      <c r="C871" s="64"/>
      <c r="D871" s="64"/>
      <c r="E871" s="58"/>
    </row>
    <row r="872" spans="1:5" ht="15.75">
      <c r="A872" s="47"/>
      <c r="B872" s="156"/>
      <c r="C872" s="64"/>
      <c r="D872" s="64"/>
      <c r="E872" s="58"/>
    </row>
    <row r="873" spans="1:5" ht="15.75">
      <c r="A873" s="47"/>
      <c r="B873" s="156"/>
      <c r="C873" s="64"/>
      <c r="D873" s="64"/>
      <c r="E873" s="58"/>
    </row>
    <row r="874" spans="1:5" ht="15.75">
      <c r="A874" s="47"/>
      <c r="B874" s="156"/>
      <c r="C874" s="64"/>
      <c r="D874" s="64"/>
      <c r="E874" s="58"/>
    </row>
    <row r="875" spans="1:5" ht="15.75">
      <c r="A875" s="47"/>
      <c r="B875" s="156"/>
      <c r="C875" s="64"/>
      <c r="D875" s="64"/>
      <c r="E875" s="58"/>
    </row>
    <row r="876" spans="1:5" ht="15.75">
      <c r="A876" s="47"/>
      <c r="B876" s="156"/>
      <c r="C876" s="64"/>
      <c r="D876" s="64"/>
      <c r="E876" s="58"/>
    </row>
    <row r="877" spans="1:5" ht="15.75">
      <c r="A877" s="47"/>
      <c r="B877" s="156"/>
      <c r="C877" s="64"/>
      <c r="D877" s="64"/>
      <c r="E877" s="58"/>
    </row>
    <row r="878" spans="1:5" ht="15.75">
      <c r="A878" s="47"/>
      <c r="B878" s="156"/>
      <c r="C878" s="64"/>
      <c r="D878" s="64"/>
      <c r="E878" s="58"/>
    </row>
    <row r="879" spans="1:5" ht="15.75">
      <c r="A879" s="47"/>
      <c r="B879" s="156"/>
      <c r="C879" s="64"/>
      <c r="D879" s="64"/>
      <c r="E879" s="58"/>
    </row>
    <row r="880" spans="1:5" ht="15.75">
      <c r="A880" s="47"/>
      <c r="B880" s="156"/>
      <c r="C880" s="64"/>
      <c r="D880" s="64"/>
      <c r="E880" s="58"/>
    </row>
    <row r="881" spans="1:5" ht="15.75">
      <c r="A881" s="47"/>
      <c r="B881" s="156"/>
      <c r="C881" s="64"/>
      <c r="D881" s="64"/>
      <c r="E881" s="58"/>
    </row>
    <row r="882" spans="1:5" ht="15.75">
      <c r="A882" s="47"/>
      <c r="B882" s="156"/>
      <c r="C882" s="64"/>
      <c r="D882" s="64"/>
      <c r="E882" s="58"/>
    </row>
    <row r="883" spans="1:5" ht="15.75">
      <c r="A883" s="47"/>
      <c r="B883" s="156"/>
      <c r="C883" s="64"/>
      <c r="D883" s="64"/>
      <c r="E883" s="58"/>
    </row>
    <row r="884" spans="1:5" ht="15.75">
      <c r="A884" s="47"/>
      <c r="B884" s="156"/>
      <c r="C884" s="64"/>
      <c r="D884" s="64"/>
      <c r="E884" s="58"/>
    </row>
    <row r="885" spans="1:5" ht="15.75">
      <c r="A885" s="47"/>
      <c r="B885" s="156"/>
      <c r="C885" s="64"/>
      <c r="D885" s="64"/>
      <c r="E885" s="58"/>
    </row>
    <row r="886" spans="1:5" ht="15.75">
      <c r="A886" s="47"/>
      <c r="B886" s="156"/>
      <c r="C886" s="64"/>
      <c r="D886" s="64"/>
      <c r="E886" s="58"/>
    </row>
    <row r="887" spans="1:5" ht="15.75">
      <c r="A887" s="47"/>
      <c r="B887" s="156"/>
      <c r="C887" s="64"/>
      <c r="D887" s="64"/>
      <c r="E887" s="58"/>
    </row>
    <row r="888" spans="1:5" ht="15.75">
      <c r="A888" s="47"/>
      <c r="B888" s="156"/>
      <c r="C888" s="64"/>
      <c r="D888" s="64"/>
      <c r="E888" s="58"/>
    </row>
    <row r="889" spans="1:5" ht="15.75">
      <c r="A889" s="47"/>
      <c r="B889" s="156"/>
      <c r="C889" s="64"/>
      <c r="D889" s="64"/>
      <c r="E889" s="58"/>
    </row>
    <row r="890" spans="1:5" ht="15.75">
      <c r="A890" s="47"/>
      <c r="B890" s="156"/>
      <c r="C890" s="64"/>
      <c r="D890" s="64"/>
      <c r="E890" s="58"/>
    </row>
    <row r="891" spans="1:5" ht="15.75">
      <c r="A891" s="47"/>
      <c r="B891" s="156"/>
      <c r="C891" s="64"/>
      <c r="D891" s="64"/>
      <c r="E891" s="58"/>
    </row>
    <row r="892" spans="1:5" ht="15.75">
      <c r="A892" s="47"/>
      <c r="B892" s="156"/>
      <c r="C892" s="64"/>
      <c r="D892" s="64"/>
      <c r="E892" s="58"/>
    </row>
    <row r="893" spans="1:5" ht="15.75">
      <c r="A893" s="47"/>
      <c r="B893" s="156"/>
      <c r="C893" s="64"/>
      <c r="D893" s="64"/>
      <c r="E893" s="58"/>
    </row>
    <row r="894" spans="1:5" ht="15.75">
      <c r="A894" s="47"/>
      <c r="B894" s="156"/>
      <c r="C894" s="64"/>
      <c r="D894" s="64"/>
      <c r="E894" s="58"/>
    </row>
    <row r="895" spans="1:5" ht="15.75">
      <c r="A895" s="47"/>
      <c r="B895" s="156"/>
      <c r="C895" s="64"/>
      <c r="D895" s="64"/>
      <c r="E895" s="58"/>
    </row>
    <row r="896" spans="1:5" ht="15.75">
      <c r="A896" s="47"/>
      <c r="B896" s="156"/>
      <c r="C896" s="64"/>
      <c r="D896" s="64"/>
      <c r="E896" s="58"/>
    </row>
    <row r="897" spans="1:5" ht="15.75">
      <c r="A897" s="47"/>
      <c r="B897" s="156"/>
      <c r="C897" s="64"/>
      <c r="D897" s="64"/>
      <c r="E897" s="58"/>
    </row>
    <row r="898" spans="1:5" ht="15.75">
      <c r="A898" s="47"/>
      <c r="B898" s="156"/>
      <c r="C898" s="64"/>
      <c r="D898" s="64"/>
      <c r="E898" s="58"/>
    </row>
    <row r="899" spans="1:5" ht="15.75">
      <c r="A899" s="47"/>
      <c r="B899" s="156"/>
      <c r="C899" s="64"/>
      <c r="D899" s="64"/>
      <c r="E899" s="58"/>
    </row>
    <row r="900" spans="1:5" ht="15.75">
      <c r="A900" s="47"/>
      <c r="B900" s="156"/>
      <c r="C900" s="64"/>
      <c r="D900" s="64"/>
      <c r="E900" s="58"/>
    </row>
    <row r="901" spans="1:5" ht="15.75">
      <c r="A901" s="47"/>
      <c r="B901" s="156"/>
      <c r="C901" s="64"/>
      <c r="D901" s="64"/>
      <c r="E901" s="58"/>
    </row>
    <row r="902" spans="1:5" ht="15.75">
      <c r="A902" s="47"/>
      <c r="B902" s="156"/>
      <c r="C902" s="64"/>
      <c r="D902" s="64"/>
      <c r="E902" s="58"/>
    </row>
    <row r="903" spans="1:5" ht="15.75">
      <c r="A903" s="47"/>
      <c r="B903" s="156"/>
      <c r="C903" s="64"/>
      <c r="D903" s="64"/>
      <c r="E903" s="58"/>
    </row>
    <row r="904" spans="1:5" ht="15.75">
      <c r="A904" s="47"/>
      <c r="B904" s="156"/>
      <c r="C904" s="64"/>
      <c r="D904" s="64"/>
      <c r="E904" s="58"/>
    </row>
    <row r="905" spans="1:5" ht="15.75">
      <c r="A905" s="47"/>
      <c r="B905" s="156"/>
      <c r="C905" s="64"/>
      <c r="D905" s="64"/>
      <c r="E905" s="58"/>
    </row>
    <row r="906" spans="1:5" ht="15.75">
      <c r="A906" s="47"/>
      <c r="B906" s="156"/>
      <c r="C906" s="64"/>
      <c r="D906" s="64"/>
      <c r="E906" s="58"/>
    </row>
    <row r="907" spans="1:5" ht="15.75">
      <c r="A907" s="47"/>
      <c r="B907" s="156"/>
      <c r="C907" s="64"/>
      <c r="D907" s="64"/>
      <c r="E907" s="58"/>
    </row>
    <row r="908" spans="1:5" ht="15.75">
      <c r="A908" s="47"/>
      <c r="B908" s="156"/>
      <c r="C908" s="64"/>
      <c r="D908" s="64"/>
      <c r="E908" s="58"/>
    </row>
    <row r="909" spans="1:5" ht="15.75">
      <c r="A909" s="47"/>
      <c r="B909" s="156"/>
      <c r="C909" s="64"/>
      <c r="D909" s="64"/>
      <c r="E909" s="58"/>
    </row>
    <row r="910" spans="1:5" ht="15.75">
      <c r="A910" s="47"/>
      <c r="B910" s="156"/>
      <c r="C910" s="64"/>
      <c r="D910" s="64"/>
      <c r="E910" s="58"/>
    </row>
    <row r="911" spans="1:5" ht="15.75">
      <c r="A911" s="47"/>
      <c r="B911" s="156"/>
      <c r="C911" s="64"/>
      <c r="D911" s="64"/>
      <c r="E911" s="58"/>
    </row>
    <row r="912" spans="1:5" ht="15.75">
      <c r="A912" s="47"/>
      <c r="B912" s="156"/>
      <c r="C912" s="64"/>
      <c r="D912" s="64"/>
      <c r="E912" s="58"/>
    </row>
    <row r="913" spans="1:5" ht="15.75">
      <c r="A913" s="47"/>
      <c r="B913" s="156"/>
      <c r="C913" s="64"/>
      <c r="D913" s="64"/>
      <c r="E913" s="58"/>
    </row>
    <row r="914" spans="1:5" ht="15.75">
      <c r="A914" s="47"/>
      <c r="B914" s="156"/>
      <c r="C914" s="64"/>
      <c r="D914" s="64"/>
      <c r="E914" s="58"/>
    </row>
    <row r="915" spans="1:5" ht="15.75">
      <c r="A915" s="47"/>
      <c r="B915" s="156"/>
      <c r="C915" s="64"/>
      <c r="D915" s="64"/>
      <c r="E915" s="58"/>
    </row>
    <row r="916" spans="1:5" ht="15.75">
      <c r="A916" s="47"/>
      <c r="B916" s="156"/>
      <c r="C916" s="64"/>
      <c r="D916" s="64"/>
      <c r="E916" s="58"/>
    </row>
    <row r="917" spans="1:5" ht="15.75">
      <c r="A917" s="47"/>
      <c r="B917" s="156"/>
      <c r="C917" s="64"/>
      <c r="D917" s="64"/>
      <c r="E917" s="58"/>
    </row>
    <row r="918" spans="1:5" ht="15.75">
      <c r="A918" s="47"/>
      <c r="B918" s="156"/>
      <c r="C918" s="64"/>
      <c r="D918" s="64"/>
      <c r="E918" s="58"/>
    </row>
    <row r="919" spans="1:5" ht="15.75">
      <c r="A919" s="47"/>
      <c r="B919" s="156"/>
      <c r="C919" s="64"/>
      <c r="D919" s="64"/>
      <c r="E919" s="58"/>
    </row>
    <row r="920" spans="1:5" ht="15.75">
      <c r="A920" s="47"/>
      <c r="B920" s="156"/>
      <c r="C920" s="64"/>
      <c r="D920" s="64"/>
      <c r="E920" s="58"/>
    </row>
    <row r="921" spans="1:5" ht="15.75">
      <c r="A921" s="47"/>
      <c r="B921" s="156"/>
      <c r="C921" s="64"/>
      <c r="D921" s="64"/>
      <c r="E921" s="58"/>
    </row>
    <row r="922" spans="1:5" ht="15.75">
      <c r="A922" s="47"/>
      <c r="B922" s="156"/>
      <c r="C922" s="64"/>
      <c r="D922" s="64"/>
      <c r="E922" s="58"/>
    </row>
    <row r="923" spans="1:5" ht="15.75">
      <c r="A923" s="47"/>
      <c r="B923" s="156"/>
      <c r="C923" s="64"/>
      <c r="D923" s="64"/>
      <c r="E923" s="58"/>
    </row>
    <row r="924" spans="1:5" ht="15.75">
      <c r="A924" s="47"/>
      <c r="B924" s="156"/>
      <c r="C924" s="64"/>
      <c r="D924" s="64"/>
      <c r="E924" s="58"/>
    </row>
    <row r="925" spans="1:5" ht="15.75">
      <c r="A925" s="47"/>
      <c r="B925" s="156"/>
      <c r="C925" s="64"/>
      <c r="D925" s="64"/>
      <c r="E925" s="58"/>
    </row>
    <row r="926" spans="1:5" ht="15.75">
      <c r="A926" s="47"/>
      <c r="B926" s="156"/>
      <c r="C926" s="64"/>
      <c r="D926" s="64"/>
      <c r="E926" s="58"/>
    </row>
    <row r="927" spans="1:5" ht="15.75">
      <c r="A927" s="47"/>
      <c r="B927" s="156"/>
      <c r="C927" s="64"/>
      <c r="D927" s="64"/>
      <c r="E927" s="58"/>
    </row>
    <row r="928" spans="1:5" ht="15.75">
      <c r="A928" s="47"/>
      <c r="B928" s="156"/>
      <c r="C928" s="64"/>
      <c r="D928" s="64"/>
      <c r="E928" s="58"/>
    </row>
    <row r="929" spans="1:5" ht="15.75">
      <c r="A929" s="47"/>
      <c r="B929" s="156"/>
      <c r="C929" s="64"/>
      <c r="D929" s="64"/>
      <c r="E929" s="58"/>
    </row>
    <row r="930" spans="1:5" ht="15.75">
      <c r="A930" s="47"/>
      <c r="B930" s="156"/>
      <c r="C930" s="64"/>
      <c r="D930" s="64"/>
      <c r="E930" s="58"/>
    </row>
    <row r="931" spans="1:5" ht="15.75">
      <c r="A931" s="47"/>
      <c r="B931" s="156"/>
      <c r="C931" s="64"/>
      <c r="D931" s="64"/>
      <c r="E931" s="58"/>
    </row>
    <row r="932" spans="1:5" ht="15.75">
      <c r="A932" s="47"/>
      <c r="B932" s="156"/>
      <c r="C932" s="64"/>
      <c r="D932" s="64"/>
      <c r="E932" s="58"/>
    </row>
    <row r="933" spans="1:5" ht="15.75">
      <c r="A933" s="47"/>
      <c r="B933" s="156"/>
      <c r="C933" s="64"/>
      <c r="D933" s="64"/>
      <c r="E933" s="58"/>
    </row>
    <row r="934" spans="1:5" ht="15.75">
      <c r="A934" s="47"/>
      <c r="B934" s="156"/>
      <c r="C934" s="64"/>
      <c r="D934" s="64"/>
      <c r="E934" s="58"/>
    </row>
    <row r="935" spans="1:5" ht="15.75">
      <c r="A935" s="47"/>
      <c r="B935" s="156"/>
      <c r="C935" s="64"/>
      <c r="D935" s="64"/>
      <c r="E935" s="58"/>
    </row>
    <row r="936" spans="1:5" ht="15.75">
      <c r="A936" s="47"/>
      <c r="B936" s="156"/>
      <c r="C936" s="64"/>
      <c r="D936" s="64"/>
      <c r="E936" s="58"/>
    </row>
    <row r="937" spans="1:5" ht="15.75">
      <c r="A937" s="47"/>
      <c r="B937" s="156"/>
      <c r="C937" s="64"/>
      <c r="D937" s="64"/>
      <c r="E937" s="58"/>
    </row>
    <row r="938" spans="1:5" ht="15.75">
      <c r="A938" s="47"/>
      <c r="B938" s="156"/>
      <c r="C938" s="64"/>
      <c r="D938" s="64"/>
      <c r="E938" s="58"/>
    </row>
    <row r="939" spans="1:5" ht="15.75">
      <c r="A939" s="47"/>
      <c r="B939" s="156"/>
      <c r="C939" s="64"/>
      <c r="D939" s="64"/>
      <c r="E939" s="58"/>
    </row>
    <row r="940" spans="1:5" ht="15.75">
      <c r="A940" s="47"/>
      <c r="B940" s="156"/>
      <c r="C940" s="64"/>
      <c r="D940" s="64"/>
      <c r="E940" s="58"/>
    </row>
    <row r="941" spans="1:5" ht="15.75">
      <c r="A941" s="47"/>
      <c r="B941" s="156"/>
      <c r="C941" s="64"/>
      <c r="D941" s="64"/>
      <c r="E941" s="58"/>
    </row>
    <row r="942" spans="1:5" ht="15.75">
      <c r="A942" s="47"/>
      <c r="B942" s="156"/>
      <c r="C942" s="64"/>
      <c r="D942" s="64"/>
      <c r="E942" s="58"/>
    </row>
    <row r="943" spans="1:5" ht="15.75">
      <c r="A943" s="47"/>
      <c r="B943" s="156"/>
      <c r="C943" s="64"/>
      <c r="D943" s="64"/>
      <c r="E943" s="58"/>
    </row>
    <row r="944" spans="1:5" ht="15.75">
      <c r="A944" s="47"/>
      <c r="B944" s="156"/>
      <c r="C944" s="64"/>
      <c r="D944" s="64"/>
      <c r="E944" s="58"/>
    </row>
    <row r="945" spans="1:5" ht="15.75">
      <c r="A945" s="47"/>
      <c r="B945" s="156"/>
      <c r="C945" s="64"/>
      <c r="D945" s="64"/>
      <c r="E945" s="58"/>
    </row>
    <row r="946" spans="1:5" ht="15.75">
      <c r="A946" s="47"/>
      <c r="B946" s="156"/>
      <c r="C946" s="64"/>
      <c r="D946" s="64"/>
      <c r="E946" s="58"/>
    </row>
    <row r="947" spans="1:5" ht="15.75">
      <c r="A947" s="47"/>
      <c r="B947" s="156"/>
      <c r="C947" s="64"/>
      <c r="D947" s="64"/>
      <c r="E947" s="58"/>
    </row>
    <row r="948" spans="1:5" ht="15.75">
      <c r="A948" s="47"/>
      <c r="B948" s="156"/>
      <c r="C948" s="64"/>
      <c r="D948" s="64"/>
      <c r="E948" s="58"/>
    </row>
    <row r="949" spans="1:5" ht="15.75">
      <c r="A949" s="47"/>
      <c r="B949" s="156"/>
      <c r="C949" s="64"/>
      <c r="D949" s="64"/>
      <c r="E949" s="58"/>
    </row>
    <row r="950" spans="1:5" ht="15.75">
      <c r="A950" s="47"/>
      <c r="B950" s="156"/>
      <c r="C950" s="64"/>
      <c r="D950" s="64"/>
      <c r="E950" s="58"/>
    </row>
    <row r="951" spans="1:5" ht="15.75">
      <c r="A951" s="47"/>
      <c r="B951" s="156"/>
      <c r="C951" s="64"/>
      <c r="D951" s="64"/>
      <c r="E951" s="58"/>
    </row>
    <row r="952" spans="1:5" ht="15.75">
      <c r="A952" s="47"/>
      <c r="B952" s="156"/>
      <c r="C952" s="64"/>
      <c r="D952" s="64"/>
      <c r="E952" s="58"/>
    </row>
    <row r="953" spans="1:5" ht="15.75">
      <c r="A953" s="47"/>
      <c r="B953" s="156"/>
      <c r="C953" s="64"/>
      <c r="D953" s="64"/>
      <c r="E953" s="58"/>
    </row>
    <row r="954" spans="1:5" ht="15.75">
      <c r="A954" s="47"/>
      <c r="B954" s="156"/>
      <c r="C954" s="64"/>
      <c r="D954" s="64"/>
      <c r="E954" s="58"/>
    </row>
    <row r="955" spans="1:5" ht="15.75">
      <c r="A955" s="47"/>
      <c r="B955" s="156"/>
      <c r="C955" s="64"/>
      <c r="D955" s="64"/>
      <c r="E955" s="58"/>
    </row>
    <row r="956" spans="1:5" ht="15.75">
      <c r="A956" s="47"/>
      <c r="B956" s="156"/>
      <c r="C956" s="64"/>
      <c r="D956" s="64"/>
      <c r="E956" s="58"/>
    </row>
    <row r="957" spans="1:5" ht="15.75">
      <c r="A957" s="47"/>
      <c r="B957" s="156"/>
      <c r="C957" s="64"/>
      <c r="D957" s="64"/>
      <c r="E957" s="58"/>
    </row>
    <row r="958" spans="1:5" ht="15.75">
      <c r="A958" s="47"/>
      <c r="B958" s="156"/>
      <c r="C958" s="64"/>
      <c r="D958" s="64"/>
      <c r="E958" s="58"/>
    </row>
    <row r="959" spans="1:5" ht="15.75">
      <c r="A959" s="47"/>
      <c r="B959" s="156"/>
      <c r="C959" s="64"/>
      <c r="D959" s="64"/>
      <c r="E959" s="58"/>
    </row>
    <row r="960" spans="1:5" ht="15.75">
      <c r="A960" s="47"/>
      <c r="B960" s="156"/>
      <c r="C960" s="64"/>
      <c r="D960" s="64"/>
      <c r="E960" s="58"/>
    </row>
    <row r="961" spans="1:5" ht="15.75">
      <c r="A961" s="47"/>
      <c r="B961" s="156"/>
      <c r="C961" s="64"/>
      <c r="D961" s="64"/>
      <c r="E961" s="58"/>
    </row>
    <row r="962" spans="1:5" ht="15.75">
      <c r="A962" s="47"/>
      <c r="B962" s="156"/>
      <c r="C962" s="64"/>
      <c r="D962" s="64"/>
      <c r="E962" s="58"/>
    </row>
    <row r="963" spans="1:5" ht="15.75">
      <c r="A963" s="47"/>
      <c r="B963" s="156"/>
      <c r="C963" s="64"/>
      <c r="D963" s="64"/>
      <c r="E963" s="58"/>
    </row>
    <row r="964" spans="1:5" ht="15.75">
      <c r="A964" s="47"/>
      <c r="B964" s="156"/>
      <c r="C964" s="64"/>
      <c r="D964" s="64"/>
      <c r="E964" s="58"/>
    </row>
    <row r="965" spans="1:5" ht="15.75">
      <c r="A965" s="47"/>
      <c r="B965" s="156"/>
      <c r="C965" s="64"/>
      <c r="D965" s="64"/>
      <c r="E965" s="58"/>
    </row>
    <row r="966" spans="1:5" ht="15.75">
      <c r="A966" s="47"/>
      <c r="B966" s="156"/>
      <c r="C966" s="64"/>
      <c r="D966" s="64"/>
      <c r="E966" s="58"/>
    </row>
    <row r="967" spans="1:5" ht="15.75">
      <c r="A967" s="47"/>
      <c r="B967" s="156"/>
      <c r="C967" s="64"/>
      <c r="D967" s="64"/>
      <c r="E967" s="58"/>
    </row>
    <row r="968" spans="1:5" ht="15.75">
      <c r="A968" s="47"/>
      <c r="B968" s="156"/>
      <c r="C968" s="64"/>
      <c r="D968" s="64"/>
      <c r="E968" s="58"/>
    </row>
    <row r="969" spans="1:5" ht="15.75">
      <c r="A969" s="47"/>
      <c r="B969" s="156"/>
      <c r="C969" s="64"/>
      <c r="D969" s="64"/>
      <c r="E969" s="58"/>
    </row>
    <row r="970" spans="1:5" ht="15.75">
      <c r="A970" s="47"/>
      <c r="B970" s="156"/>
      <c r="C970" s="64"/>
      <c r="D970" s="64"/>
      <c r="E970" s="58"/>
    </row>
    <row r="971" spans="1:5" ht="15.75">
      <c r="A971" s="47"/>
      <c r="B971" s="156"/>
      <c r="C971" s="64"/>
      <c r="D971" s="64"/>
      <c r="E971" s="58"/>
    </row>
    <row r="972" spans="1:5" ht="15.75">
      <c r="A972" s="47"/>
      <c r="B972" s="156"/>
      <c r="C972" s="64"/>
      <c r="D972" s="64"/>
      <c r="E972" s="58"/>
    </row>
    <row r="973" spans="1:5" ht="15.75">
      <c r="A973" s="47"/>
      <c r="B973" s="156"/>
      <c r="C973" s="64"/>
      <c r="D973" s="64"/>
      <c r="E973" s="58"/>
    </row>
    <row r="974" spans="1:5" ht="15.75">
      <c r="A974" s="47"/>
      <c r="B974" s="156"/>
      <c r="C974" s="64"/>
      <c r="D974" s="64"/>
      <c r="E974" s="58"/>
    </row>
    <row r="975" spans="1:5" ht="15.75">
      <c r="A975" s="47"/>
      <c r="B975" s="156"/>
      <c r="C975" s="64"/>
      <c r="D975" s="64"/>
      <c r="E975" s="58"/>
    </row>
    <row r="976" spans="1:5" ht="15.75">
      <c r="A976" s="47"/>
      <c r="B976" s="156"/>
      <c r="C976" s="64"/>
      <c r="D976" s="64"/>
      <c r="E976" s="58"/>
    </row>
    <row r="977" spans="1:5" ht="15.75">
      <c r="A977" s="47"/>
      <c r="B977" s="156"/>
      <c r="C977" s="64"/>
      <c r="D977" s="64"/>
      <c r="E977" s="58"/>
    </row>
    <row r="978" spans="1:5" ht="15.75">
      <c r="A978" s="47"/>
      <c r="B978" s="156"/>
      <c r="C978" s="64"/>
      <c r="D978" s="64"/>
      <c r="E978" s="58"/>
    </row>
    <row r="979" spans="1:5" ht="15.75">
      <c r="A979" s="47"/>
      <c r="B979" s="156"/>
      <c r="C979" s="64"/>
      <c r="D979" s="64"/>
      <c r="E979" s="58"/>
    </row>
    <row r="980" spans="1:5" ht="15.75">
      <c r="A980" s="47"/>
      <c r="B980" s="156"/>
      <c r="C980" s="64"/>
      <c r="D980" s="64"/>
      <c r="E980" s="58"/>
    </row>
    <row r="981" spans="1:5" ht="15.75">
      <c r="A981" s="47"/>
      <c r="B981" s="156"/>
      <c r="C981" s="64"/>
      <c r="D981" s="64"/>
      <c r="E981" s="58"/>
    </row>
    <row r="982" spans="1:5" ht="15.75">
      <c r="A982" s="47"/>
      <c r="B982" s="156"/>
      <c r="C982" s="64"/>
      <c r="D982" s="64"/>
      <c r="E982" s="58"/>
    </row>
    <row r="983" spans="1:5" ht="15.75">
      <c r="A983" s="47"/>
      <c r="B983" s="156"/>
      <c r="C983" s="64"/>
      <c r="D983" s="64"/>
      <c r="E983" s="58"/>
    </row>
    <row r="984" spans="1:5" ht="15.75">
      <c r="A984" s="47"/>
      <c r="B984" s="156"/>
      <c r="C984" s="64"/>
      <c r="D984" s="64"/>
      <c r="E984" s="58"/>
    </row>
    <row r="985" spans="1:5" ht="15.75">
      <c r="A985" s="47"/>
      <c r="B985" s="156"/>
      <c r="C985" s="64"/>
      <c r="D985" s="64"/>
      <c r="E985" s="58"/>
    </row>
    <row r="986" spans="1:5" ht="15.75">
      <c r="A986" s="47"/>
      <c r="B986" s="156"/>
      <c r="C986" s="64"/>
      <c r="D986" s="64"/>
      <c r="E986" s="58"/>
    </row>
    <row r="987" spans="1:5" ht="15.75">
      <c r="A987" s="47"/>
      <c r="B987" s="156"/>
      <c r="C987" s="64"/>
      <c r="D987" s="64"/>
      <c r="E987" s="58"/>
    </row>
    <row r="988" spans="1:5" ht="15.75">
      <c r="A988" s="47"/>
      <c r="B988" s="156"/>
      <c r="C988" s="64"/>
      <c r="D988" s="64"/>
      <c r="E988" s="58"/>
    </row>
    <row r="989" spans="1:5" ht="15.75">
      <c r="A989" s="47"/>
      <c r="B989" s="156"/>
      <c r="C989" s="64"/>
      <c r="D989" s="64"/>
      <c r="E989" s="58"/>
    </row>
    <row r="990" spans="1:5" ht="15.75">
      <c r="A990" s="47"/>
      <c r="B990" s="156"/>
      <c r="C990" s="64"/>
      <c r="D990" s="64"/>
      <c r="E990" s="58"/>
    </row>
    <row r="991" spans="1:5" ht="15.75">
      <c r="A991" s="47"/>
      <c r="B991" s="156"/>
      <c r="C991" s="64"/>
      <c r="D991" s="64"/>
      <c r="E991" s="58"/>
    </row>
    <row r="992" spans="1:5" ht="15.75">
      <c r="A992" s="47"/>
      <c r="B992" s="156"/>
      <c r="C992" s="64"/>
      <c r="D992" s="64"/>
      <c r="E992" s="58"/>
    </row>
    <row r="993" spans="1:5" ht="15.75">
      <c r="A993" s="47"/>
      <c r="B993" s="156"/>
      <c r="C993" s="64"/>
      <c r="D993" s="64"/>
      <c r="E993" s="58"/>
    </row>
    <row r="994" spans="1:5" ht="15.75">
      <c r="A994" s="47"/>
      <c r="B994" s="156"/>
      <c r="C994" s="64"/>
      <c r="D994" s="64"/>
      <c r="E994" s="58"/>
    </row>
    <row r="995" spans="1:5" ht="15.75">
      <c r="A995" s="47"/>
      <c r="B995" s="156"/>
      <c r="C995" s="64"/>
      <c r="D995" s="64"/>
      <c r="E995" s="58"/>
    </row>
    <row r="996" spans="1:5" ht="15.75">
      <c r="A996" s="47"/>
      <c r="B996" s="156"/>
      <c r="C996" s="64"/>
      <c r="D996" s="64"/>
      <c r="E996" s="58"/>
    </row>
    <row r="997" spans="1:5" ht="15.75">
      <c r="A997" s="47"/>
      <c r="B997" s="156"/>
      <c r="C997" s="64"/>
      <c r="D997" s="64"/>
      <c r="E997" s="58"/>
    </row>
    <row r="998" spans="1:5" ht="15.75">
      <c r="A998" s="47"/>
      <c r="B998" s="156"/>
      <c r="C998" s="64"/>
      <c r="D998" s="64"/>
      <c r="E998" s="58"/>
    </row>
    <row r="999" spans="1:5" ht="15.75">
      <c r="A999" s="47"/>
      <c r="B999" s="156"/>
      <c r="C999" s="64"/>
      <c r="D999" s="64"/>
      <c r="E999" s="58"/>
    </row>
    <row r="1000" spans="1:5" ht="15.75">
      <c r="A1000" s="47"/>
      <c r="B1000" s="156"/>
      <c r="C1000" s="64"/>
      <c r="D1000" s="64"/>
      <c r="E1000" s="58"/>
    </row>
    <row r="1001" spans="1:5" ht="15.75">
      <c r="A1001" s="47"/>
      <c r="B1001" s="156"/>
      <c r="C1001" s="64"/>
      <c r="D1001" s="64"/>
      <c r="E1001" s="58"/>
    </row>
    <row r="1002" spans="1:5" ht="15.75">
      <c r="A1002" s="47"/>
      <c r="B1002" s="156"/>
      <c r="C1002" s="64"/>
      <c r="D1002" s="64"/>
      <c r="E1002" s="58"/>
    </row>
    <row r="1003" spans="1:5" ht="15.75">
      <c r="A1003" s="47"/>
      <c r="B1003" s="156"/>
      <c r="C1003" s="64"/>
      <c r="D1003" s="64"/>
      <c r="E1003" s="58"/>
    </row>
    <row r="1004" spans="1:5" ht="15.75">
      <c r="A1004" s="47"/>
      <c r="B1004" s="156"/>
      <c r="C1004" s="64"/>
      <c r="D1004" s="64"/>
      <c r="E1004" s="58"/>
    </row>
    <row r="1005" spans="1:5" ht="15.75">
      <c r="A1005" s="47"/>
      <c r="B1005" s="156"/>
      <c r="C1005" s="64"/>
      <c r="D1005" s="64"/>
      <c r="E1005" s="58"/>
    </row>
    <row r="1006" spans="1:5" ht="15.75">
      <c r="A1006" s="47"/>
      <c r="B1006" s="156"/>
      <c r="C1006" s="64"/>
      <c r="D1006" s="64"/>
      <c r="E1006" s="58"/>
    </row>
    <row r="1007" spans="1:5" ht="15.75">
      <c r="A1007" s="47"/>
      <c r="B1007" s="156"/>
      <c r="C1007" s="64"/>
      <c r="D1007" s="64"/>
      <c r="E1007" s="58"/>
    </row>
    <row r="1008" spans="1:5" ht="15.75">
      <c r="A1008" s="47"/>
      <c r="B1008" s="156"/>
      <c r="C1008" s="64"/>
      <c r="D1008" s="64"/>
      <c r="E1008" s="58"/>
    </row>
    <row r="1009" spans="1:5" ht="15.75">
      <c r="A1009" s="47"/>
      <c r="B1009" s="156"/>
      <c r="C1009" s="64"/>
      <c r="D1009" s="64"/>
      <c r="E1009" s="58"/>
    </row>
    <row r="1010" spans="1:5" ht="15.75">
      <c r="A1010" s="47"/>
      <c r="B1010" s="156"/>
      <c r="C1010" s="64"/>
      <c r="D1010" s="64"/>
      <c r="E1010" s="58"/>
    </row>
    <row r="1011" spans="1:5" ht="15.75">
      <c r="A1011" s="47"/>
      <c r="B1011" s="156"/>
      <c r="C1011" s="64"/>
      <c r="D1011" s="64"/>
      <c r="E1011" s="58"/>
    </row>
    <row r="1012" spans="1:5" ht="15.75">
      <c r="A1012" s="47"/>
      <c r="B1012" s="156"/>
      <c r="C1012" s="64"/>
      <c r="D1012" s="64"/>
      <c r="E1012" s="58"/>
    </row>
    <row r="1013" spans="1:5" ht="15.75">
      <c r="A1013" s="47"/>
      <c r="B1013" s="156"/>
      <c r="C1013" s="64"/>
      <c r="D1013" s="64"/>
      <c r="E1013" s="58"/>
    </row>
    <row r="1014" spans="1:5" ht="15.75">
      <c r="A1014" s="47"/>
      <c r="B1014" s="156"/>
      <c r="C1014" s="64"/>
      <c r="D1014" s="64"/>
      <c r="E1014" s="58"/>
    </row>
    <row r="1015" spans="1:5" ht="15.75">
      <c r="A1015" s="47"/>
      <c r="B1015" s="156"/>
      <c r="C1015" s="64"/>
      <c r="D1015" s="64"/>
      <c r="E1015" s="58"/>
    </row>
    <row r="1016" spans="1:5" ht="15.75">
      <c r="A1016" s="47"/>
      <c r="B1016" s="156"/>
      <c r="C1016" s="64"/>
      <c r="D1016" s="64"/>
      <c r="E1016" s="58"/>
    </row>
    <row r="1017" spans="1:5" ht="15.75">
      <c r="A1017" s="47"/>
      <c r="B1017" s="156"/>
      <c r="C1017" s="64"/>
      <c r="D1017" s="64"/>
      <c r="E1017" s="58"/>
    </row>
    <row r="1018" spans="1:5" ht="15.75">
      <c r="A1018" s="47"/>
      <c r="B1018" s="156"/>
      <c r="C1018" s="64"/>
      <c r="D1018" s="64"/>
      <c r="E1018" s="58"/>
    </row>
    <row r="1019" spans="1:5" ht="15.75">
      <c r="A1019" s="47"/>
      <c r="B1019" s="156"/>
      <c r="C1019" s="64"/>
      <c r="D1019" s="64"/>
      <c r="E1019" s="58"/>
    </row>
    <row r="1020" spans="1:5" ht="15.75">
      <c r="A1020" s="47"/>
      <c r="B1020" s="156"/>
      <c r="C1020" s="64"/>
      <c r="D1020" s="64"/>
      <c r="E1020" s="58"/>
    </row>
    <row r="1021" spans="1:5" ht="15.75">
      <c r="A1021" s="47"/>
      <c r="B1021" s="156"/>
      <c r="C1021" s="64"/>
      <c r="D1021" s="64"/>
      <c r="E1021" s="58"/>
    </row>
    <row r="1022" spans="1:5" ht="15.75">
      <c r="A1022" s="47"/>
      <c r="B1022" s="156"/>
      <c r="C1022" s="64"/>
      <c r="D1022" s="64"/>
      <c r="E1022" s="58"/>
    </row>
    <row r="1023" spans="1:5" ht="15.75">
      <c r="A1023" s="47"/>
      <c r="B1023" s="156"/>
      <c r="C1023" s="64"/>
      <c r="D1023" s="64"/>
      <c r="E1023" s="58"/>
    </row>
    <row r="1024" spans="1:5" ht="15.75">
      <c r="A1024" s="47"/>
      <c r="B1024" s="156"/>
      <c r="C1024" s="64"/>
      <c r="D1024" s="64"/>
      <c r="E1024" s="58"/>
    </row>
    <row r="1025" spans="1:5" ht="15.75">
      <c r="A1025" s="47"/>
      <c r="B1025" s="156"/>
      <c r="C1025" s="64"/>
      <c r="D1025" s="64"/>
      <c r="E1025" s="58"/>
    </row>
    <row r="1026" spans="1:5" ht="15.75">
      <c r="A1026" s="47"/>
      <c r="B1026" s="156"/>
      <c r="C1026" s="64"/>
      <c r="D1026" s="64"/>
      <c r="E1026" s="58"/>
    </row>
    <row r="1027" spans="1:5" ht="15.75">
      <c r="A1027" s="47"/>
      <c r="B1027" s="156"/>
      <c r="C1027" s="64"/>
      <c r="D1027" s="64"/>
      <c r="E1027" s="58"/>
    </row>
    <row r="1028" spans="1:5" ht="15.75">
      <c r="A1028" s="47"/>
      <c r="B1028" s="156"/>
      <c r="C1028" s="64"/>
      <c r="D1028" s="64"/>
      <c r="E1028" s="58"/>
    </row>
    <row r="1029" spans="1:5" ht="15.75">
      <c r="A1029" s="47"/>
      <c r="B1029" s="156"/>
      <c r="C1029" s="64"/>
      <c r="D1029" s="64"/>
      <c r="E1029" s="58"/>
    </row>
    <row r="1030" spans="1:5" ht="15.75">
      <c r="A1030" s="47"/>
      <c r="B1030" s="156"/>
      <c r="C1030" s="64"/>
      <c r="D1030" s="64"/>
      <c r="E1030" s="58"/>
    </row>
    <row r="1031" spans="1:5" ht="15.75">
      <c r="A1031" s="47"/>
      <c r="B1031" s="156"/>
      <c r="C1031" s="64"/>
      <c r="D1031" s="64"/>
      <c r="E1031" s="58"/>
    </row>
    <row r="1032" spans="1:5" ht="15.75">
      <c r="A1032" s="47"/>
      <c r="B1032" s="156"/>
      <c r="C1032" s="64"/>
      <c r="D1032" s="64"/>
      <c r="E1032" s="58"/>
    </row>
    <row r="1033" spans="1:5" ht="15.75">
      <c r="A1033" s="47"/>
      <c r="B1033" s="156"/>
      <c r="C1033" s="64"/>
      <c r="D1033" s="64"/>
      <c r="E1033" s="58"/>
    </row>
    <row r="1034" spans="1:5" ht="15.75">
      <c r="A1034" s="47"/>
      <c r="B1034" s="156"/>
      <c r="C1034" s="64"/>
      <c r="D1034" s="64"/>
      <c r="E1034" s="58"/>
    </row>
    <row r="1035" spans="1:5" ht="15.75">
      <c r="A1035" s="47"/>
      <c r="B1035" s="156"/>
      <c r="C1035" s="64"/>
      <c r="D1035" s="64"/>
      <c r="E1035" s="58"/>
    </row>
    <row r="1036" spans="1:5" ht="15.75">
      <c r="A1036" s="47"/>
      <c r="B1036" s="156"/>
      <c r="C1036" s="64"/>
      <c r="D1036" s="64"/>
      <c r="E1036" s="58"/>
    </row>
    <row r="1037" spans="1:5" ht="15.75">
      <c r="A1037" s="47"/>
      <c r="B1037" s="156"/>
      <c r="C1037" s="64"/>
      <c r="D1037" s="64"/>
      <c r="E1037" s="58"/>
    </row>
    <row r="1038" spans="1:5" ht="15.75">
      <c r="A1038" s="47"/>
      <c r="B1038" s="156"/>
      <c r="C1038" s="64"/>
      <c r="D1038" s="64"/>
      <c r="E1038" s="58"/>
    </row>
    <row r="1039" spans="1:5" ht="15.75">
      <c r="A1039" s="47"/>
      <c r="B1039" s="156"/>
      <c r="C1039" s="64"/>
      <c r="D1039" s="64"/>
      <c r="E1039" s="58"/>
    </row>
    <row r="1040" spans="1:5" ht="15.75">
      <c r="A1040" s="47"/>
      <c r="B1040" s="156"/>
      <c r="C1040" s="64"/>
      <c r="D1040" s="64"/>
      <c r="E1040" s="58"/>
    </row>
    <row r="1041" spans="1:5" ht="15.75">
      <c r="A1041" s="47"/>
      <c r="B1041" s="156"/>
      <c r="C1041" s="64"/>
      <c r="D1041" s="64"/>
      <c r="E1041" s="58"/>
    </row>
    <row r="1042" spans="1:5" ht="15.75">
      <c r="A1042" s="47"/>
      <c r="B1042" s="156"/>
      <c r="C1042" s="64"/>
      <c r="D1042" s="64"/>
      <c r="E1042" s="58"/>
    </row>
    <row r="1043" spans="1:5" ht="15.75">
      <c r="A1043" s="47"/>
      <c r="B1043" s="156"/>
      <c r="C1043" s="64"/>
      <c r="D1043" s="64"/>
      <c r="E1043" s="58"/>
    </row>
    <row r="1044" spans="1:5" ht="15.75">
      <c r="A1044" s="47"/>
      <c r="B1044" s="156"/>
      <c r="C1044" s="64"/>
      <c r="D1044" s="64"/>
      <c r="E1044" s="58"/>
    </row>
    <row r="1045" spans="1:5" ht="15.75">
      <c r="A1045" s="47"/>
      <c r="B1045" s="156"/>
      <c r="C1045" s="64"/>
      <c r="D1045" s="64"/>
      <c r="E1045" s="58"/>
    </row>
    <row r="1046" spans="1:5" ht="15.75">
      <c r="A1046" s="47"/>
      <c r="B1046" s="156"/>
      <c r="C1046" s="64"/>
      <c r="D1046" s="64"/>
      <c r="E1046" s="58"/>
    </row>
    <row r="1047" spans="1:5" ht="15.75">
      <c r="A1047" s="47"/>
      <c r="B1047" s="156"/>
      <c r="C1047" s="64"/>
      <c r="D1047" s="64"/>
      <c r="E1047" s="58"/>
    </row>
    <row r="1048" spans="1:5" ht="15.75">
      <c r="A1048" s="47"/>
      <c r="B1048" s="156"/>
      <c r="C1048" s="64"/>
      <c r="D1048" s="64"/>
      <c r="E1048" s="58"/>
    </row>
    <row r="1049" spans="1:5" ht="15.75">
      <c r="A1049" s="47"/>
      <c r="B1049" s="156"/>
      <c r="C1049" s="64"/>
      <c r="D1049" s="64"/>
      <c r="E1049" s="58"/>
    </row>
    <row r="1050" spans="1:5" ht="15.75">
      <c r="A1050" s="47"/>
      <c r="B1050" s="156"/>
      <c r="C1050" s="64"/>
      <c r="D1050" s="64"/>
      <c r="E1050" s="58"/>
    </row>
    <row r="1051" spans="1:5" ht="15.75">
      <c r="A1051" s="47"/>
      <c r="B1051" s="156"/>
      <c r="C1051" s="64"/>
      <c r="D1051" s="64"/>
      <c r="E1051" s="58"/>
    </row>
    <row r="1052" spans="1:5" ht="15.75">
      <c r="A1052" s="47"/>
      <c r="B1052" s="156"/>
      <c r="C1052" s="64"/>
      <c r="D1052" s="64"/>
      <c r="E1052" s="58"/>
    </row>
    <row r="1053" spans="1:5" ht="15.75">
      <c r="A1053" s="47"/>
      <c r="B1053" s="156"/>
      <c r="C1053" s="64"/>
      <c r="D1053" s="64"/>
      <c r="E1053" s="58"/>
    </row>
    <row r="1054" spans="1:5" ht="15.75">
      <c r="A1054" s="47"/>
      <c r="B1054" s="156"/>
      <c r="C1054" s="64"/>
      <c r="D1054" s="64"/>
      <c r="E1054" s="58"/>
    </row>
    <row r="1055" spans="1:5" ht="15.75">
      <c r="A1055" s="47"/>
      <c r="B1055" s="156"/>
      <c r="C1055" s="64"/>
      <c r="D1055" s="64"/>
      <c r="E1055" s="58"/>
    </row>
    <row r="1056" spans="1:5" ht="15.75">
      <c r="A1056" s="47"/>
      <c r="B1056" s="156"/>
      <c r="C1056" s="64"/>
      <c r="D1056" s="64"/>
      <c r="E1056" s="58"/>
    </row>
    <row r="1057" spans="1:5" ht="15.75">
      <c r="A1057" s="47"/>
      <c r="B1057" s="156"/>
      <c r="C1057" s="64"/>
      <c r="D1057" s="64"/>
      <c r="E1057" s="58"/>
    </row>
    <row r="1058" spans="1:5" ht="15.75">
      <c r="A1058" s="47"/>
      <c r="B1058" s="156"/>
      <c r="C1058" s="64"/>
      <c r="D1058" s="64"/>
      <c r="E1058" s="58"/>
    </row>
    <row r="1059" spans="1:5" ht="15.75">
      <c r="A1059" s="47"/>
      <c r="B1059" s="156"/>
      <c r="C1059" s="64"/>
      <c r="D1059" s="64"/>
      <c r="E1059" s="58"/>
    </row>
    <row r="1060" spans="1:5" ht="15.75">
      <c r="A1060" s="47"/>
      <c r="B1060" s="156"/>
      <c r="C1060" s="64"/>
      <c r="D1060" s="64"/>
      <c r="E1060" s="58"/>
    </row>
    <row r="1061" spans="1:5" ht="15.75">
      <c r="A1061" s="47"/>
      <c r="B1061" s="156"/>
      <c r="C1061" s="64"/>
      <c r="D1061" s="64"/>
      <c r="E1061" s="58"/>
    </row>
    <row r="1062" spans="1:5" ht="15.75">
      <c r="A1062" s="47"/>
      <c r="B1062" s="156"/>
      <c r="C1062" s="64"/>
      <c r="D1062" s="64"/>
      <c r="E1062" s="58"/>
    </row>
    <row r="1063" spans="1:5" ht="15.75">
      <c r="A1063" s="47"/>
      <c r="B1063" s="156"/>
      <c r="C1063" s="64"/>
      <c r="D1063" s="64"/>
      <c r="E1063" s="58"/>
    </row>
    <row r="1064" spans="1:5" ht="15.75">
      <c r="A1064" s="47"/>
      <c r="B1064" s="156"/>
      <c r="C1064" s="64"/>
      <c r="D1064" s="64"/>
      <c r="E1064" s="58"/>
    </row>
    <row r="1065" spans="1:5" ht="15.75">
      <c r="A1065" s="47"/>
      <c r="B1065" s="156"/>
      <c r="C1065" s="64"/>
      <c r="D1065" s="64"/>
      <c r="E1065" s="58"/>
    </row>
    <row r="1066" spans="1:5" ht="15.75">
      <c r="A1066" s="47"/>
      <c r="B1066" s="156"/>
      <c r="C1066" s="64"/>
      <c r="D1066" s="64"/>
      <c r="E1066" s="58"/>
    </row>
    <row r="1067" spans="1:5" ht="15.75">
      <c r="A1067" s="47"/>
      <c r="B1067" s="156"/>
      <c r="C1067" s="64"/>
      <c r="D1067" s="64"/>
      <c r="E1067" s="58"/>
    </row>
    <row r="1068" spans="1:5" ht="15.75">
      <c r="A1068" s="47"/>
      <c r="B1068" s="156"/>
      <c r="C1068" s="64"/>
      <c r="D1068" s="64"/>
      <c r="E1068" s="58"/>
    </row>
    <row r="1069" spans="1:5" ht="15.75">
      <c r="A1069" s="47"/>
      <c r="B1069" s="156"/>
      <c r="C1069" s="64"/>
      <c r="D1069" s="64"/>
      <c r="E1069" s="58"/>
    </row>
    <row r="1070" spans="1:5" ht="15.75">
      <c r="A1070" s="47"/>
      <c r="B1070" s="156"/>
      <c r="C1070" s="64"/>
      <c r="D1070" s="64"/>
      <c r="E1070" s="58"/>
    </row>
    <row r="1071" spans="1:5" ht="15.75">
      <c r="A1071" s="47"/>
      <c r="B1071" s="156"/>
      <c r="C1071" s="64"/>
      <c r="D1071" s="64"/>
      <c r="E1071" s="58"/>
    </row>
    <row r="1072" spans="1:5" ht="15.75">
      <c r="A1072" s="47"/>
      <c r="B1072" s="156"/>
      <c r="C1072" s="64"/>
      <c r="D1072" s="64"/>
      <c r="E1072" s="58"/>
    </row>
    <row r="1073" spans="1:5" ht="15.75">
      <c r="A1073" s="47"/>
      <c r="B1073" s="156"/>
      <c r="C1073" s="64"/>
      <c r="D1073" s="64"/>
      <c r="E1073" s="58"/>
    </row>
    <row r="1074" spans="1:5" ht="15.75">
      <c r="A1074" s="47"/>
      <c r="B1074" s="156"/>
      <c r="C1074" s="64"/>
      <c r="D1074" s="64"/>
      <c r="E1074" s="58"/>
    </row>
    <row r="1075" spans="1:5" ht="15.75">
      <c r="A1075" s="47"/>
      <c r="B1075" s="156"/>
      <c r="C1075" s="64"/>
      <c r="D1075" s="64"/>
      <c r="E1075" s="58"/>
    </row>
    <row r="1076" spans="1:5" ht="15.75">
      <c r="A1076" s="47"/>
      <c r="B1076" s="156"/>
      <c r="C1076" s="64"/>
      <c r="D1076" s="64"/>
      <c r="E1076" s="58"/>
    </row>
    <row r="1077" spans="1:5" ht="15.75">
      <c r="A1077" s="47"/>
      <c r="B1077" s="156"/>
      <c r="C1077" s="64"/>
      <c r="D1077" s="64"/>
      <c r="E1077" s="58"/>
    </row>
    <row r="1078" spans="1:5" ht="15.75">
      <c r="A1078" s="47"/>
      <c r="B1078" s="156"/>
      <c r="C1078" s="64"/>
      <c r="D1078" s="64"/>
      <c r="E1078" s="58"/>
    </row>
    <row r="1079" spans="1:5" ht="15.75">
      <c r="A1079" s="47"/>
      <c r="B1079" s="156"/>
      <c r="C1079" s="64"/>
      <c r="D1079" s="64"/>
      <c r="E1079" s="58"/>
    </row>
    <row r="1080" spans="1:5" ht="15.75">
      <c r="A1080" s="47"/>
      <c r="B1080" s="156"/>
      <c r="C1080" s="64"/>
      <c r="D1080" s="64"/>
      <c r="E1080" s="58"/>
    </row>
    <row r="1081" spans="1:5" ht="15.75">
      <c r="A1081" s="47"/>
      <c r="B1081" s="156"/>
      <c r="C1081" s="64"/>
      <c r="D1081" s="64"/>
      <c r="E1081" s="58"/>
    </row>
    <row r="1082" spans="1:5" ht="15.75">
      <c r="A1082" s="47"/>
      <c r="B1082" s="156"/>
      <c r="C1082" s="64"/>
      <c r="D1082" s="64"/>
      <c r="E1082" s="58"/>
    </row>
    <row r="1083" spans="1:5" ht="15.75">
      <c r="A1083" s="47"/>
      <c r="B1083" s="156"/>
      <c r="C1083" s="64"/>
      <c r="D1083" s="64"/>
      <c r="E1083" s="58"/>
    </row>
    <row r="1084" spans="1:5" ht="15.75">
      <c r="A1084" s="47"/>
      <c r="B1084" s="156"/>
      <c r="C1084" s="64"/>
      <c r="D1084" s="64"/>
      <c r="E1084" s="58"/>
    </row>
    <row r="1085" spans="1:5" ht="15.75">
      <c r="A1085" s="47"/>
      <c r="B1085" s="156"/>
      <c r="C1085" s="64"/>
      <c r="D1085" s="64"/>
      <c r="E1085" s="58"/>
    </row>
    <row r="1086" spans="1:5" ht="15.75">
      <c r="A1086" s="47"/>
      <c r="B1086" s="156"/>
      <c r="C1086" s="64"/>
      <c r="D1086" s="64"/>
      <c r="E1086" s="58"/>
    </row>
    <row r="1087" spans="1:5" ht="15.75">
      <c r="A1087" s="47"/>
      <c r="B1087" s="156"/>
      <c r="C1087" s="64"/>
      <c r="D1087" s="64"/>
      <c r="E1087" s="58"/>
    </row>
    <row r="1088" spans="1:5" ht="15.75">
      <c r="A1088" s="47"/>
      <c r="B1088" s="156"/>
      <c r="C1088" s="64"/>
      <c r="D1088" s="64"/>
      <c r="E1088" s="58"/>
    </row>
    <row r="1089" spans="1:5" ht="15.75">
      <c r="A1089" s="47"/>
      <c r="B1089" s="156"/>
      <c r="C1089" s="64"/>
      <c r="D1089" s="64"/>
      <c r="E1089" s="58"/>
    </row>
    <row r="1090" spans="1:5" ht="15.75">
      <c r="A1090" s="47"/>
      <c r="B1090" s="156"/>
      <c r="C1090" s="64"/>
      <c r="D1090" s="64"/>
      <c r="E1090" s="58"/>
    </row>
    <row r="1091" spans="1:5" ht="15.75">
      <c r="A1091" s="47"/>
      <c r="B1091" s="156"/>
      <c r="C1091" s="64"/>
      <c r="D1091" s="64"/>
      <c r="E1091" s="58"/>
    </row>
    <row r="1092" spans="1:5" ht="15.75">
      <c r="A1092" s="47"/>
      <c r="B1092" s="156"/>
      <c r="C1092" s="64"/>
      <c r="D1092" s="64"/>
      <c r="E1092" s="58"/>
    </row>
    <row r="1093" spans="1:5" ht="15.75">
      <c r="A1093" s="47"/>
      <c r="B1093" s="156"/>
      <c r="C1093" s="64"/>
      <c r="D1093" s="64"/>
      <c r="E1093" s="58"/>
    </row>
    <row r="1094" spans="1:5" ht="15.75">
      <c r="A1094" s="47"/>
      <c r="B1094" s="156"/>
      <c r="C1094" s="64"/>
      <c r="D1094" s="64"/>
      <c r="E1094" s="58"/>
    </row>
    <row r="1095" spans="1:5" ht="15.75">
      <c r="A1095" s="47"/>
      <c r="B1095" s="156"/>
      <c r="C1095" s="64"/>
      <c r="D1095" s="64"/>
      <c r="E1095" s="58"/>
    </row>
    <row r="1096" spans="1:5" ht="15.75">
      <c r="A1096" s="47"/>
      <c r="B1096" s="156"/>
      <c r="C1096" s="64"/>
      <c r="D1096" s="64"/>
      <c r="E1096" s="58"/>
    </row>
    <row r="1097" spans="1:5" ht="15.75">
      <c r="A1097" s="47"/>
      <c r="B1097" s="156"/>
      <c r="C1097" s="64"/>
      <c r="D1097" s="64"/>
      <c r="E1097" s="58"/>
    </row>
    <row r="1098" spans="1:5" ht="15.75">
      <c r="A1098" s="47"/>
      <c r="B1098" s="156"/>
      <c r="C1098" s="64"/>
      <c r="D1098" s="64"/>
      <c r="E1098" s="58"/>
    </row>
    <row r="1099" spans="1:5" ht="15.75">
      <c r="A1099" s="47"/>
      <c r="B1099" s="156"/>
      <c r="C1099" s="64"/>
      <c r="D1099" s="64"/>
      <c r="E1099" s="58"/>
    </row>
    <row r="1100" spans="1:5" ht="15.75">
      <c r="A1100" s="47"/>
      <c r="B1100" s="156"/>
      <c r="C1100" s="64"/>
      <c r="D1100" s="64"/>
      <c r="E1100" s="58"/>
    </row>
    <row r="1101" spans="1:5" ht="15.75">
      <c r="A1101" s="47"/>
      <c r="B1101" s="156"/>
      <c r="C1101" s="64"/>
      <c r="D1101" s="64"/>
      <c r="E1101" s="58"/>
    </row>
    <row r="1102" spans="1:5" ht="15.75">
      <c r="A1102" s="47"/>
      <c r="B1102" s="156"/>
      <c r="C1102" s="64"/>
      <c r="D1102" s="64"/>
      <c r="E1102" s="58"/>
    </row>
    <row r="1103" spans="1:5" ht="15.75">
      <c r="A1103" s="47"/>
      <c r="B1103" s="156"/>
      <c r="C1103" s="64"/>
      <c r="D1103" s="64"/>
      <c r="E1103" s="58"/>
    </row>
    <row r="1104" spans="1:5" ht="15.75">
      <c r="A1104" s="47"/>
      <c r="B1104" s="156"/>
      <c r="C1104" s="64"/>
      <c r="D1104" s="64"/>
      <c r="E1104" s="58"/>
    </row>
    <row r="1105" spans="1:5" ht="15.75">
      <c r="A1105" s="47"/>
      <c r="B1105" s="156"/>
      <c r="C1105" s="64"/>
      <c r="D1105" s="64"/>
      <c r="E1105" s="58"/>
    </row>
    <row r="1106" spans="1:5" ht="15.75">
      <c r="A1106" s="47"/>
      <c r="B1106" s="156"/>
      <c r="C1106" s="64"/>
      <c r="D1106" s="64"/>
      <c r="E1106" s="58"/>
    </row>
    <row r="1107" spans="1:5" ht="15.75">
      <c r="A1107" s="47"/>
      <c r="B1107" s="156"/>
      <c r="C1107" s="64"/>
      <c r="D1107" s="64"/>
      <c r="E1107" s="58"/>
    </row>
    <row r="1108" spans="1:5" ht="15.75">
      <c r="A1108" s="47"/>
      <c r="B1108" s="156"/>
      <c r="C1108" s="64"/>
      <c r="D1108" s="64"/>
      <c r="E1108" s="58"/>
    </row>
    <row r="1109" spans="1:5" ht="15.75">
      <c r="A1109" s="47"/>
      <c r="B1109" s="156"/>
      <c r="C1109" s="64"/>
      <c r="D1109" s="64"/>
      <c r="E1109" s="58"/>
    </row>
    <row r="1110" spans="1:5" ht="15.75">
      <c r="A1110" s="47"/>
      <c r="B1110" s="156"/>
      <c r="C1110" s="64"/>
      <c r="D1110" s="64"/>
      <c r="E1110" s="58"/>
    </row>
    <row r="1111" spans="1:5" ht="15.75">
      <c r="A1111" s="47"/>
      <c r="B1111" s="156"/>
      <c r="C1111" s="64"/>
      <c r="D1111" s="64"/>
      <c r="E1111" s="58"/>
    </row>
    <row r="1112" spans="1:5" ht="15.75">
      <c r="A1112" s="47"/>
      <c r="B1112" s="156"/>
      <c r="C1112" s="64"/>
      <c r="D1112" s="64"/>
      <c r="E1112" s="58"/>
    </row>
    <row r="1113" spans="1:5" ht="15.75">
      <c r="A1113" s="47"/>
      <c r="B1113" s="156"/>
      <c r="C1113" s="64"/>
      <c r="D1113" s="64"/>
      <c r="E1113" s="58"/>
    </row>
    <row r="1114" spans="1:5" ht="15.75">
      <c r="A1114" s="47"/>
      <c r="B1114" s="156"/>
      <c r="C1114" s="64"/>
      <c r="D1114" s="64"/>
      <c r="E1114" s="58"/>
    </row>
    <row r="1115" spans="1:5" ht="15.75">
      <c r="A1115" s="47"/>
      <c r="B1115" s="156"/>
      <c r="C1115" s="64"/>
      <c r="D1115" s="64"/>
      <c r="E1115" s="58"/>
    </row>
    <row r="1116" spans="1:5" ht="15.75">
      <c r="A1116" s="47"/>
      <c r="B1116" s="156"/>
      <c r="C1116" s="64"/>
      <c r="D1116" s="64"/>
      <c r="E1116" s="58"/>
    </row>
    <row r="1117" spans="1:5" ht="15.75">
      <c r="A1117" s="47"/>
      <c r="B1117" s="156"/>
      <c r="C1117" s="64"/>
      <c r="D1117" s="64"/>
      <c r="E1117" s="58"/>
    </row>
    <row r="1118" spans="1:5" ht="15.75">
      <c r="A1118" s="47"/>
      <c r="B1118" s="156"/>
      <c r="C1118" s="64"/>
      <c r="D1118" s="64"/>
      <c r="E1118" s="58"/>
    </row>
    <row r="1119" spans="1:5" ht="15.75">
      <c r="A1119" s="47"/>
      <c r="B1119" s="156"/>
      <c r="C1119" s="64"/>
      <c r="D1119" s="64"/>
      <c r="E1119" s="58"/>
    </row>
    <row r="1120" spans="1:5" ht="15.75">
      <c r="A1120" s="47"/>
      <c r="B1120" s="156"/>
      <c r="C1120" s="64"/>
      <c r="D1120" s="64"/>
      <c r="E1120" s="58"/>
    </row>
    <row r="1121" spans="1:5" ht="15.75">
      <c r="A1121" s="47"/>
      <c r="B1121" s="156"/>
      <c r="C1121" s="64"/>
      <c r="D1121" s="64"/>
      <c r="E1121" s="58"/>
    </row>
    <row r="1122" spans="1:5" ht="15.75">
      <c r="A1122" s="47"/>
      <c r="B1122" s="156"/>
      <c r="C1122" s="64"/>
      <c r="D1122" s="64"/>
      <c r="E1122" s="58"/>
    </row>
    <row r="1123" spans="1:5" ht="15.75">
      <c r="A1123" s="47"/>
      <c r="B1123" s="156"/>
      <c r="C1123" s="64"/>
      <c r="D1123" s="64"/>
      <c r="E1123" s="58"/>
    </row>
    <row r="1124" spans="1:5" ht="15.75">
      <c r="A1124" s="47"/>
      <c r="B1124" s="156"/>
      <c r="C1124" s="64"/>
      <c r="D1124" s="64"/>
      <c r="E1124" s="58"/>
    </row>
    <row r="1125" spans="1:5" ht="15.75">
      <c r="A1125" s="47"/>
      <c r="B1125" s="156"/>
      <c r="C1125" s="64"/>
      <c r="D1125" s="64"/>
      <c r="E1125" s="58"/>
    </row>
    <row r="1126" spans="1:5" ht="15.75">
      <c r="A1126" s="47"/>
      <c r="B1126" s="156"/>
      <c r="C1126" s="64"/>
      <c r="D1126" s="64"/>
      <c r="E1126" s="58"/>
    </row>
    <row r="1127" spans="1:5" ht="15.75">
      <c r="A1127" s="47"/>
      <c r="B1127" s="156"/>
      <c r="C1127" s="64"/>
      <c r="D1127" s="64"/>
      <c r="E1127" s="58"/>
    </row>
    <row r="1128" spans="1:5" ht="15.75">
      <c r="A1128" s="47"/>
      <c r="B1128" s="156"/>
      <c r="C1128" s="64"/>
      <c r="D1128" s="64"/>
      <c r="E1128" s="58"/>
    </row>
    <row r="1129" spans="1:5" ht="15.75">
      <c r="A1129" s="47"/>
      <c r="B1129" s="156"/>
      <c r="C1129" s="64"/>
      <c r="D1129" s="64"/>
      <c r="E1129" s="58"/>
    </row>
    <row r="1130" spans="1:5" ht="15.75">
      <c r="A1130" s="47"/>
      <c r="B1130" s="156"/>
      <c r="C1130" s="64"/>
      <c r="D1130" s="64"/>
      <c r="E1130" s="58"/>
    </row>
    <row r="1131" spans="1:5" ht="15.75">
      <c r="A1131" s="47"/>
      <c r="B1131" s="156"/>
      <c r="C1131" s="64"/>
      <c r="D1131" s="64"/>
      <c r="E1131" s="58"/>
    </row>
    <row r="1132" spans="1:5" ht="15.75">
      <c r="A1132" s="47"/>
      <c r="B1132" s="156"/>
      <c r="C1132" s="64"/>
      <c r="D1132" s="64"/>
      <c r="E1132" s="58"/>
    </row>
    <row r="1133" spans="1:5" ht="15.75">
      <c r="A1133" s="47"/>
      <c r="B1133" s="156"/>
      <c r="C1133" s="64"/>
      <c r="D1133" s="64"/>
      <c r="E1133" s="58"/>
    </row>
    <row r="1134" spans="1:5" ht="15.75">
      <c r="A1134" s="47"/>
      <c r="B1134" s="156"/>
      <c r="C1134" s="64"/>
      <c r="D1134" s="64"/>
      <c r="E1134" s="58"/>
    </row>
    <row r="1135" spans="1:5" ht="15.75">
      <c r="A1135" s="47"/>
      <c r="B1135" s="156"/>
      <c r="C1135" s="64"/>
      <c r="D1135" s="64"/>
      <c r="E1135" s="58"/>
    </row>
    <row r="1136" spans="1:5" ht="15.75">
      <c r="A1136" s="47"/>
      <c r="B1136" s="156"/>
      <c r="C1136" s="64"/>
      <c r="D1136" s="64"/>
      <c r="E1136" s="58"/>
    </row>
    <row r="1137" spans="1:5" ht="15.75">
      <c r="A1137" s="47"/>
      <c r="B1137" s="156"/>
      <c r="C1137" s="64"/>
      <c r="D1137" s="64"/>
      <c r="E1137" s="58"/>
    </row>
    <row r="1138" spans="1:5" ht="15.75">
      <c r="A1138" s="47"/>
      <c r="B1138" s="156"/>
      <c r="C1138" s="64"/>
      <c r="D1138" s="64"/>
      <c r="E1138" s="58"/>
    </row>
    <row r="1139" spans="1:5" ht="15.75">
      <c r="A1139" s="47"/>
      <c r="B1139" s="156"/>
      <c r="C1139" s="64"/>
      <c r="D1139" s="64"/>
      <c r="E1139" s="58"/>
    </row>
    <row r="1140" spans="1:5" ht="15.75">
      <c r="A1140" s="47"/>
      <c r="B1140" s="156"/>
      <c r="C1140" s="64"/>
      <c r="D1140" s="64"/>
      <c r="E1140" s="58"/>
    </row>
    <row r="1141" spans="1:5" ht="15.75">
      <c r="A1141" s="47"/>
      <c r="B1141" s="156"/>
      <c r="C1141" s="64"/>
      <c r="D1141" s="64"/>
      <c r="E1141" s="58"/>
    </row>
    <row r="1142" spans="1:5" ht="15.75">
      <c r="A1142" s="47"/>
      <c r="B1142" s="156"/>
      <c r="C1142" s="64"/>
      <c r="D1142" s="64"/>
      <c r="E1142" s="58"/>
    </row>
    <row r="1143" spans="1:5" ht="15.75">
      <c r="A1143" s="47"/>
      <c r="B1143" s="156"/>
      <c r="C1143" s="64"/>
      <c r="D1143" s="64"/>
      <c r="E1143" s="58"/>
    </row>
    <row r="1144" spans="1:5" ht="15.75">
      <c r="A1144" s="47"/>
      <c r="B1144" s="156"/>
      <c r="C1144" s="64"/>
      <c r="D1144" s="64"/>
      <c r="E1144" s="58"/>
    </row>
    <row r="1145" spans="1:5" ht="15.75">
      <c r="A1145" s="47"/>
      <c r="B1145" s="156"/>
      <c r="C1145" s="64"/>
      <c r="D1145" s="64"/>
      <c r="E1145" s="58"/>
    </row>
    <row r="1146" spans="1:5" ht="15.75">
      <c r="A1146" s="47"/>
      <c r="B1146" s="156"/>
      <c r="C1146" s="64"/>
      <c r="D1146" s="64"/>
      <c r="E1146" s="58"/>
    </row>
    <row r="1147" spans="1:5" ht="15.75">
      <c r="A1147" s="47"/>
      <c r="B1147" s="156"/>
      <c r="C1147" s="64"/>
      <c r="D1147" s="64"/>
      <c r="E1147" s="58"/>
    </row>
    <row r="1148" spans="1:5" ht="15.75">
      <c r="A1148" s="47"/>
      <c r="B1148" s="156"/>
      <c r="C1148" s="64"/>
      <c r="D1148" s="64"/>
      <c r="E1148" s="58"/>
    </row>
    <row r="1149" spans="1:5" ht="15.75">
      <c r="A1149" s="47"/>
      <c r="B1149" s="156"/>
      <c r="C1149" s="64"/>
      <c r="D1149" s="64"/>
      <c r="E1149" s="58"/>
    </row>
    <row r="1150" spans="1:5" ht="15.75">
      <c r="A1150" s="47"/>
      <c r="B1150" s="156"/>
      <c r="C1150" s="64"/>
      <c r="D1150" s="64"/>
      <c r="E1150" s="58"/>
    </row>
    <row r="1151" spans="1:5" ht="15.75">
      <c r="A1151" s="47"/>
      <c r="B1151" s="156"/>
      <c r="C1151" s="64"/>
      <c r="D1151" s="64"/>
      <c r="E1151" s="58"/>
    </row>
    <row r="1152" spans="1:5" ht="15.75">
      <c r="A1152" s="47"/>
      <c r="B1152" s="156"/>
      <c r="C1152" s="64"/>
      <c r="D1152" s="64"/>
      <c r="E1152" s="58"/>
    </row>
    <row r="1153" spans="1:5" ht="15.75">
      <c r="A1153" s="47"/>
      <c r="B1153" s="156"/>
      <c r="C1153" s="64"/>
      <c r="D1153" s="64"/>
      <c r="E1153" s="58"/>
    </row>
    <row r="1154" spans="1:5" ht="15.75">
      <c r="A1154" s="47"/>
      <c r="B1154" s="156"/>
      <c r="C1154" s="64"/>
      <c r="D1154" s="64"/>
      <c r="E1154" s="58"/>
    </row>
    <row r="1155" spans="1:5" ht="15.75">
      <c r="A1155" s="47"/>
      <c r="B1155" s="156"/>
      <c r="C1155" s="64"/>
      <c r="D1155" s="64"/>
      <c r="E1155" s="58"/>
    </row>
    <row r="1156" spans="1:5" ht="15.75">
      <c r="A1156" s="47"/>
      <c r="B1156" s="156"/>
      <c r="C1156" s="64"/>
      <c r="D1156" s="64"/>
      <c r="E1156" s="58"/>
    </row>
    <row r="1157" spans="1:5" ht="15.75">
      <c r="A1157" s="47"/>
      <c r="B1157" s="156"/>
      <c r="C1157" s="64"/>
      <c r="D1157" s="64"/>
      <c r="E1157" s="58"/>
    </row>
    <row r="1158" spans="1:5" ht="15.75">
      <c r="A1158" s="47"/>
      <c r="B1158" s="156"/>
      <c r="C1158" s="64"/>
      <c r="D1158" s="64"/>
      <c r="E1158" s="58"/>
    </row>
    <row r="1159" spans="1:5" ht="15.75">
      <c r="A1159" s="47"/>
      <c r="B1159" s="156"/>
      <c r="C1159" s="64"/>
      <c r="D1159" s="64"/>
      <c r="E1159" s="58"/>
    </row>
    <row r="1160" spans="1:5" ht="15.75">
      <c r="A1160" s="47"/>
      <c r="B1160" s="156"/>
      <c r="C1160" s="64"/>
      <c r="D1160" s="64"/>
      <c r="E1160" s="58"/>
    </row>
    <row r="1161" spans="1:5" ht="15.75">
      <c r="A1161" s="47"/>
      <c r="B1161" s="156"/>
      <c r="C1161" s="64"/>
      <c r="D1161" s="64"/>
      <c r="E1161" s="58"/>
    </row>
    <row r="1162" spans="1:5" ht="15.75">
      <c r="A1162" s="47"/>
      <c r="B1162" s="156"/>
      <c r="C1162" s="64"/>
      <c r="D1162" s="64"/>
      <c r="E1162" s="58"/>
    </row>
    <row r="1163" spans="1:5" ht="15.75">
      <c r="A1163" s="47"/>
      <c r="B1163" s="156"/>
      <c r="C1163" s="64"/>
      <c r="D1163" s="64"/>
      <c r="E1163" s="58"/>
    </row>
    <row r="1164" spans="1:5" ht="15.75">
      <c r="A1164" s="47"/>
      <c r="B1164" s="156"/>
      <c r="C1164" s="64"/>
      <c r="D1164" s="64"/>
      <c r="E1164" s="58"/>
    </row>
    <row r="1165" spans="1:5" ht="15.75">
      <c r="A1165" s="47"/>
      <c r="B1165" s="156"/>
      <c r="C1165" s="64"/>
      <c r="D1165" s="64"/>
      <c r="E1165" s="58"/>
    </row>
    <row r="1166" spans="1:5" ht="15.75">
      <c r="A1166" s="47"/>
      <c r="B1166" s="156"/>
      <c r="C1166" s="64"/>
      <c r="D1166" s="64"/>
      <c r="E1166" s="58"/>
    </row>
    <row r="1167" spans="1:5" ht="15.75">
      <c r="A1167" s="47"/>
      <c r="B1167" s="156"/>
      <c r="C1167" s="64"/>
      <c r="D1167" s="64"/>
      <c r="E1167" s="58"/>
    </row>
    <row r="1168" spans="1:5" ht="15.75">
      <c r="A1168" s="47"/>
      <c r="B1168" s="156"/>
      <c r="C1168" s="64"/>
      <c r="D1168" s="64"/>
      <c r="E1168" s="58"/>
    </row>
    <row r="1169" spans="1:5" ht="15.75">
      <c r="A1169" s="47"/>
      <c r="B1169" s="156"/>
      <c r="C1169" s="64"/>
      <c r="D1169" s="64"/>
      <c r="E1169" s="58"/>
    </row>
    <row r="1170" spans="1:5" ht="15.75">
      <c r="A1170" s="47"/>
      <c r="B1170" s="156"/>
      <c r="C1170" s="64"/>
      <c r="D1170" s="64"/>
      <c r="E1170" s="58"/>
    </row>
    <row r="1171" spans="1:5" ht="15.75">
      <c r="A1171" s="47"/>
      <c r="B1171" s="156"/>
      <c r="C1171" s="64"/>
      <c r="D1171" s="64"/>
      <c r="E1171" s="58"/>
    </row>
    <row r="1172" spans="1:5" ht="15.75">
      <c r="A1172" s="47"/>
      <c r="B1172" s="156"/>
      <c r="C1172" s="64"/>
      <c r="D1172" s="64"/>
      <c r="E1172" s="58"/>
    </row>
    <row r="1173" spans="1:5" ht="15.75">
      <c r="A1173" s="47"/>
      <c r="B1173" s="156"/>
      <c r="C1173" s="64"/>
      <c r="D1173" s="64"/>
      <c r="E1173" s="58"/>
    </row>
    <row r="1174" spans="1:5" ht="15.75">
      <c r="A1174" s="47"/>
      <c r="B1174" s="156"/>
      <c r="C1174" s="64"/>
      <c r="D1174" s="64"/>
      <c r="E1174" s="58"/>
    </row>
    <row r="1175" spans="1:5" ht="15.75">
      <c r="A1175" s="47"/>
      <c r="B1175" s="156"/>
      <c r="C1175" s="64"/>
      <c r="D1175" s="64"/>
      <c r="E1175" s="58"/>
    </row>
    <row r="1176" spans="1:5" ht="15.75">
      <c r="A1176" s="47"/>
      <c r="B1176" s="156"/>
      <c r="C1176" s="64"/>
      <c r="D1176" s="64"/>
      <c r="E1176" s="58"/>
    </row>
    <row r="1177" spans="1:5" ht="15.75">
      <c r="A1177" s="47"/>
      <c r="B1177" s="156"/>
      <c r="C1177" s="64"/>
      <c r="D1177" s="64"/>
      <c r="E1177" s="58"/>
    </row>
    <row r="1178" spans="1:5" ht="15.75">
      <c r="A1178" s="47"/>
      <c r="B1178" s="156"/>
      <c r="C1178" s="64"/>
      <c r="D1178" s="64"/>
      <c r="E1178" s="58"/>
    </row>
    <row r="1179" spans="1:5" ht="15.75">
      <c r="A1179" s="47"/>
      <c r="B1179" s="156"/>
      <c r="C1179" s="64"/>
      <c r="D1179" s="64"/>
      <c r="E1179" s="58"/>
    </row>
    <row r="1180" spans="1:5" ht="15.75">
      <c r="A1180" s="47"/>
      <c r="B1180" s="156"/>
      <c r="C1180" s="64"/>
      <c r="D1180" s="64"/>
      <c r="E1180" s="58"/>
    </row>
    <row r="1181" spans="1:5" ht="15.75">
      <c r="A1181" s="47"/>
      <c r="B1181" s="156"/>
      <c r="C1181" s="64"/>
      <c r="D1181" s="64"/>
      <c r="E1181" s="58"/>
    </row>
    <row r="1182" spans="1:5" ht="15.75">
      <c r="A1182" s="47"/>
      <c r="B1182" s="156"/>
      <c r="C1182" s="64"/>
      <c r="D1182" s="64"/>
      <c r="E1182" s="58"/>
    </row>
    <row r="1183" spans="1:5" ht="15.75">
      <c r="A1183" s="47"/>
      <c r="B1183" s="156"/>
      <c r="C1183" s="64"/>
      <c r="D1183" s="64"/>
      <c r="E1183" s="58"/>
    </row>
    <row r="1184" spans="1:5" ht="15.75">
      <c r="A1184" s="47"/>
      <c r="B1184" s="156"/>
      <c r="C1184" s="64"/>
      <c r="D1184" s="64"/>
      <c r="E1184" s="58"/>
    </row>
    <row r="1185" spans="1:5" ht="15.75">
      <c r="A1185" s="47"/>
      <c r="B1185" s="156"/>
      <c r="C1185" s="64"/>
      <c r="D1185" s="64"/>
      <c r="E1185" s="58"/>
    </row>
    <row r="1186" spans="1:5" ht="15.75">
      <c r="A1186" s="47"/>
      <c r="B1186" s="156"/>
      <c r="C1186" s="64"/>
      <c r="D1186" s="64"/>
      <c r="E1186" s="58"/>
    </row>
    <row r="1187" spans="1:5" ht="15.75">
      <c r="A1187" s="47"/>
      <c r="B1187" s="156"/>
      <c r="C1187" s="64"/>
      <c r="D1187" s="64"/>
      <c r="E1187" s="58"/>
    </row>
    <row r="1188" spans="1:5" ht="15.75">
      <c r="A1188" s="47"/>
      <c r="B1188" s="156"/>
      <c r="C1188" s="64"/>
      <c r="D1188" s="64"/>
      <c r="E1188" s="58"/>
    </row>
    <row r="1189" spans="1:5" ht="15.75">
      <c r="A1189" s="47"/>
      <c r="B1189" s="156"/>
      <c r="C1189" s="64"/>
      <c r="D1189" s="64"/>
      <c r="E1189" s="58"/>
    </row>
    <row r="1190" spans="1:5" ht="15.75">
      <c r="A1190" s="47"/>
      <c r="B1190" s="156"/>
      <c r="C1190" s="64"/>
      <c r="D1190" s="64"/>
      <c r="E1190" s="58"/>
    </row>
    <row r="1191" spans="1:5" ht="15.75">
      <c r="A1191" s="47"/>
      <c r="B1191" s="156"/>
      <c r="C1191" s="64"/>
      <c r="D1191" s="64"/>
      <c r="E1191" s="58"/>
    </row>
    <row r="1192" spans="1:5" ht="15.75">
      <c r="A1192" s="47"/>
      <c r="B1192" s="156"/>
      <c r="C1192" s="64"/>
      <c r="D1192" s="64"/>
      <c r="E1192" s="58"/>
    </row>
    <row r="1193" spans="1:5" ht="15.75">
      <c r="A1193" s="47"/>
      <c r="B1193" s="156"/>
      <c r="C1193" s="64"/>
      <c r="D1193" s="64"/>
      <c r="E1193" s="58"/>
    </row>
    <row r="1194" spans="1:5" ht="15.75">
      <c r="A1194" s="47"/>
      <c r="B1194" s="156"/>
      <c r="C1194" s="64"/>
      <c r="D1194" s="64"/>
      <c r="E1194" s="58"/>
    </row>
    <row r="1195" spans="1:5" ht="15.75">
      <c r="A1195" s="47"/>
      <c r="B1195" s="156"/>
      <c r="C1195" s="64"/>
      <c r="D1195" s="64"/>
      <c r="E1195" s="58"/>
    </row>
    <row r="1196" spans="1:5" ht="15.75">
      <c r="A1196" s="47"/>
      <c r="B1196" s="156"/>
      <c r="C1196" s="64"/>
      <c r="D1196" s="64"/>
      <c r="E1196" s="58"/>
    </row>
    <row r="1197" spans="1:5" ht="15.75">
      <c r="A1197" s="47"/>
      <c r="B1197" s="156"/>
      <c r="C1197" s="64"/>
      <c r="D1197" s="64"/>
      <c r="E1197" s="58"/>
    </row>
    <row r="1198" spans="1:5" ht="15.75">
      <c r="A1198" s="47"/>
      <c r="B1198" s="156"/>
      <c r="C1198" s="64"/>
      <c r="D1198" s="64"/>
      <c r="E1198" s="58"/>
    </row>
    <row r="1199" spans="1:5" ht="15.75">
      <c r="A1199" s="47"/>
      <c r="B1199" s="156"/>
      <c r="C1199" s="64"/>
      <c r="D1199" s="64"/>
      <c r="E1199" s="58"/>
    </row>
    <row r="1200" spans="1:5" ht="15.75">
      <c r="A1200" s="47"/>
      <c r="B1200" s="156"/>
      <c r="C1200" s="64"/>
      <c r="D1200" s="64"/>
      <c r="E1200" s="58"/>
    </row>
    <row r="1201" spans="1:5" ht="15.75">
      <c r="A1201" s="47"/>
      <c r="B1201" s="156"/>
      <c r="C1201" s="64"/>
      <c r="D1201" s="64"/>
      <c r="E1201" s="58"/>
    </row>
    <row r="1202" spans="1:5" ht="15.75">
      <c r="A1202" s="47"/>
      <c r="B1202" s="156"/>
      <c r="C1202" s="64"/>
      <c r="D1202" s="64"/>
      <c r="E1202" s="58"/>
    </row>
    <row r="1203" spans="1:5" ht="15.75">
      <c r="A1203" s="47"/>
      <c r="B1203" s="156"/>
      <c r="C1203" s="64"/>
      <c r="D1203" s="64"/>
      <c r="E1203" s="58"/>
    </row>
    <row r="1204" spans="1:5" ht="15.75">
      <c r="A1204" s="47"/>
      <c r="B1204" s="156"/>
      <c r="C1204" s="64"/>
      <c r="D1204" s="64"/>
      <c r="E1204" s="58"/>
    </row>
    <row r="1205" spans="1:5" ht="15.75">
      <c r="A1205" s="47"/>
      <c r="B1205" s="156"/>
      <c r="C1205" s="64"/>
      <c r="D1205" s="64"/>
      <c r="E1205" s="58"/>
    </row>
    <row r="1206" spans="1:5" ht="15.75">
      <c r="A1206" s="47"/>
      <c r="B1206" s="156"/>
      <c r="C1206" s="64"/>
      <c r="D1206" s="64"/>
      <c r="E1206" s="58"/>
    </row>
    <row r="1207" spans="1:5" ht="15.75">
      <c r="A1207" s="47"/>
      <c r="B1207" s="156"/>
      <c r="C1207" s="64"/>
      <c r="D1207" s="64"/>
      <c r="E1207" s="58"/>
    </row>
    <row r="1208" spans="1:5" ht="15.75">
      <c r="A1208" s="47"/>
      <c r="B1208" s="156"/>
      <c r="C1208" s="64"/>
      <c r="D1208" s="64"/>
      <c r="E1208" s="58"/>
    </row>
    <row r="1209" spans="1:5" ht="15.75">
      <c r="A1209" s="47"/>
      <c r="B1209" s="156"/>
      <c r="C1209" s="64"/>
      <c r="D1209" s="64"/>
      <c r="E1209" s="58"/>
    </row>
    <row r="1210" spans="1:5" ht="15.75">
      <c r="A1210" s="47"/>
      <c r="B1210" s="156"/>
      <c r="C1210" s="64"/>
      <c r="D1210" s="64"/>
      <c r="E1210" s="58"/>
    </row>
    <row r="1211" spans="1:5" ht="15.75">
      <c r="A1211" s="47"/>
      <c r="B1211" s="156"/>
      <c r="C1211" s="64"/>
      <c r="D1211" s="64"/>
      <c r="E1211" s="58"/>
    </row>
    <row r="1212" spans="1:5" ht="15.75">
      <c r="A1212" s="47"/>
      <c r="B1212" s="156"/>
      <c r="C1212" s="64"/>
      <c r="D1212" s="64"/>
      <c r="E1212" s="58"/>
    </row>
    <row r="1213" spans="1:5" ht="15.75">
      <c r="A1213" s="47"/>
      <c r="B1213" s="156"/>
      <c r="C1213" s="64"/>
      <c r="D1213" s="64"/>
      <c r="E1213" s="58"/>
    </row>
    <row r="1214" spans="1:5" ht="15.75">
      <c r="A1214" s="47"/>
      <c r="B1214" s="156"/>
      <c r="C1214" s="64"/>
      <c r="D1214" s="64"/>
      <c r="E1214" s="58"/>
    </row>
    <row r="1215" spans="1:5" ht="15.75">
      <c r="A1215" s="47"/>
      <c r="B1215" s="156"/>
      <c r="C1215" s="64"/>
      <c r="D1215" s="64"/>
      <c r="E1215" s="58"/>
    </row>
    <row r="1216" spans="1:5" ht="15.75">
      <c r="A1216" s="47"/>
      <c r="B1216" s="156"/>
      <c r="C1216" s="64"/>
      <c r="D1216" s="64"/>
      <c r="E1216" s="58"/>
    </row>
    <row r="1217" spans="1:5" ht="15.75">
      <c r="A1217" s="47"/>
      <c r="B1217" s="156"/>
      <c r="C1217" s="64"/>
      <c r="D1217" s="64"/>
      <c r="E1217" s="58"/>
    </row>
    <row r="1218" spans="1:5" ht="15.75">
      <c r="A1218" s="47"/>
      <c r="B1218" s="156"/>
      <c r="C1218" s="64"/>
      <c r="D1218" s="64"/>
      <c r="E1218" s="58"/>
    </row>
    <row r="1219" spans="1:5" ht="15.75">
      <c r="A1219" s="47"/>
      <c r="B1219" s="156"/>
      <c r="C1219" s="64"/>
      <c r="D1219" s="64"/>
      <c r="E1219" s="58"/>
    </row>
    <row r="1220" spans="1:5" ht="15.75">
      <c r="A1220" s="47"/>
      <c r="B1220" s="156"/>
      <c r="C1220" s="64"/>
      <c r="D1220" s="64"/>
      <c r="E1220" s="58"/>
    </row>
    <row r="1221" spans="1:5" ht="15.75">
      <c r="A1221" s="47"/>
      <c r="B1221" s="156"/>
      <c r="C1221" s="64"/>
      <c r="D1221" s="64"/>
      <c r="E1221" s="58"/>
    </row>
    <row r="1222" spans="1:5" ht="15.75">
      <c r="A1222" s="47"/>
      <c r="B1222" s="156"/>
      <c r="C1222" s="64"/>
      <c r="D1222" s="64"/>
      <c r="E1222" s="58"/>
    </row>
    <row r="1223" spans="1:5" ht="15.75">
      <c r="A1223" s="47"/>
      <c r="B1223" s="156"/>
      <c r="C1223" s="64"/>
      <c r="D1223" s="64"/>
      <c r="E1223" s="58"/>
    </row>
    <row r="1224" spans="1:5" ht="15.75">
      <c r="A1224" s="47"/>
      <c r="B1224" s="156"/>
      <c r="C1224" s="64"/>
      <c r="D1224" s="64"/>
      <c r="E1224" s="58"/>
    </row>
    <row r="1225" spans="1:5" ht="15.75">
      <c r="A1225" s="47"/>
      <c r="B1225" s="156"/>
      <c r="C1225" s="64"/>
      <c r="D1225" s="64"/>
      <c r="E1225" s="58"/>
    </row>
    <row r="1226" spans="1:5" ht="15.75">
      <c r="A1226" s="47"/>
      <c r="B1226" s="156"/>
      <c r="C1226" s="64"/>
      <c r="D1226" s="64"/>
      <c r="E1226" s="58"/>
    </row>
    <row r="1227" spans="1:5" ht="15.75">
      <c r="A1227" s="47"/>
      <c r="B1227" s="156"/>
      <c r="C1227" s="64"/>
      <c r="D1227" s="64"/>
      <c r="E1227" s="58"/>
    </row>
    <row r="1228" spans="1:5" ht="15.75">
      <c r="A1228" s="47"/>
      <c r="B1228" s="156"/>
      <c r="C1228" s="64"/>
      <c r="D1228" s="64"/>
      <c r="E1228" s="58"/>
    </row>
    <row r="1229" spans="1:5" ht="15.75">
      <c r="A1229" s="47"/>
      <c r="B1229" s="156"/>
      <c r="C1229" s="64"/>
      <c r="D1229" s="64"/>
      <c r="E1229" s="58"/>
    </row>
    <row r="1230" spans="1:5" ht="15.75">
      <c r="A1230" s="47"/>
      <c r="B1230" s="156"/>
      <c r="C1230" s="64"/>
      <c r="D1230" s="64"/>
      <c r="E1230" s="58"/>
    </row>
    <row r="1231" spans="1:5" ht="15.75">
      <c r="A1231" s="47"/>
      <c r="B1231" s="156"/>
      <c r="C1231" s="64"/>
      <c r="D1231" s="64"/>
      <c r="E1231" s="58"/>
    </row>
    <row r="1232" spans="1:5" ht="15.75">
      <c r="A1232" s="47"/>
      <c r="B1232" s="156"/>
      <c r="C1232" s="64"/>
      <c r="D1232" s="64"/>
      <c r="E1232" s="58"/>
    </row>
    <row r="1233" spans="1:5" ht="15.75">
      <c r="A1233" s="47"/>
      <c r="B1233" s="156"/>
      <c r="C1233" s="64"/>
      <c r="D1233" s="64"/>
      <c r="E1233" s="58"/>
    </row>
    <row r="1234" spans="1:5" ht="15.75">
      <c r="A1234" s="47"/>
      <c r="B1234" s="156"/>
      <c r="C1234" s="64"/>
      <c r="D1234" s="64"/>
      <c r="E1234" s="58"/>
    </row>
    <row r="1235" spans="1:5" ht="15.75">
      <c r="A1235" s="47"/>
      <c r="B1235" s="156"/>
      <c r="C1235" s="64"/>
      <c r="D1235" s="64"/>
      <c r="E1235" s="58"/>
    </row>
    <row r="1236" spans="1:5" ht="15.75">
      <c r="A1236" s="47"/>
      <c r="B1236" s="156"/>
      <c r="C1236" s="64"/>
      <c r="D1236" s="64"/>
      <c r="E1236" s="58"/>
    </row>
    <row r="1237" spans="1:5" ht="15.75">
      <c r="A1237" s="47"/>
      <c r="B1237" s="156"/>
      <c r="C1237" s="64"/>
      <c r="D1237" s="64"/>
      <c r="E1237" s="58"/>
    </row>
    <row r="1238" spans="1:5" ht="15.75">
      <c r="A1238" s="47"/>
      <c r="B1238" s="156"/>
      <c r="C1238" s="64"/>
      <c r="D1238" s="64"/>
      <c r="E1238" s="58"/>
    </row>
    <row r="1239" spans="1:5" ht="15.75">
      <c r="A1239" s="47"/>
      <c r="B1239" s="156"/>
      <c r="C1239" s="64"/>
      <c r="D1239" s="64"/>
      <c r="E1239" s="58"/>
    </row>
    <row r="1240" spans="1:5" ht="15.75">
      <c r="A1240" s="47"/>
      <c r="B1240" s="156"/>
      <c r="C1240" s="64"/>
      <c r="D1240" s="64"/>
      <c r="E1240" s="58"/>
    </row>
    <row r="1241" spans="1:5" ht="15.75">
      <c r="A1241" s="47"/>
      <c r="B1241" s="156"/>
      <c r="C1241" s="64"/>
      <c r="D1241" s="64"/>
      <c r="E1241" s="58"/>
    </row>
    <row r="1242" spans="1:5" ht="15.75">
      <c r="A1242" s="47"/>
      <c r="B1242" s="156"/>
      <c r="C1242" s="64"/>
      <c r="D1242" s="64"/>
      <c r="E1242" s="58"/>
    </row>
    <row r="1243" spans="1:5" ht="15.75">
      <c r="A1243" s="47"/>
      <c r="B1243" s="156"/>
      <c r="C1243" s="64"/>
      <c r="D1243" s="64"/>
      <c r="E1243" s="58"/>
    </row>
    <row r="1244" spans="1:5" ht="15.75">
      <c r="A1244" s="47"/>
      <c r="B1244" s="156"/>
      <c r="C1244" s="64"/>
      <c r="D1244" s="64"/>
      <c r="E1244" s="58"/>
    </row>
    <row r="1245" spans="1:5" ht="15.75">
      <c r="A1245" s="47"/>
      <c r="B1245" s="156"/>
      <c r="C1245" s="64"/>
      <c r="D1245" s="64"/>
      <c r="E1245" s="58"/>
    </row>
    <row r="1246" spans="1:5" ht="15.75">
      <c r="A1246" s="47"/>
      <c r="B1246" s="156"/>
      <c r="C1246" s="64"/>
      <c r="D1246" s="64"/>
      <c r="E1246" s="58"/>
    </row>
    <row r="1247" spans="1:5" ht="15.75">
      <c r="A1247" s="47"/>
      <c r="B1247" s="156"/>
      <c r="C1247" s="64"/>
      <c r="D1247" s="64"/>
      <c r="E1247" s="58"/>
    </row>
    <row r="1248" spans="1:5" ht="15.75">
      <c r="A1248" s="47"/>
      <c r="B1248" s="156"/>
      <c r="C1248" s="64"/>
      <c r="D1248" s="64"/>
      <c r="E1248" s="58"/>
    </row>
    <row r="1249" spans="1:5" ht="15.75">
      <c r="A1249" s="47"/>
      <c r="B1249" s="156"/>
      <c r="C1249" s="64"/>
      <c r="D1249" s="64"/>
      <c r="E1249" s="58"/>
    </row>
    <row r="1250" spans="1:5" ht="15.75">
      <c r="A1250" s="47"/>
      <c r="B1250" s="156"/>
      <c r="C1250" s="64"/>
      <c r="D1250" s="64"/>
      <c r="E1250" s="58"/>
    </row>
    <row r="1251" spans="1:5" ht="15.75">
      <c r="A1251" s="47"/>
      <c r="B1251" s="156"/>
      <c r="C1251" s="64"/>
      <c r="D1251" s="64"/>
      <c r="E1251" s="58"/>
    </row>
    <row r="1252" spans="1:5" ht="15.75">
      <c r="A1252" s="47"/>
      <c r="B1252" s="156"/>
      <c r="C1252" s="64"/>
      <c r="D1252" s="64"/>
      <c r="E1252" s="58"/>
    </row>
    <row r="1253" spans="1:5" ht="15.75">
      <c r="A1253" s="47"/>
      <c r="B1253" s="156"/>
      <c r="C1253" s="64"/>
      <c r="D1253" s="64"/>
      <c r="E1253" s="58"/>
    </row>
    <row r="1254" spans="1:5" ht="15.75">
      <c r="A1254" s="47"/>
      <c r="B1254" s="156"/>
      <c r="C1254" s="64"/>
      <c r="D1254" s="64"/>
      <c r="E1254" s="58"/>
    </row>
    <row r="1255" spans="1:5" ht="15.75">
      <c r="A1255" s="47"/>
      <c r="B1255" s="156"/>
      <c r="C1255" s="64"/>
      <c r="D1255" s="64"/>
      <c r="E1255" s="58"/>
    </row>
    <row r="1256" spans="1:5" ht="15.75">
      <c r="A1256" s="47"/>
      <c r="B1256" s="156"/>
      <c r="C1256" s="64"/>
      <c r="D1256" s="64"/>
      <c r="E1256" s="58"/>
    </row>
    <row r="1257" spans="1:5" ht="15.75">
      <c r="A1257" s="47"/>
      <c r="B1257" s="156"/>
      <c r="C1257" s="64"/>
      <c r="D1257" s="64"/>
      <c r="E1257" s="58"/>
    </row>
    <row r="1258" spans="1:5" ht="15.75">
      <c r="A1258" s="47"/>
      <c r="B1258" s="156"/>
      <c r="C1258" s="64"/>
      <c r="D1258" s="64"/>
      <c r="E1258" s="58"/>
    </row>
    <row r="1259" spans="1:5" ht="15.75">
      <c r="A1259" s="47"/>
      <c r="B1259" s="156"/>
      <c r="C1259" s="64"/>
      <c r="D1259" s="64"/>
      <c r="E1259" s="58"/>
    </row>
    <row r="1260" spans="1:5" ht="15.75">
      <c r="A1260" s="47"/>
      <c r="B1260" s="156"/>
      <c r="C1260" s="64"/>
      <c r="D1260" s="64"/>
      <c r="E1260" s="58"/>
    </row>
    <row r="1261" spans="1:5" ht="15.75">
      <c r="A1261" s="47"/>
      <c r="B1261" s="156"/>
      <c r="C1261" s="64"/>
      <c r="D1261" s="64"/>
      <c r="E1261" s="58"/>
    </row>
    <row r="1262" spans="1:5" ht="15.75">
      <c r="A1262" s="47"/>
      <c r="B1262" s="156"/>
      <c r="C1262" s="64"/>
      <c r="D1262" s="64"/>
      <c r="E1262" s="58"/>
    </row>
    <row r="1263" spans="1:5" ht="15.75">
      <c r="A1263" s="47"/>
      <c r="B1263" s="156"/>
      <c r="C1263" s="64"/>
      <c r="D1263" s="64"/>
      <c r="E1263" s="58"/>
    </row>
    <row r="1264" spans="1:5" ht="15.75">
      <c r="A1264" s="47"/>
      <c r="B1264" s="156"/>
      <c r="C1264" s="64"/>
      <c r="D1264" s="64"/>
      <c r="E1264" s="58"/>
    </row>
    <row r="1265" spans="1:5" ht="15.75">
      <c r="A1265" s="47"/>
      <c r="B1265" s="156"/>
      <c r="C1265" s="64"/>
      <c r="D1265" s="64"/>
      <c r="E1265" s="58"/>
    </row>
    <row r="1266" spans="1:5" ht="15.75">
      <c r="A1266" s="47"/>
      <c r="B1266" s="156"/>
      <c r="C1266" s="64"/>
      <c r="D1266" s="64"/>
      <c r="E1266" s="58"/>
    </row>
    <row r="1267" spans="1:5" ht="15.75">
      <c r="A1267" s="47"/>
      <c r="B1267" s="156"/>
      <c r="C1267" s="64"/>
      <c r="D1267" s="64"/>
      <c r="E1267" s="58"/>
    </row>
    <row r="1268" spans="1:5" ht="15.75">
      <c r="A1268" s="47"/>
      <c r="B1268" s="156"/>
      <c r="C1268" s="64"/>
      <c r="D1268" s="64"/>
      <c r="E1268" s="58"/>
    </row>
    <row r="1269" spans="1:5" ht="15.75">
      <c r="A1269" s="47"/>
      <c r="B1269" s="156"/>
      <c r="C1269" s="64"/>
      <c r="D1269" s="64"/>
      <c r="E1269" s="58"/>
    </row>
    <row r="1270" spans="1:5" ht="15.75">
      <c r="A1270" s="47"/>
      <c r="B1270" s="156"/>
      <c r="C1270" s="64"/>
      <c r="D1270" s="64"/>
      <c r="E1270" s="58"/>
    </row>
    <row r="1271" spans="1:5" ht="15.75">
      <c r="A1271" s="47"/>
      <c r="B1271" s="156"/>
      <c r="C1271" s="64"/>
      <c r="D1271" s="64"/>
      <c r="E1271" s="58"/>
    </row>
    <row r="1272" spans="1:5" ht="15.75">
      <c r="A1272" s="47"/>
      <c r="B1272" s="156"/>
      <c r="C1272" s="64"/>
      <c r="D1272" s="64"/>
      <c r="E1272" s="58"/>
    </row>
    <row r="1273" spans="1:5" ht="15.75">
      <c r="A1273" s="47"/>
      <c r="B1273" s="156"/>
      <c r="C1273" s="64"/>
      <c r="D1273" s="64"/>
      <c r="E1273" s="58"/>
    </row>
    <row r="1274" spans="1:5" ht="15.75">
      <c r="A1274" s="47"/>
      <c r="B1274" s="156"/>
      <c r="C1274" s="64"/>
      <c r="D1274" s="64"/>
      <c r="E1274" s="58"/>
    </row>
    <row r="1275" spans="1:5" ht="15.75">
      <c r="A1275" s="47"/>
      <c r="B1275" s="156"/>
      <c r="C1275" s="64"/>
      <c r="D1275" s="64"/>
      <c r="E1275" s="58"/>
    </row>
    <row r="1276" spans="1:5" ht="15.75">
      <c r="A1276" s="47"/>
      <c r="B1276" s="156"/>
      <c r="C1276" s="64"/>
      <c r="D1276" s="64"/>
      <c r="E1276" s="58"/>
    </row>
    <row r="1277" spans="1:5" ht="15.75">
      <c r="A1277" s="47"/>
      <c r="B1277" s="156"/>
      <c r="C1277" s="64"/>
      <c r="D1277" s="64"/>
      <c r="E1277" s="58"/>
    </row>
    <row r="1278" spans="1:5" ht="15.75">
      <c r="A1278" s="47"/>
      <c r="B1278" s="156"/>
      <c r="C1278" s="64"/>
      <c r="D1278" s="64"/>
      <c r="E1278" s="58"/>
    </row>
    <row r="1279" spans="1:5" ht="15.75">
      <c r="A1279" s="47"/>
      <c r="B1279" s="156"/>
      <c r="C1279" s="64"/>
      <c r="D1279" s="64"/>
      <c r="E1279" s="58"/>
    </row>
    <row r="1280" spans="1:5" ht="15.75">
      <c r="A1280" s="47"/>
      <c r="B1280" s="156"/>
      <c r="C1280" s="64"/>
      <c r="D1280" s="64"/>
      <c r="E1280" s="58"/>
    </row>
    <row r="1281" spans="1:5" ht="15.75">
      <c r="A1281" s="47"/>
      <c r="B1281" s="156"/>
      <c r="C1281" s="64"/>
      <c r="D1281" s="64"/>
      <c r="E1281" s="58"/>
    </row>
    <row r="1282" spans="1:5" ht="15.75">
      <c r="A1282" s="47"/>
      <c r="B1282" s="156"/>
      <c r="C1282" s="64"/>
      <c r="D1282" s="64"/>
      <c r="E1282" s="58"/>
    </row>
    <row r="1283" spans="1:5" ht="15.75">
      <c r="A1283" s="47"/>
      <c r="B1283" s="156"/>
      <c r="C1283" s="64"/>
      <c r="D1283" s="64"/>
      <c r="E1283" s="58"/>
    </row>
    <row r="1284" spans="1:5" ht="15.75">
      <c r="A1284" s="47"/>
      <c r="B1284" s="156"/>
      <c r="C1284" s="64"/>
      <c r="D1284" s="64"/>
      <c r="E1284" s="58"/>
    </row>
    <row r="1285" spans="1:5" ht="15.75">
      <c r="A1285" s="47"/>
      <c r="B1285" s="156"/>
      <c r="C1285" s="64"/>
      <c r="D1285" s="64"/>
      <c r="E1285" s="58"/>
    </row>
    <row r="1286" spans="1:5" ht="15.75">
      <c r="A1286" s="47"/>
      <c r="B1286" s="156"/>
      <c r="C1286" s="64"/>
      <c r="D1286" s="64"/>
      <c r="E1286" s="58"/>
    </row>
    <row r="1287" spans="1:5" ht="15.75">
      <c r="A1287" s="47"/>
      <c r="B1287" s="156"/>
      <c r="C1287" s="64"/>
      <c r="D1287" s="64"/>
      <c r="E1287" s="58"/>
    </row>
    <row r="1288" spans="1:5" ht="15.75">
      <c r="A1288" s="47"/>
      <c r="B1288" s="156"/>
      <c r="C1288" s="64"/>
      <c r="D1288" s="64"/>
      <c r="E1288" s="58"/>
    </row>
    <row r="1289" spans="1:5" ht="15.75">
      <c r="A1289" s="47"/>
      <c r="B1289" s="156"/>
      <c r="C1289" s="64"/>
      <c r="D1289" s="64"/>
      <c r="E1289" s="58"/>
    </row>
    <row r="1290" spans="1:5" ht="15.75">
      <c r="A1290" s="47"/>
      <c r="B1290" s="156"/>
      <c r="C1290" s="64"/>
      <c r="D1290" s="64"/>
      <c r="E1290" s="58"/>
    </row>
    <row r="1291" spans="1:5" ht="15.75">
      <c r="A1291" s="47"/>
      <c r="B1291" s="156"/>
      <c r="C1291" s="64"/>
      <c r="D1291" s="64"/>
      <c r="E1291" s="58"/>
    </row>
    <row r="1292" spans="1:5" ht="15.75">
      <c r="A1292" s="47"/>
      <c r="B1292" s="156"/>
      <c r="C1292" s="64"/>
      <c r="D1292" s="64"/>
      <c r="E1292" s="58"/>
    </row>
    <row r="1293" spans="1:5" ht="15.75">
      <c r="A1293" s="47"/>
      <c r="B1293" s="156"/>
      <c r="C1293" s="64"/>
      <c r="D1293" s="64"/>
      <c r="E1293" s="58"/>
    </row>
    <row r="1294" spans="1:5" ht="15.75">
      <c r="A1294" s="47"/>
      <c r="B1294" s="156"/>
      <c r="C1294" s="64"/>
      <c r="D1294" s="64"/>
      <c r="E1294" s="58"/>
    </row>
    <row r="1295" spans="1:5" ht="15.75">
      <c r="A1295" s="47"/>
      <c r="B1295" s="156"/>
      <c r="C1295" s="64"/>
      <c r="D1295" s="64"/>
      <c r="E1295" s="58"/>
    </row>
    <row r="1296" spans="1:5" ht="15.75">
      <c r="A1296" s="47"/>
      <c r="B1296" s="156"/>
      <c r="C1296" s="64"/>
      <c r="D1296" s="64"/>
      <c r="E1296" s="58"/>
    </row>
    <row r="1297" spans="1:5" ht="15.75">
      <c r="A1297" s="47"/>
      <c r="B1297" s="156"/>
      <c r="C1297" s="64"/>
      <c r="D1297" s="64"/>
      <c r="E1297" s="58"/>
    </row>
    <row r="1298" spans="1:5" ht="15.75">
      <c r="A1298" s="47"/>
      <c r="B1298" s="156"/>
      <c r="C1298" s="64"/>
      <c r="D1298" s="64"/>
      <c r="E1298" s="58"/>
    </row>
    <row r="1299" spans="1:5" ht="15.75">
      <c r="A1299" s="47"/>
      <c r="B1299" s="156"/>
      <c r="C1299" s="64"/>
      <c r="D1299" s="64"/>
      <c r="E1299" s="58"/>
    </row>
    <row r="1300" spans="1:5" ht="15.75">
      <c r="A1300" s="47"/>
      <c r="B1300" s="156"/>
      <c r="C1300" s="64"/>
      <c r="D1300" s="64"/>
      <c r="E1300" s="58"/>
    </row>
    <row r="1301" spans="1:5" ht="15.75">
      <c r="A1301" s="47"/>
      <c r="B1301" s="156"/>
      <c r="C1301" s="64"/>
      <c r="D1301" s="64"/>
      <c r="E1301" s="58"/>
    </row>
    <row r="1302" spans="1:5" ht="15.75">
      <c r="A1302" s="47"/>
      <c r="B1302" s="156"/>
      <c r="C1302" s="64"/>
      <c r="D1302" s="64"/>
      <c r="E1302" s="58"/>
    </row>
    <row r="1303" spans="1:5" ht="15.75">
      <c r="A1303" s="47"/>
      <c r="B1303" s="156"/>
      <c r="C1303" s="64"/>
      <c r="D1303" s="64"/>
      <c r="E1303" s="58"/>
    </row>
    <row r="1304" spans="1:5" ht="15.75">
      <c r="A1304" s="47"/>
      <c r="B1304" s="156"/>
      <c r="C1304" s="64"/>
      <c r="D1304" s="64"/>
      <c r="E1304" s="58"/>
    </row>
    <row r="1305" spans="1:5" ht="15.75">
      <c r="A1305" s="47"/>
      <c r="B1305" s="156"/>
      <c r="C1305" s="64"/>
      <c r="D1305" s="64"/>
      <c r="E1305" s="58"/>
    </row>
    <row r="1306" spans="1:5" ht="15.75">
      <c r="A1306" s="47"/>
      <c r="B1306" s="156"/>
      <c r="C1306" s="64"/>
      <c r="D1306" s="64"/>
      <c r="E1306" s="58"/>
    </row>
    <row r="1307" spans="1:5" ht="15.75">
      <c r="A1307" s="47"/>
      <c r="B1307" s="156"/>
      <c r="C1307" s="64"/>
      <c r="D1307" s="64"/>
      <c r="E1307" s="58"/>
    </row>
    <row r="1308" spans="1:5" ht="15.75">
      <c r="A1308" s="47"/>
      <c r="B1308" s="156"/>
      <c r="C1308" s="64"/>
      <c r="D1308" s="64"/>
      <c r="E1308" s="58"/>
    </row>
    <row r="1309" spans="1:5" ht="15.75">
      <c r="A1309" s="47"/>
      <c r="B1309" s="156"/>
      <c r="C1309" s="64"/>
      <c r="D1309" s="64"/>
      <c r="E1309" s="58"/>
    </row>
    <row r="1310" spans="1:5" ht="15.75">
      <c r="A1310" s="47"/>
      <c r="B1310" s="156"/>
      <c r="C1310" s="64"/>
      <c r="D1310" s="64"/>
      <c r="E1310" s="58"/>
    </row>
    <row r="1311" spans="1:5" ht="15.75">
      <c r="A1311" s="47"/>
      <c r="B1311" s="156"/>
      <c r="C1311" s="64"/>
      <c r="D1311" s="64"/>
      <c r="E1311" s="58"/>
    </row>
    <row r="1312" spans="1:5" ht="15.75">
      <c r="A1312" s="47"/>
      <c r="B1312" s="156"/>
      <c r="C1312" s="64"/>
      <c r="D1312" s="64"/>
      <c r="E1312" s="58"/>
    </row>
    <row r="1313" spans="1:5" ht="15.75">
      <c r="A1313" s="47"/>
      <c r="B1313" s="156"/>
      <c r="C1313" s="64"/>
      <c r="D1313" s="64"/>
      <c r="E1313" s="58"/>
    </row>
    <row r="1314" spans="1:5" ht="15.75">
      <c r="A1314" s="47"/>
      <c r="B1314" s="156"/>
      <c r="C1314" s="64"/>
      <c r="D1314" s="64"/>
      <c r="E1314" s="58"/>
    </row>
    <row r="1315" spans="1:5" ht="15.75">
      <c r="A1315" s="47"/>
      <c r="B1315" s="156"/>
      <c r="C1315" s="64"/>
      <c r="D1315" s="64"/>
      <c r="E1315" s="58"/>
    </row>
    <row r="1316" spans="1:5" ht="15.75">
      <c r="A1316" s="47"/>
      <c r="B1316" s="156"/>
      <c r="C1316" s="64"/>
      <c r="D1316" s="64"/>
      <c r="E1316" s="58"/>
    </row>
    <row r="1317" spans="1:5" ht="15.75">
      <c r="A1317" s="47"/>
      <c r="B1317" s="156"/>
      <c r="C1317" s="64"/>
      <c r="D1317" s="64"/>
      <c r="E1317" s="58"/>
    </row>
    <row r="1318" spans="1:5" ht="15.75">
      <c r="A1318" s="47"/>
      <c r="B1318" s="156"/>
      <c r="C1318" s="64"/>
      <c r="D1318" s="64"/>
      <c r="E1318" s="58"/>
    </row>
    <row r="1319" spans="1:5" ht="15.75">
      <c r="A1319" s="47"/>
      <c r="B1319" s="156"/>
      <c r="C1319" s="64"/>
      <c r="D1319" s="64"/>
      <c r="E1319" s="58"/>
    </row>
    <row r="1320" spans="1:5" ht="15.75">
      <c r="A1320" s="47"/>
      <c r="B1320" s="156"/>
      <c r="C1320" s="64"/>
      <c r="D1320" s="64"/>
      <c r="E1320" s="58"/>
    </row>
    <row r="1321" spans="1:5" ht="15.75">
      <c r="A1321" s="47"/>
      <c r="B1321" s="156"/>
      <c r="C1321" s="64"/>
      <c r="D1321" s="64"/>
      <c r="E1321" s="58"/>
    </row>
    <row r="1322" spans="1:5" ht="15.75">
      <c r="A1322" s="47"/>
      <c r="B1322" s="156"/>
      <c r="C1322" s="64"/>
      <c r="D1322" s="64"/>
      <c r="E1322" s="58"/>
    </row>
    <row r="1323" spans="1:5" ht="15.75">
      <c r="A1323" s="47"/>
      <c r="B1323" s="156"/>
      <c r="C1323" s="64"/>
      <c r="D1323" s="64"/>
      <c r="E1323" s="58"/>
    </row>
    <row r="1324" spans="1:5" ht="15.75">
      <c r="A1324" s="47"/>
      <c r="B1324" s="156"/>
      <c r="C1324" s="64"/>
      <c r="D1324" s="64"/>
      <c r="E1324" s="58"/>
    </row>
    <row r="1325" spans="1:5" ht="15.75">
      <c r="A1325" s="47"/>
      <c r="B1325" s="156"/>
      <c r="C1325" s="64"/>
      <c r="D1325" s="64"/>
      <c r="E1325" s="58"/>
    </row>
    <row r="1326" spans="1:5" ht="15.75">
      <c r="A1326" s="47"/>
      <c r="B1326" s="156"/>
      <c r="C1326" s="64"/>
      <c r="D1326" s="64"/>
      <c r="E1326" s="58"/>
    </row>
    <row r="1327" spans="1:5" ht="15.75">
      <c r="A1327" s="47"/>
      <c r="B1327" s="156"/>
      <c r="C1327" s="64"/>
      <c r="D1327" s="64"/>
      <c r="E1327" s="58"/>
    </row>
    <row r="1328" spans="1:5" ht="15.75">
      <c r="A1328" s="47"/>
      <c r="B1328" s="156"/>
      <c r="C1328" s="64"/>
      <c r="D1328" s="64"/>
      <c r="E1328" s="58"/>
    </row>
    <row r="1329" spans="1:5" ht="15.75">
      <c r="A1329" s="47"/>
      <c r="B1329" s="156"/>
      <c r="C1329" s="64"/>
      <c r="D1329" s="64"/>
      <c r="E1329" s="58"/>
    </row>
    <row r="1330" spans="1:5" ht="15.75">
      <c r="A1330" s="47"/>
      <c r="B1330" s="156"/>
      <c r="C1330" s="64"/>
      <c r="D1330" s="64"/>
      <c r="E1330" s="58"/>
    </row>
    <row r="1331" spans="1:5" ht="15.75">
      <c r="A1331" s="47"/>
      <c r="B1331" s="156"/>
      <c r="C1331" s="64"/>
      <c r="D1331" s="64"/>
      <c r="E1331" s="58"/>
    </row>
    <row r="1332" spans="1:5" ht="15.75">
      <c r="A1332" s="47"/>
      <c r="B1332" s="156"/>
      <c r="C1332" s="64"/>
      <c r="D1332" s="64"/>
      <c r="E1332" s="58"/>
    </row>
    <row r="1333" spans="1:5" ht="15.75">
      <c r="A1333" s="47"/>
      <c r="B1333" s="156"/>
      <c r="C1333" s="64"/>
      <c r="D1333" s="64"/>
      <c r="E1333" s="58"/>
    </row>
    <row r="1334" spans="1:5" ht="15.75">
      <c r="A1334" s="47"/>
      <c r="B1334" s="156"/>
      <c r="C1334" s="64"/>
      <c r="D1334" s="64"/>
      <c r="E1334" s="58"/>
    </row>
    <row r="1335" spans="1:5" ht="15.75">
      <c r="A1335" s="47"/>
      <c r="B1335" s="156"/>
      <c r="C1335" s="64"/>
      <c r="D1335" s="64"/>
      <c r="E1335" s="58"/>
    </row>
    <row r="1336" spans="1:5" ht="15.75">
      <c r="A1336" s="47"/>
      <c r="B1336" s="156"/>
      <c r="C1336" s="64"/>
      <c r="D1336" s="64"/>
      <c r="E1336" s="58"/>
    </row>
    <row r="1337" spans="1:5" ht="15.75">
      <c r="A1337" s="47"/>
      <c r="B1337" s="156"/>
      <c r="C1337" s="64"/>
      <c r="D1337" s="64"/>
      <c r="E1337" s="58"/>
    </row>
    <row r="1338" spans="1:5" ht="15.75">
      <c r="A1338" s="47"/>
      <c r="B1338" s="156"/>
      <c r="C1338" s="64"/>
      <c r="D1338" s="64"/>
      <c r="E1338" s="58"/>
    </row>
    <row r="1339" spans="1:5" ht="15.75">
      <c r="A1339" s="47"/>
      <c r="B1339" s="156"/>
      <c r="C1339" s="64"/>
      <c r="D1339" s="64"/>
      <c r="E1339" s="58"/>
    </row>
    <row r="1340" spans="1:5" ht="15.75">
      <c r="A1340" s="47"/>
      <c r="B1340" s="156"/>
      <c r="C1340" s="64"/>
      <c r="D1340" s="64"/>
      <c r="E1340" s="58"/>
    </row>
    <row r="1341" spans="1:5" ht="15.75">
      <c r="A1341" s="47"/>
      <c r="B1341" s="156"/>
      <c r="C1341" s="64"/>
      <c r="D1341" s="64"/>
      <c r="E1341" s="58"/>
    </row>
    <row r="1342" spans="1:5" ht="15.75">
      <c r="A1342" s="47"/>
      <c r="B1342" s="156"/>
      <c r="C1342" s="64"/>
      <c r="D1342" s="64"/>
      <c r="E1342" s="58"/>
    </row>
    <row r="1343" spans="1:5" ht="15.75">
      <c r="A1343" s="47"/>
      <c r="B1343" s="156"/>
      <c r="C1343" s="64"/>
      <c r="D1343" s="64"/>
      <c r="E1343" s="58"/>
    </row>
    <row r="1344" spans="1:5" ht="15.75">
      <c r="A1344" s="47"/>
      <c r="B1344" s="156"/>
      <c r="C1344" s="64"/>
      <c r="D1344" s="64"/>
      <c r="E1344" s="58"/>
    </row>
    <row r="1345" spans="1:5" ht="15.75">
      <c r="A1345" s="47"/>
      <c r="B1345" s="156"/>
      <c r="C1345" s="64"/>
      <c r="D1345" s="64"/>
      <c r="E1345" s="58"/>
    </row>
    <row r="1346" spans="1:5" ht="15.75">
      <c r="A1346" s="47"/>
      <c r="B1346" s="156"/>
      <c r="C1346" s="64"/>
      <c r="D1346" s="64"/>
      <c r="E1346" s="58"/>
    </row>
    <row r="1347" spans="1:5" ht="15.75">
      <c r="A1347" s="47"/>
      <c r="B1347" s="156"/>
      <c r="C1347" s="64"/>
      <c r="D1347" s="64"/>
      <c r="E1347" s="58"/>
    </row>
    <row r="1348" spans="1:5" ht="15.75">
      <c r="A1348" s="47"/>
      <c r="B1348" s="156"/>
      <c r="C1348" s="64"/>
      <c r="D1348" s="64"/>
      <c r="E1348" s="58"/>
    </row>
    <row r="1349" spans="1:5" ht="15.75">
      <c r="A1349" s="47"/>
      <c r="B1349" s="156"/>
      <c r="C1349" s="64"/>
      <c r="D1349" s="64"/>
      <c r="E1349" s="58"/>
    </row>
    <row r="1350" spans="1:5" ht="15.75">
      <c r="A1350" s="47"/>
      <c r="B1350" s="156"/>
      <c r="C1350" s="64"/>
      <c r="D1350" s="64"/>
      <c r="E1350" s="58"/>
    </row>
    <row r="1351" spans="1:5" ht="15.75">
      <c r="A1351" s="47"/>
      <c r="B1351" s="156"/>
      <c r="C1351" s="64"/>
      <c r="D1351" s="64"/>
      <c r="E1351" s="58"/>
    </row>
    <row r="1352" spans="1:5" ht="15.75">
      <c r="A1352" s="47"/>
      <c r="B1352" s="156"/>
      <c r="C1352" s="64"/>
      <c r="D1352" s="64"/>
      <c r="E1352" s="58"/>
    </row>
    <row r="1353" spans="1:5" ht="15.75">
      <c r="A1353" s="47"/>
      <c r="B1353" s="156"/>
      <c r="C1353" s="64"/>
      <c r="D1353" s="64"/>
      <c r="E1353" s="58"/>
    </row>
    <row r="1354" spans="1:5" ht="15.75">
      <c r="A1354" s="47"/>
      <c r="B1354" s="156"/>
      <c r="C1354" s="64"/>
      <c r="D1354" s="64"/>
      <c r="E1354" s="58"/>
    </row>
    <row r="1355" spans="1:5" ht="15.75">
      <c r="A1355" s="47"/>
      <c r="B1355" s="156"/>
      <c r="C1355" s="64"/>
      <c r="D1355" s="64"/>
      <c r="E1355" s="58"/>
    </row>
    <row r="1356" spans="1:5" ht="15.75">
      <c r="A1356" s="47"/>
      <c r="B1356" s="156"/>
      <c r="C1356" s="64"/>
      <c r="D1356" s="64"/>
      <c r="E1356" s="58"/>
    </row>
    <row r="1357" spans="1:5" ht="15.75">
      <c r="A1357" s="47"/>
      <c r="B1357" s="156"/>
      <c r="C1357" s="64"/>
      <c r="D1357" s="64"/>
      <c r="E1357" s="58"/>
    </row>
    <row r="1358" spans="1:5" ht="15.75">
      <c r="A1358" s="47"/>
      <c r="B1358" s="156"/>
      <c r="C1358" s="64"/>
      <c r="D1358" s="64"/>
      <c r="E1358" s="58"/>
    </row>
    <row r="1359" spans="1:5" ht="15.75">
      <c r="A1359" s="47"/>
      <c r="B1359" s="156"/>
      <c r="C1359" s="64"/>
      <c r="D1359" s="64"/>
      <c r="E1359" s="58"/>
    </row>
    <row r="1360" spans="1:5" ht="15.75">
      <c r="A1360" s="47"/>
      <c r="B1360" s="156"/>
      <c r="C1360" s="64"/>
      <c r="D1360" s="64"/>
      <c r="E1360" s="58"/>
    </row>
    <row r="1361" spans="1:5" ht="15.75">
      <c r="A1361" s="47"/>
      <c r="B1361" s="156"/>
      <c r="C1361" s="64"/>
      <c r="D1361" s="64"/>
      <c r="E1361" s="58"/>
    </row>
    <row r="1362" spans="1:5" ht="15.75">
      <c r="A1362" s="47"/>
      <c r="B1362" s="156"/>
      <c r="C1362" s="64"/>
      <c r="D1362" s="64"/>
      <c r="E1362" s="58"/>
    </row>
    <row r="1363" spans="1:5" ht="15.75">
      <c r="A1363" s="47"/>
      <c r="B1363" s="156"/>
      <c r="C1363" s="64"/>
      <c r="D1363" s="64"/>
      <c r="E1363" s="58"/>
    </row>
    <row r="1364" spans="1:5" ht="15.75">
      <c r="A1364" s="47"/>
      <c r="B1364" s="156"/>
      <c r="C1364" s="64"/>
      <c r="D1364" s="64"/>
      <c r="E1364" s="58"/>
    </row>
    <row r="1365" spans="1:5" ht="15.75">
      <c r="A1365" s="47"/>
      <c r="B1365" s="156"/>
      <c r="C1365" s="64"/>
      <c r="D1365" s="64"/>
      <c r="E1365" s="58"/>
    </row>
    <row r="1366" spans="1:5" ht="15.75">
      <c r="A1366" s="47"/>
      <c r="B1366" s="156"/>
      <c r="C1366" s="64"/>
      <c r="D1366" s="64"/>
      <c r="E1366" s="58"/>
    </row>
    <row r="1367" spans="1:5" ht="15.75">
      <c r="A1367" s="47"/>
      <c r="B1367" s="156"/>
      <c r="C1367" s="64"/>
      <c r="D1367" s="64"/>
      <c r="E1367" s="58"/>
    </row>
    <row r="1368" spans="1:5" ht="15.75">
      <c r="A1368" s="47"/>
      <c r="B1368" s="156"/>
      <c r="C1368" s="64"/>
      <c r="D1368" s="64"/>
      <c r="E1368" s="58"/>
    </row>
    <row r="1369" spans="1:5" ht="15.75">
      <c r="A1369" s="47"/>
      <c r="B1369" s="156"/>
      <c r="C1369" s="64"/>
      <c r="D1369" s="64"/>
      <c r="E1369" s="58"/>
    </row>
    <row r="1370" spans="1:5" ht="15.75">
      <c r="A1370" s="47"/>
      <c r="B1370" s="156"/>
      <c r="C1370" s="64"/>
      <c r="D1370" s="64"/>
      <c r="E1370" s="58"/>
    </row>
    <row r="1371" spans="1:5" ht="15.75">
      <c r="A1371" s="47"/>
      <c r="B1371" s="156"/>
      <c r="C1371" s="64"/>
      <c r="D1371" s="64"/>
      <c r="E1371" s="58"/>
    </row>
    <row r="1372" spans="1:5" ht="15.75">
      <c r="A1372" s="47"/>
      <c r="B1372" s="156"/>
      <c r="C1372" s="64"/>
      <c r="D1372" s="64"/>
      <c r="E1372" s="58"/>
    </row>
    <row r="1373" spans="1:5" ht="15.75">
      <c r="A1373" s="47"/>
      <c r="B1373" s="156"/>
      <c r="C1373" s="64"/>
      <c r="D1373" s="64"/>
      <c r="E1373" s="58"/>
    </row>
    <row r="1374" spans="1:5" ht="15.75">
      <c r="A1374" s="47"/>
      <c r="B1374" s="156"/>
      <c r="C1374" s="64"/>
      <c r="D1374" s="64"/>
      <c r="E1374" s="58"/>
    </row>
    <row r="1375" spans="1:5" ht="15.75">
      <c r="A1375" s="47"/>
      <c r="B1375" s="156"/>
      <c r="C1375" s="64"/>
      <c r="D1375" s="64"/>
      <c r="E1375" s="58"/>
    </row>
    <row r="1376" spans="1:5" ht="15.75">
      <c r="A1376" s="47"/>
      <c r="B1376" s="156"/>
      <c r="C1376" s="64"/>
      <c r="D1376" s="64"/>
      <c r="E1376" s="58"/>
    </row>
    <row r="1377" spans="1:5" ht="15.75">
      <c r="A1377" s="47"/>
      <c r="B1377" s="156"/>
      <c r="C1377" s="64"/>
      <c r="D1377" s="64"/>
      <c r="E1377" s="58"/>
    </row>
    <row r="1378" spans="1:5" ht="15.75">
      <c r="A1378" s="47"/>
      <c r="B1378" s="156"/>
      <c r="C1378" s="64"/>
      <c r="D1378" s="64"/>
      <c r="E1378" s="58"/>
    </row>
    <row r="1379" spans="1:5" ht="15.75">
      <c r="A1379" s="47"/>
      <c r="B1379" s="156"/>
      <c r="C1379" s="64"/>
      <c r="D1379" s="64"/>
      <c r="E1379" s="58"/>
    </row>
    <row r="1380" spans="1:5" ht="15.75">
      <c r="A1380" s="47"/>
      <c r="B1380" s="156"/>
      <c r="C1380" s="64"/>
      <c r="D1380" s="64"/>
      <c r="E1380" s="58"/>
    </row>
    <row r="1381" spans="1:5" ht="15.75">
      <c r="A1381" s="47"/>
      <c r="B1381" s="156"/>
      <c r="C1381" s="64"/>
      <c r="D1381" s="64"/>
      <c r="E1381" s="58"/>
    </row>
    <row r="1382" spans="1:5" ht="15.75">
      <c r="A1382" s="47"/>
      <c r="B1382" s="156"/>
      <c r="C1382" s="64"/>
      <c r="D1382" s="64"/>
      <c r="E1382" s="58"/>
    </row>
    <row r="1383" spans="1:5" ht="15.75">
      <c r="A1383" s="47"/>
      <c r="B1383" s="156"/>
      <c r="C1383" s="64"/>
      <c r="D1383" s="64"/>
      <c r="E1383" s="58"/>
    </row>
    <row r="1384" spans="1:5" ht="15.75">
      <c r="A1384" s="47"/>
      <c r="B1384" s="156"/>
      <c r="C1384" s="64"/>
      <c r="D1384" s="64"/>
      <c r="E1384" s="58"/>
    </row>
    <row r="1385" spans="1:5" ht="15.75">
      <c r="A1385" s="47"/>
      <c r="B1385" s="156"/>
      <c r="C1385" s="64"/>
      <c r="D1385" s="64"/>
      <c r="E1385" s="58"/>
    </row>
    <row r="1386" spans="1:5" ht="15.75">
      <c r="A1386" s="47"/>
      <c r="B1386" s="156"/>
      <c r="C1386" s="64"/>
      <c r="D1386" s="64"/>
      <c r="E1386" s="58"/>
    </row>
    <row r="1387" spans="1:5" ht="15.75">
      <c r="A1387" s="47"/>
      <c r="B1387" s="156"/>
      <c r="C1387" s="64"/>
      <c r="D1387" s="64"/>
      <c r="E1387" s="58"/>
    </row>
    <row r="1388" spans="1:5" ht="15.75">
      <c r="A1388" s="47"/>
      <c r="B1388" s="156"/>
      <c r="C1388" s="64"/>
      <c r="D1388" s="64"/>
      <c r="E1388" s="58"/>
    </row>
    <row r="1389" spans="1:5" ht="15.75">
      <c r="A1389" s="47"/>
      <c r="B1389" s="156"/>
      <c r="C1389" s="64"/>
      <c r="D1389" s="64"/>
      <c r="E1389" s="58"/>
    </row>
    <row r="1390" spans="1:5" ht="15.75">
      <c r="A1390" s="47"/>
      <c r="B1390" s="156"/>
      <c r="C1390" s="64"/>
      <c r="D1390" s="64"/>
      <c r="E1390" s="58"/>
    </row>
    <row r="1391" spans="1:5" ht="15.75">
      <c r="A1391" s="47"/>
      <c r="B1391" s="156"/>
      <c r="C1391" s="64"/>
      <c r="D1391" s="64"/>
      <c r="E1391" s="58"/>
    </row>
    <row r="1392" spans="1:5" ht="15.75">
      <c r="A1392" s="47"/>
      <c r="B1392" s="156"/>
      <c r="C1392" s="64"/>
      <c r="D1392" s="64"/>
      <c r="E1392" s="58"/>
    </row>
    <row r="1393" spans="1:5" ht="15.75">
      <c r="A1393" s="47"/>
      <c r="B1393" s="156"/>
      <c r="C1393" s="64"/>
      <c r="D1393" s="64"/>
      <c r="E1393" s="58"/>
    </row>
    <row r="1394" spans="1:5" ht="15.75">
      <c r="A1394" s="47"/>
      <c r="B1394" s="156"/>
      <c r="C1394" s="64"/>
      <c r="D1394" s="64"/>
      <c r="E1394" s="58"/>
    </row>
    <row r="1395" spans="1:5" ht="15.75">
      <c r="A1395" s="47"/>
      <c r="B1395" s="156"/>
      <c r="C1395" s="64"/>
      <c r="D1395" s="64"/>
      <c r="E1395" s="58"/>
    </row>
    <row r="1396" spans="1:5" ht="15.75">
      <c r="A1396" s="47"/>
      <c r="B1396" s="156"/>
      <c r="C1396" s="64"/>
      <c r="D1396" s="64"/>
      <c r="E1396" s="58"/>
    </row>
    <row r="1397" spans="1:5" ht="15.75">
      <c r="A1397" s="47"/>
      <c r="B1397" s="156"/>
      <c r="C1397" s="64"/>
      <c r="D1397" s="64"/>
      <c r="E1397" s="58"/>
    </row>
    <row r="1398" spans="1:5" ht="15.75">
      <c r="A1398" s="47"/>
      <c r="B1398" s="156"/>
      <c r="C1398" s="64"/>
      <c r="D1398" s="64"/>
      <c r="E1398" s="58"/>
    </row>
    <row r="1399" spans="1:5" ht="15.75">
      <c r="A1399" s="47"/>
      <c r="B1399" s="156"/>
      <c r="C1399" s="64"/>
      <c r="D1399" s="64"/>
      <c r="E1399" s="58"/>
    </row>
    <row r="1400" spans="1:5" ht="15.75">
      <c r="A1400" s="47"/>
      <c r="B1400" s="156"/>
      <c r="C1400" s="64"/>
      <c r="D1400" s="64"/>
      <c r="E1400" s="58"/>
    </row>
    <row r="1401" spans="1:5" ht="15.75">
      <c r="A1401" s="47"/>
      <c r="B1401" s="156"/>
      <c r="C1401" s="64"/>
      <c r="D1401" s="64"/>
      <c r="E1401" s="58"/>
    </row>
    <row r="1402" spans="1:5" ht="15.75">
      <c r="A1402" s="47"/>
      <c r="B1402" s="156"/>
      <c r="C1402" s="64"/>
      <c r="D1402" s="64"/>
      <c r="E1402" s="58"/>
    </row>
    <row r="1403" spans="1:5" ht="15.75">
      <c r="A1403" s="47"/>
      <c r="B1403" s="156"/>
      <c r="C1403" s="64"/>
      <c r="D1403" s="64"/>
      <c r="E1403" s="58"/>
    </row>
    <row r="1404" spans="1:5" ht="15.75">
      <c r="A1404" s="47"/>
      <c r="B1404" s="156"/>
      <c r="C1404" s="64"/>
      <c r="D1404" s="64"/>
      <c r="E1404" s="58"/>
    </row>
    <row r="1405" spans="1:5" ht="15.75">
      <c r="A1405" s="47"/>
      <c r="B1405" s="156"/>
      <c r="C1405" s="64"/>
      <c r="D1405" s="64"/>
      <c r="E1405" s="58"/>
    </row>
    <row r="1406" spans="1:5" ht="15.75">
      <c r="A1406" s="47"/>
      <c r="B1406" s="156"/>
      <c r="C1406" s="64"/>
      <c r="D1406" s="64"/>
      <c r="E1406" s="58"/>
    </row>
    <row r="1407" spans="1:5" ht="15.75">
      <c r="A1407" s="47"/>
      <c r="B1407" s="156"/>
      <c r="C1407" s="64"/>
      <c r="D1407" s="64"/>
      <c r="E1407" s="58"/>
    </row>
    <row r="1408" spans="1:5" ht="15.75">
      <c r="A1408" s="47"/>
      <c r="B1408" s="156"/>
      <c r="C1408" s="64"/>
      <c r="D1408" s="64"/>
      <c r="E1408" s="58"/>
    </row>
    <row r="1409" spans="1:5" ht="15.75">
      <c r="A1409" s="47"/>
      <c r="B1409" s="156"/>
      <c r="C1409" s="64"/>
      <c r="D1409" s="64"/>
      <c r="E1409" s="58"/>
    </row>
    <row r="1410" spans="1:5" ht="15.75">
      <c r="A1410" s="47"/>
      <c r="B1410" s="156"/>
      <c r="C1410" s="64"/>
      <c r="D1410" s="64"/>
      <c r="E1410" s="58"/>
    </row>
    <row r="1411" spans="1:5" ht="15.75">
      <c r="A1411" s="47"/>
      <c r="B1411" s="156"/>
      <c r="C1411" s="64"/>
      <c r="D1411" s="64"/>
      <c r="E1411" s="58"/>
    </row>
    <row r="1412" spans="1:5" ht="15.75">
      <c r="A1412" s="47"/>
      <c r="B1412" s="156"/>
      <c r="C1412" s="64"/>
      <c r="D1412" s="64"/>
      <c r="E1412" s="58"/>
    </row>
    <row r="1413" spans="1:5" ht="15.75">
      <c r="A1413" s="47"/>
      <c r="B1413" s="156"/>
      <c r="C1413" s="64"/>
      <c r="D1413" s="64"/>
      <c r="E1413" s="58"/>
    </row>
    <row r="1414" spans="1:5" ht="15.75">
      <c r="A1414" s="47"/>
      <c r="B1414" s="156"/>
      <c r="C1414" s="64"/>
      <c r="D1414" s="64"/>
      <c r="E1414" s="58"/>
    </row>
    <row r="1415" spans="1:5" ht="15.75">
      <c r="A1415" s="47"/>
      <c r="B1415" s="156"/>
      <c r="C1415" s="64"/>
      <c r="D1415" s="64"/>
      <c r="E1415" s="58"/>
    </row>
    <row r="1416" spans="1:5" ht="15.75">
      <c r="A1416" s="47"/>
      <c r="B1416" s="156"/>
      <c r="C1416" s="64"/>
      <c r="D1416" s="64"/>
      <c r="E1416" s="58"/>
    </row>
    <row r="1417" spans="1:5" ht="15.75">
      <c r="A1417" s="47"/>
      <c r="B1417" s="156"/>
      <c r="C1417" s="64"/>
      <c r="D1417" s="64"/>
      <c r="E1417" s="58"/>
    </row>
    <row r="1418" spans="1:5" ht="15.75">
      <c r="A1418" s="47"/>
      <c r="B1418" s="156"/>
      <c r="C1418" s="64"/>
      <c r="D1418" s="64"/>
      <c r="E1418" s="58"/>
    </row>
    <row r="1419" spans="1:5" ht="15.75">
      <c r="A1419" s="47"/>
      <c r="B1419" s="156"/>
      <c r="C1419" s="64"/>
      <c r="D1419" s="64"/>
      <c r="E1419" s="58"/>
    </row>
    <row r="1420" spans="1:5" ht="15.75">
      <c r="A1420" s="47"/>
      <c r="B1420" s="156"/>
      <c r="C1420" s="64"/>
      <c r="D1420" s="64"/>
      <c r="E1420" s="58"/>
    </row>
    <row r="1421" spans="1:5" ht="15.75">
      <c r="A1421" s="47"/>
      <c r="B1421" s="156"/>
      <c r="C1421" s="64"/>
      <c r="D1421" s="64"/>
      <c r="E1421" s="58"/>
    </row>
    <row r="1422" spans="1:5" ht="15.75">
      <c r="A1422" s="47"/>
      <c r="B1422" s="156"/>
      <c r="C1422" s="64"/>
      <c r="D1422" s="64"/>
      <c r="E1422" s="58"/>
    </row>
    <row r="1423" spans="1:5" ht="15.75">
      <c r="A1423" s="47"/>
      <c r="B1423" s="156"/>
      <c r="C1423" s="64"/>
      <c r="D1423" s="64"/>
      <c r="E1423" s="58"/>
    </row>
    <row r="1424" spans="1:5" ht="15.75">
      <c r="A1424" s="47"/>
      <c r="B1424" s="156"/>
      <c r="C1424" s="64"/>
      <c r="D1424" s="64"/>
      <c r="E1424" s="58"/>
    </row>
    <row r="1425" spans="1:5" ht="15.75">
      <c r="A1425" s="47"/>
      <c r="B1425" s="156"/>
      <c r="C1425" s="64"/>
      <c r="D1425" s="64"/>
      <c r="E1425" s="58"/>
    </row>
    <row r="1426" spans="1:5" ht="15.75">
      <c r="A1426" s="47"/>
      <c r="B1426" s="156"/>
      <c r="C1426" s="64"/>
      <c r="D1426" s="64"/>
      <c r="E1426" s="58"/>
    </row>
    <row r="1427" spans="1:5" ht="15.75">
      <c r="A1427" s="47"/>
      <c r="B1427" s="156"/>
      <c r="C1427" s="64"/>
      <c r="D1427" s="64"/>
      <c r="E1427" s="58"/>
    </row>
    <row r="1428" spans="1:5" ht="15.75">
      <c r="A1428" s="47"/>
      <c r="B1428" s="156"/>
      <c r="C1428" s="64"/>
      <c r="D1428" s="64"/>
      <c r="E1428" s="58"/>
    </row>
    <row r="1429" spans="1:5" ht="15.75">
      <c r="A1429" s="47"/>
      <c r="B1429" s="156"/>
      <c r="C1429" s="64"/>
      <c r="D1429" s="64"/>
      <c r="E1429" s="58"/>
    </row>
    <row r="1430" spans="1:5" ht="15.75">
      <c r="A1430" s="47"/>
      <c r="B1430" s="156"/>
      <c r="C1430" s="64"/>
      <c r="D1430" s="64"/>
      <c r="E1430" s="58"/>
    </row>
    <row r="1431" spans="1:5" ht="15.75">
      <c r="A1431" s="47"/>
      <c r="B1431" s="156"/>
      <c r="C1431" s="64"/>
      <c r="D1431" s="64"/>
      <c r="E1431" s="58"/>
    </row>
    <row r="1432" spans="1:5" ht="15.75">
      <c r="A1432" s="47"/>
      <c r="B1432" s="156"/>
      <c r="C1432" s="64"/>
      <c r="D1432" s="64"/>
      <c r="E1432" s="58"/>
    </row>
    <row r="1433" spans="1:5" ht="15.75">
      <c r="A1433" s="47"/>
      <c r="B1433" s="156"/>
      <c r="C1433" s="64"/>
      <c r="D1433" s="64"/>
      <c r="E1433" s="58"/>
    </row>
    <row r="1434" spans="1:5" ht="15.75">
      <c r="A1434" s="47"/>
      <c r="B1434" s="156"/>
      <c r="C1434" s="64"/>
      <c r="D1434" s="64"/>
      <c r="E1434" s="58"/>
    </row>
    <row r="1435" spans="1:5" ht="15.75">
      <c r="A1435" s="47"/>
      <c r="B1435" s="156"/>
      <c r="C1435" s="64"/>
      <c r="D1435" s="64"/>
      <c r="E1435" s="58"/>
    </row>
    <row r="1436" spans="1:5" ht="15.75">
      <c r="A1436" s="47"/>
      <c r="B1436" s="156"/>
      <c r="C1436" s="64"/>
      <c r="D1436" s="64"/>
      <c r="E1436" s="58"/>
    </row>
    <row r="1437" spans="1:5" ht="15.75">
      <c r="A1437" s="47"/>
      <c r="B1437" s="156"/>
      <c r="C1437" s="64"/>
      <c r="D1437" s="64"/>
      <c r="E1437" s="58"/>
    </row>
    <row r="1438" spans="1:5" ht="15.75">
      <c r="A1438" s="47"/>
      <c r="B1438" s="156"/>
      <c r="C1438" s="64"/>
      <c r="D1438" s="64"/>
      <c r="E1438" s="58"/>
    </row>
    <row r="1439" spans="1:5" ht="15.75">
      <c r="A1439" s="47"/>
      <c r="B1439" s="156"/>
      <c r="C1439" s="64"/>
      <c r="D1439" s="64"/>
      <c r="E1439" s="58"/>
    </row>
    <row r="1440" spans="1:5" ht="15.75">
      <c r="A1440" s="47"/>
      <c r="B1440" s="156"/>
      <c r="C1440" s="64"/>
      <c r="D1440" s="64"/>
      <c r="E1440" s="58"/>
    </row>
    <row r="1441" spans="1:5" ht="15.75">
      <c r="A1441" s="47"/>
      <c r="B1441" s="156"/>
      <c r="C1441" s="64"/>
      <c r="D1441" s="64"/>
      <c r="E1441" s="58"/>
    </row>
    <row r="1442" spans="1:5" ht="15.75">
      <c r="A1442" s="47"/>
      <c r="B1442" s="156"/>
      <c r="C1442" s="64"/>
      <c r="D1442" s="64"/>
      <c r="E1442" s="58"/>
    </row>
    <row r="1443" spans="1:5" ht="15.75">
      <c r="A1443" s="47"/>
      <c r="B1443" s="156"/>
      <c r="C1443" s="64"/>
      <c r="D1443" s="64"/>
      <c r="E1443" s="58"/>
    </row>
    <row r="1444" spans="1:5" ht="15.75">
      <c r="A1444" s="47"/>
      <c r="B1444" s="156"/>
      <c r="C1444" s="64"/>
      <c r="D1444" s="64"/>
      <c r="E1444" s="58"/>
    </row>
    <row r="1445" spans="1:5" ht="15.75">
      <c r="A1445" s="47"/>
      <c r="B1445" s="156"/>
      <c r="C1445" s="64"/>
      <c r="D1445" s="64"/>
      <c r="E1445" s="58"/>
    </row>
    <row r="1446" spans="1:5" ht="15.75">
      <c r="A1446" s="47"/>
      <c r="B1446" s="156"/>
      <c r="C1446" s="64"/>
      <c r="D1446" s="64"/>
      <c r="E1446" s="58"/>
    </row>
    <row r="1447" spans="1:5" ht="15.75">
      <c r="A1447" s="47"/>
      <c r="B1447" s="156"/>
      <c r="C1447" s="64"/>
      <c r="D1447" s="64"/>
      <c r="E1447" s="58"/>
    </row>
    <row r="1448" spans="1:5" ht="15.75">
      <c r="A1448" s="47"/>
      <c r="B1448" s="156"/>
      <c r="C1448" s="64"/>
      <c r="D1448" s="64"/>
      <c r="E1448" s="58"/>
    </row>
    <row r="1449" spans="1:5" ht="15.75">
      <c r="A1449" s="47"/>
      <c r="B1449" s="156"/>
      <c r="C1449" s="64"/>
      <c r="D1449" s="64"/>
      <c r="E1449" s="58"/>
    </row>
    <row r="1450" spans="1:5" ht="15.75">
      <c r="A1450" s="47"/>
      <c r="B1450" s="156"/>
      <c r="C1450" s="64"/>
      <c r="D1450" s="64"/>
      <c r="E1450" s="58"/>
    </row>
    <row r="1451" spans="1:5" ht="15.75">
      <c r="A1451" s="47"/>
      <c r="B1451" s="156"/>
      <c r="C1451" s="64"/>
      <c r="D1451" s="64"/>
      <c r="E1451" s="58"/>
    </row>
    <row r="1452" spans="1:5" ht="15.75">
      <c r="A1452" s="47"/>
      <c r="B1452" s="156"/>
      <c r="C1452" s="64"/>
      <c r="D1452" s="64"/>
      <c r="E1452" s="58"/>
    </row>
    <row r="1453" spans="1:5" ht="15.75">
      <c r="A1453" s="47"/>
      <c r="B1453" s="156"/>
      <c r="C1453" s="64"/>
      <c r="D1453" s="64"/>
      <c r="E1453" s="58"/>
    </row>
    <row r="1454" spans="1:5" ht="15.75">
      <c r="A1454" s="47"/>
      <c r="B1454" s="156"/>
      <c r="C1454" s="64"/>
      <c r="D1454" s="64"/>
      <c r="E1454" s="58"/>
    </row>
    <row r="1455" spans="1:5" ht="15.75">
      <c r="A1455" s="47"/>
      <c r="B1455" s="156"/>
      <c r="C1455" s="64"/>
      <c r="D1455" s="64"/>
      <c r="E1455" s="58"/>
    </row>
    <row r="1456" spans="1:5" ht="15.75">
      <c r="A1456" s="47"/>
      <c r="B1456" s="156"/>
      <c r="C1456" s="64"/>
      <c r="D1456" s="64"/>
      <c r="E1456" s="58"/>
    </row>
    <row r="1457" spans="1:5" ht="15.75">
      <c r="A1457" s="47"/>
      <c r="B1457" s="156"/>
      <c r="C1457" s="64"/>
      <c r="D1457" s="64"/>
      <c r="E1457" s="58"/>
    </row>
    <row r="1458" spans="1:5" ht="15.75">
      <c r="A1458" s="47"/>
      <c r="B1458" s="156"/>
      <c r="C1458" s="64"/>
      <c r="D1458" s="64"/>
      <c r="E1458" s="58"/>
    </row>
    <row r="1459" spans="1:5" ht="15.75">
      <c r="A1459" s="47"/>
      <c r="B1459" s="156"/>
      <c r="C1459" s="64"/>
      <c r="D1459" s="64"/>
      <c r="E1459" s="58"/>
    </row>
    <row r="1460" spans="1:5" ht="15.75">
      <c r="A1460" s="47"/>
      <c r="B1460" s="156"/>
      <c r="C1460" s="64"/>
      <c r="D1460" s="64"/>
      <c r="E1460" s="58"/>
    </row>
    <row r="1461" spans="1:5" ht="15.75">
      <c r="A1461" s="47"/>
      <c r="B1461" s="156"/>
      <c r="C1461" s="64"/>
      <c r="D1461" s="64"/>
      <c r="E1461" s="58"/>
    </row>
    <row r="1462" spans="1:5" ht="15.75">
      <c r="A1462" s="47"/>
      <c r="B1462" s="156"/>
      <c r="C1462" s="64"/>
      <c r="D1462" s="64"/>
      <c r="E1462" s="58"/>
    </row>
    <row r="1463" spans="1:5" ht="15.75">
      <c r="A1463" s="47"/>
      <c r="B1463" s="156"/>
      <c r="C1463" s="64"/>
      <c r="D1463" s="64"/>
      <c r="E1463" s="58"/>
    </row>
    <row r="1464" spans="1:5" ht="15.75">
      <c r="A1464" s="47"/>
      <c r="B1464" s="156"/>
      <c r="C1464" s="64"/>
      <c r="D1464" s="64"/>
      <c r="E1464" s="58"/>
    </row>
    <row r="1465" spans="1:5" ht="15.75">
      <c r="A1465" s="47"/>
      <c r="B1465" s="156"/>
      <c r="C1465" s="64"/>
      <c r="D1465" s="64"/>
      <c r="E1465" s="58"/>
    </row>
    <row r="1466" spans="1:5" ht="15.75">
      <c r="A1466" s="47"/>
      <c r="B1466" s="156"/>
      <c r="C1466" s="64"/>
      <c r="D1466" s="64"/>
      <c r="E1466" s="58"/>
    </row>
    <row r="1467" spans="1:5" ht="15.75">
      <c r="A1467" s="47"/>
      <c r="B1467" s="156"/>
      <c r="C1467" s="64"/>
      <c r="D1467" s="64"/>
      <c r="E1467" s="58"/>
    </row>
    <row r="1468" spans="1:5" ht="15.75">
      <c r="A1468" s="47"/>
      <c r="B1468" s="156"/>
      <c r="C1468" s="64"/>
      <c r="D1468" s="64"/>
      <c r="E1468" s="58"/>
    </row>
    <row r="1469" spans="1:5" ht="15.75">
      <c r="A1469" s="47"/>
      <c r="B1469" s="156"/>
      <c r="C1469" s="64"/>
      <c r="D1469" s="64"/>
      <c r="E1469" s="58"/>
    </row>
    <row r="1470" spans="1:5" ht="15.75">
      <c r="A1470" s="47"/>
      <c r="B1470" s="156"/>
      <c r="C1470" s="64"/>
      <c r="D1470" s="64"/>
      <c r="E1470" s="58"/>
    </row>
    <row r="1471" spans="1:5" ht="15.75">
      <c r="A1471" s="47"/>
      <c r="B1471" s="156"/>
      <c r="C1471" s="64"/>
      <c r="D1471" s="64"/>
      <c r="E1471" s="58"/>
    </row>
    <row r="1472" spans="1:5" ht="15.75">
      <c r="A1472" s="47"/>
      <c r="B1472" s="156"/>
      <c r="C1472" s="64"/>
      <c r="D1472" s="64"/>
      <c r="E1472" s="58"/>
    </row>
    <row r="1473" spans="1:5" ht="15.75">
      <c r="A1473" s="47"/>
      <c r="B1473" s="156"/>
      <c r="C1473" s="64"/>
      <c r="D1473" s="64"/>
      <c r="E1473" s="58"/>
    </row>
    <row r="1474" spans="1:5" ht="15.75">
      <c r="A1474" s="47"/>
      <c r="B1474" s="156"/>
      <c r="C1474" s="64"/>
      <c r="D1474" s="64"/>
      <c r="E1474" s="58"/>
    </row>
    <row r="1475" spans="1:5" ht="15.75">
      <c r="A1475" s="47"/>
      <c r="B1475" s="156"/>
      <c r="C1475" s="64"/>
      <c r="D1475" s="64"/>
      <c r="E1475" s="58"/>
    </row>
    <row r="1476" spans="1:5" ht="15.75">
      <c r="A1476" s="47"/>
      <c r="B1476" s="156"/>
      <c r="C1476" s="64"/>
      <c r="D1476" s="64"/>
      <c r="E1476" s="58"/>
    </row>
    <row r="1477" spans="1:5" ht="15.75">
      <c r="A1477" s="47"/>
      <c r="B1477" s="156"/>
      <c r="C1477" s="64"/>
      <c r="D1477" s="64"/>
      <c r="E1477" s="58"/>
    </row>
    <row r="1478" spans="1:5" ht="15.75">
      <c r="A1478" s="47"/>
      <c r="B1478" s="156"/>
      <c r="C1478" s="64"/>
      <c r="D1478" s="64"/>
      <c r="E1478" s="58"/>
    </row>
    <row r="1479" spans="1:5" ht="15.75">
      <c r="A1479" s="47"/>
      <c r="B1479" s="156"/>
      <c r="C1479" s="64"/>
      <c r="D1479" s="64"/>
      <c r="E1479" s="58"/>
    </row>
    <row r="1480" spans="1:5" ht="15.75">
      <c r="A1480" s="47"/>
      <c r="B1480" s="156"/>
      <c r="C1480" s="64"/>
      <c r="D1480" s="64"/>
      <c r="E1480" s="58"/>
    </row>
    <row r="1481" spans="1:5" ht="15.75">
      <c r="A1481" s="47"/>
      <c r="B1481" s="156"/>
      <c r="C1481" s="64"/>
      <c r="D1481" s="64"/>
      <c r="E1481" s="58"/>
    </row>
    <row r="1482" spans="1:5" ht="15.75">
      <c r="A1482" s="47"/>
      <c r="B1482" s="156"/>
      <c r="C1482" s="64"/>
      <c r="D1482" s="64"/>
      <c r="E1482" s="58"/>
    </row>
    <row r="1483" spans="1:5" ht="15.75">
      <c r="A1483" s="47"/>
      <c r="B1483" s="156"/>
      <c r="C1483" s="64"/>
      <c r="D1483" s="64"/>
      <c r="E1483" s="58"/>
    </row>
    <row r="1484" spans="1:5" ht="15.75">
      <c r="A1484" s="47"/>
      <c r="B1484" s="156"/>
      <c r="C1484" s="64"/>
      <c r="D1484" s="64"/>
      <c r="E1484" s="58"/>
    </row>
    <row r="1485" spans="1:5" ht="15.75">
      <c r="A1485" s="47"/>
      <c r="B1485" s="156"/>
      <c r="C1485" s="64"/>
      <c r="D1485" s="64"/>
      <c r="E1485" s="58"/>
    </row>
    <row r="1486" spans="1:5" ht="15.75">
      <c r="A1486" s="47"/>
      <c r="B1486" s="156"/>
      <c r="C1486" s="64"/>
      <c r="D1486" s="64"/>
      <c r="E1486" s="58"/>
    </row>
    <row r="1487" spans="1:5" ht="15.75">
      <c r="A1487" s="47"/>
      <c r="B1487" s="156"/>
      <c r="C1487" s="64"/>
      <c r="D1487" s="64"/>
      <c r="E1487" s="58"/>
    </row>
    <row r="1488" spans="1:5" ht="15.75">
      <c r="A1488" s="47"/>
      <c r="B1488" s="156"/>
      <c r="C1488" s="64"/>
      <c r="D1488" s="64"/>
      <c r="E1488" s="58"/>
    </row>
    <row r="1489" spans="1:5" ht="15.75">
      <c r="A1489" s="47"/>
      <c r="B1489" s="156"/>
      <c r="C1489" s="64"/>
      <c r="D1489" s="64"/>
      <c r="E1489" s="58"/>
    </row>
    <row r="1490" spans="1:5" ht="15.75">
      <c r="A1490" s="47"/>
      <c r="B1490" s="156"/>
      <c r="C1490" s="64"/>
      <c r="D1490" s="64"/>
      <c r="E1490" s="58"/>
    </row>
    <row r="1491" spans="1:5" ht="15.75">
      <c r="A1491" s="47"/>
      <c r="B1491" s="156"/>
      <c r="C1491" s="64"/>
      <c r="D1491" s="64"/>
      <c r="E1491" s="58"/>
    </row>
    <row r="1492" spans="1:5" ht="15.75">
      <c r="A1492" s="47"/>
      <c r="B1492" s="156"/>
      <c r="C1492" s="64"/>
      <c r="D1492" s="64"/>
      <c r="E1492" s="58"/>
    </row>
    <row r="1493" spans="1:5" ht="15.75">
      <c r="A1493" s="47"/>
      <c r="B1493" s="156"/>
      <c r="C1493" s="64"/>
      <c r="D1493" s="64"/>
      <c r="E1493" s="58"/>
    </row>
    <row r="1494" spans="1:5" ht="15.75">
      <c r="A1494" s="47"/>
      <c r="B1494" s="156"/>
      <c r="C1494" s="64"/>
      <c r="D1494" s="64"/>
      <c r="E1494" s="58"/>
    </row>
    <row r="1495" spans="1:5" ht="15.75">
      <c r="A1495" s="47"/>
      <c r="B1495" s="156"/>
      <c r="C1495" s="64"/>
      <c r="D1495" s="64"/>
      <c r="E1495" s="58"/>
    </row>
    <row r="1496" spans="1:5" ht="15.75">
      <c r="A1496" s="47"/>
      <c r="B1496" s="156"/>
      <c r="C1496" s="64"/>
      <c r="D1496" s="64"/>
      <c r="E1496" s="58"/>
    </row>
    <row r="1497" spans="1:5" ht="15.75">
      <c r="A1497" s="47"/>
      <c r="B1497" s="156"/>
      <c r="C1497" s="64"/>
      <c r="D1497" s="64"/>
      <c r="E1497" s="58"/>
    </row>
    <row r="1498" spans="1:5" ht="15.75">
      <c r="A1498" s="47"/>
      <c r="B1498" s="156"/>
      <c r="C1498" s="64"/>
      <c r="D1498" s="64"/>
      <c r="E1498" s="58"/>
    </row>
    <row r="1499" spans="1:5" ht="15.75">
      <c r="A1499" s="47"/>
      <c r="B1499" s="156"/>
      <c r="C1499" s="64"/>
      <c r="D1499" s="64"/>
      <c r="E1499" s="58"/>
    </row>
    <row r="1500" spans="1:5" ht="15.75">
      <c r="A1500" s="47"/>
      <c r="B1500" s="156"/>
      <c r="C1500" s="64"/>
      <c r="D1500" s="64"/>
      <c r="E1500" s="58"/>
    </row>
    <row r="1501" spans="1:5" ht="15.75">
      <c r="A1501" s="47"/>
      <c r="B1501" s="156"/>
      <c r="C1501" s="64"/>
      <c r="D1501" s="64"/>
      <c r="E1501" s="58"/>
    </row>
    <row r="1502" spans="1:5" ht="15.75">
      <c r="A1502" s="47"/>
      <c r="B1502" s="156"/>
      <c r="C1502" s="64"/>
      <c r="D1502" s="64"/>
      <c r="E1502" s="58"/>
    </row>
    <row r="1503" spans="1:5" ht="15.75">
      <c r="A1503" s="47"/>
      <c r="B1503" s="156"/>
      <c r="C1503" s="64"/>
      <c r="D1503" s="64"/>
      <c r="E1503" s="58"/>
    </row>
    <row r="1504" spans="1:5" ht="15.75">
      <c r="A1504" s="47"/>
      <c r="B1504" s="156"/>
      <c r="C1504" s="64"/>
      <c r="D1504" s="64"/>
      <c r="E1504" s="58"/>
    </row>
    <row r="1505" spans="1:5" ht="15.75">
      <c r="A1505" s="47"/>
      <c r="B1505" s="156"/>
      <c r="C1505" s="64"/>
      <c r="D1505" s="64"/>
      <c r="E1505" s="58"/>
    </row>
    <row r="1506" spans="1:5" ht="15.75">
      <c r="A1506" s="47"/>
      <c r="B1506" s="156"/>
      <c r="C1506" s="64"/>
      <c r="D1506" s="64"/>
      <c r="E1506" s="58"/>
    </row>
    <row r="1507" spans="1:5" ht="15.75">
      <c r="A1507" s="47"/>
      <c r="B1507" s="156"/>
      <c r="C1507" s="64"/>
      <c r="D1507" s="64"/>
      <c r="E1507" s="58"/>
    </row>
    <row r="1508" spans="1:5" ht="15.75">
      <c r="A1508" s="47"/>
      <c r="B1508" s="156"/>
      <c r="C1508" s="64"/>
      <c r="D1508" s="64"/>
      <c r="E1508" s="58"/>
    </row>
    <row r="1509" spans="1:5" ht="15.75">
      <c r="A1509" s="47"/>
      <c r="B1509" s="156"/>
      <c r="C1509" s="64"/>
      <c r="D1509" s="64"/>
      <c r="E1509" s="58"/>
    </row>
    <row r="1510" spans="1:5" ht="15.75">
      <c r="A1510" s="47"/>
      <c r="B1510" s="156"/>
      <c r="C1510" s="64"/>
      <c r="D1510" s="64"/>
      <c r="E1510" s="58"/>
    </row>
    <row r="1511" spans="1:5" ht="15.75">
      <c r="A1511" s="47"/>
      <c r="B1511" s="156"/>
      <c r="C1511" s="64"/>
      <c r="D1511" s="64"/>
      <c r="E1511" s="58"/>
    </row>
    <row r="1512" spans="1:5" ht="15.75">
      <c r="A1512" s="47"/>
      <c r="B1512" s="156"/>
      <c r="C1512" s="64"/>
      <c r="D1512" s="64"/>
      <c r="E1512" s="58"/>
    </row>
    <row r="1513" spans="1:5" ht="15.75">
      <c r="A1513" s="47"/>
      <c r="B1513" s="156"/>
      <c r="C1513" s="64"/>
      <c r="D1513" s="64"/>
      <c r="E1513" s="58"/>
    </row>
    <row r="1514" spans="1:5" ht="15.75">
      <c r="A1514" s="47"/>
      <c r="B1514" s="156"/>
      <c r="C1514" s="64"/>
      <c r="D1514" s="64"/>
      <c r="E1514" s="58"/>
    </row>
    <row r="1515" spans="1:5" ht="15.75">
      <c r="A1515" s="47"/>
      <c r="B1515" s="156"/>
      <c r="C1515" s="64"/>
      <c r="D1515" s="64"/>
      <c r="E1515" s="58"/>
    </row>
    <row r="1516" spans="1:5" ht="15.75">
      <c r="A1516" s="47"/>
      <c r="B1516" s="156"/>
      <c r="C1516" s="64"/>
      <c r="D1516" s="64"/>
      <c r="E1516" s="58"/>
    </row>
    <row r="1517" spans="1:5" ht="15.75">
      <c r="A1517" s="47"/>
      <c r="B1517" s="156"/>
      <c r="C1517" s="64"/>
      <c r="D1517" s="64"/>
      <c r="E1517" s="58"/>
    </row>
    <row r="1518" spans="1:5" ht="15.75">
      <c r="A1518" s="47"/>
      <c r="B1518" s="156"/>
      <c r="C1518" s="64"/>
      <c r="D1518" s="64"/>
      <c r="E1518" s="58"/>
    </row>
    <row r="1519" spans="1:5" ht="15.75">
      <c r="A1519" s="47"/>
      <c r="B1519" s="156"/>
      <c r="C1519" s="64"/>
      <c r="D1519" s="64"/>
      <c r="E1519" s="58"/>
    </row>
    <row r="1520" spans="1:5" ht="15.75">
      <c r="A1520" s="47"/>
      <c r="B1520" s="156"/>
      <c r="C1520" s="64"/>
      <c r="D1520" s="64"/>
      <c r="E1520" s="58"/>
    </row>
    <row r="1521" spans="1:5" ht="15.75">
      <c r="A1521" s="47"/>
      <c r="B1521" s="156"/>
      <c r="C1521" s="64"/>
      <c r="D1521" s="64"/>
      <c r="E1521" s="58"/>
    </row>
    <row r="1522" spans="1:5" ht="15.75">
      <c r="A1522" s="47"/>
      <c r="B1522" s="156"/>
      <c r="C1522" s="64"/>
      <c r="D1522" s="64"/>
      <c r="E1522" s="58"/>
    </row>
    <row r="1523" spans="1:5" ht="15.75">
      <c r="A1523" s="47"/>
      <c r="B1523" s="156"/>
      <c r="C1523" s="64"/>
      <c r="D1523" s="64"/>
      <c r="E1523" s="58"/>
    </row>
    <row r="1524" spans="1:5" ht="15.75">
      <c r="A1524" s="47"/>
      <c r="B1524" s="156"/>
      <c r="C1524" s="64"/>
      <c r="D1524" s="64"/>
      <c r="E1524" s="58"/>
    </row>
    <row r="1525" spans="1:5" ht="15.75">
      <c r="A1525" s="47"/>
      <c r="B1525" s="156"/>
      <c r="C1525" s="64"/>
      <c r="D1525" s="64"/>
      <c r="E1525" s="58"/>
    </row>
    <row r="1526" spans="1:5" ht="15.75">
      <c r="A1526" s="47"/>
      <c r="B1526" s="156"/>
      <c r="C1526" s="64"/>
      <c r="D1526" s="64"/>
      <c r="E1526" s="58"/>
    </row>
    <row r="1527" spans="1:5" ht="15.75">
      <c r="A1527" s="47"/>
      <c r="B1527" s="156"/>
      <c r="C1527" s="64"/>
      <c r="D1527" s="64"/>
      <c r="E1527" s="58"/>
    </row>
    <row r="1528" spans="1:5" ht="15.75">
      <c r="A1528" s="47"/>
      <c r="B1528" s="156"/>
      <c r="C1528" s="64"/>
      <c r="D1528" s="64"/>
      <c r="E1528" s="58"/>
    </row>
    <row r="1529" spans="1:5" ht="15.75">
      <c r="A1529" s="47"/>
      <c r="B1529" s="156"/>
      <c r="C1529" s="64"/>
      <c r="D1529" s="64"/>
      <c r="E1529" s="58"/>
    </row>
    <row r="1530" spans="1:5" ht="15.75">
      <c r="A1530" s="47"/>
      <c r="B1530" s="156"/>
      <c r="C1530" s="64"/>
      <c r="D1530" s="64"/>
      <c r="E1530" s="58"/>
    </row>
    <row r="1531" spans="1:5" ht="15.75">
      <c r="A1531" s="47"/>
      <c r="B1531" s="156"/>
      <c r="C1531" s="64"/>
      <c r="D1531" s="64"/>
      <c r="E1531" s="58"/>
    </row>
    <row r="1532" spans="1:5" ht="15.75">
      <c r="A1532" s="47"/>
      <c r="B1532" s="156"/>
      <c r="C1532" s="64"/>
      <c r="D1532" s="64"/>
      <c r="E1532" s="58"/>
    </row>
    <row r="1533" spans="1:5" ht="15.75">
      <c r="A1533" s="47"/>
      <c r="B1533" s="156"/>
      <c r="C1533" s="64"/>
      <c r="D1533" s="64"/>
      <c r="E1533" s="58"/>
    </row>
    <row r="1534" spans="1:5" ht="15.75">
      <c r="A1534" s="47"/>
      <c r="B1534" s="156"/>
      <c r="C1534" s="64"/>
      <c r="D1534" s="64"/>
      <c r="E1534" s="58"/>
    </row>
    <row r="1535" spans="1:5" ht="15.75">
      <c r="A1535" s="47"/>
      <c r="B1535" s="156"/>
      <c r="C1535" s="64"/>
      <c r="D1535" s="64"/>
      <c r="E1535" s="58"/>
    </row>
    <row r="1536" spans="1:5" ht="15.75">
      <c r="A1536" s="47"/>
      <c r="B1536" s="156"/>
      <c r="C1536" s="64"/>
      <c r="D1536" s="64"/>
      <c r="E1536" s="58"/>
    </row>
    <row r="1537" spans="1:5" ht="15.75">
      <c r="A1537" s="47"/>
      <c r="B1537" s="156"/>
      <c r="C1537" s="64"/>
      <c r="D1537" s="64"/>
      <c r="E1537" s="58"/>
    </row>
    <row r="1538" spans="1:5" ht="15.75">
      <c r="A1538" s="47"/>
      <c r="B1538" s="156"/>
      <c r="C1538" s="64"/>
      <c r="D1538" s="64"/>
      <c r="E1538" s="58"/>
    </row>
    <row r="1539" spans="1:5" ht="15.75">
      <c r="A1539" s="47"/>
      <c r="B1539" s="156"/>
      <c r="C1539" s="64"/>
      <c r="D1539" s="64"/>
      <c r="E1539" s="58"/>
    </row>
    <row r="1540" spans="1:5" ht="15.75">
      <c r="A1540" s="47"/>
      <c r="B1540" s="156"/>
      <c r="C1540" s="64"/>
      <c r="D1540" s="64"/>
      <c r="E1540" s="58"/>
    </row>
    <row r="1541" spans="1:5" ht="15.75">
      <c r="A1541" s="47"/>
      <c r="B1541" s="156"/>
      <c r="C1541" s="64"/>
      <c r="D1541" s="64"/>
      <c r="E1541" s="58"/>
    </row>
    <row r="1542" spans="1:5" ht="15.75">
      <c r="A1542" s="47"/>
      <c r="B1542" s="156"/>
      <c r="C1542" s="64"/>
      <c r="D1542" s="64"/>
      <c r="E1542" s="58"/>
    </row>
    <row r="1543" spans="1:5" ht="15.75">
      <c r="A1543" s="47"/>
      <c r="B1543" s="156"/>
      <c r="C1543" s="64"/>
      <c r="D1543" s="64"/>
      <c r="E1543" s="58"/>
    </row>
    <row r="1544" spans="1:5" ht="15.75">
      <c r="A1544" s="47"/>
      <c r="B1544" s="156"/>
      <c r="C1544" s="64"/>
      <c r="D1544" s="64"/>
      <c r="E1544" s="58"/>
    </row>
    <row r="1545" spans="1:5" ht="15.75">
      <c r="A1545" s="47"/>
      <c r="B1545" s="156"/>
      <c r="C1545" s="64"/>
      <c r="D1545" s="64"/>
      <c r="E1545" s="58"/>
    </row>
    <row r="1546" spans="1:5" ht="15.75">
      <c r="A1546" s="47"/>
      <c r="B1546" s="156"/>
      <c r="C1546" s="64"/>
      <c r="D1546" s="64"/>
      <c r="E1546" s="58"/>
    </row>
    <row r="1547" spans="1:5" ht="15.75">
      <c r="A1547" s="47"/>
      <c r="B1547" s="156"/>
      <c r="C1547" s="64"/>
      <c r="D1547" s="64"/>
      <c r="E1547" s="58"/>
    </row>
    <row r="1548" spans="1:5" ht="15.75">
      <c r="A1548" s="47"/>
      <c r="B1548" s="156"/>
      <c r="C1548" s="64"/>
      <c r="D1548" s="64"/>
      <c r="E1548" s="58"/>
    </row>
    <row r="1549" spans="1:5" ht="15.75">
      <c r="A1549" s="47"/>
      <c r="B1549" s="156"/>
      <c r="C1549" s="64"/>
      <c r="D1549" s="64"/>
      <c r="E1549" s="58"/>
    </row>
    <row r="1550" spans="1:5" ht="15.75">
      <c r="A1550" s="47"/>
      <c r="B1550" s="156"/>
      <c r="C1550" s="64"/>
      <c r="D1550" s="64"/>
      <c r="E1550" s="58"/>
    </row>
    <row r="1551" spans="1:5" ht="15.75">
      <c r="A1551" s="47"/>
      <c r="B1551" s="156"/>
      <c r="C1551" s="64"/>
      <c r="D1551" s="64"/>
      <c r="E1551" s="58"/>
    </row>
    <row r="1552" spans="1:5" ht="15.75">
      <c r="A1552" s="47"/>
      <c r="B1552" s="156"/>
      <c r="C1552" s="64"/>
      <c r="D1552" s="64"/>
      <c r="E1552" s="58"/>
    </row>
    <row r="1553" spans="1:5" ht="15.75">
      <c r="A1553" s="47"/>
      <c r="B1553" s="156"/>
      <c r="C1553" s="64"/>
      <c r="D1553" s="64"/>
      <c r="E1553" s="58"/>
    </row>
    <row r="1554" spans="1:5" ht="15.75">
      <c r="A1554" s="47"/>
      <c r="B1554" s="156"/>
      <c r="C1554" s="64"/>
      <c r="D1554" s="64"/>
      <c r="E1554" s="58"/>
    </row>
    <row r="1555" spans="1:5" ht="15.75">
      <c r="A1555" s="47"/>
      <c r="B1555" s="156"/>
      <c r="C1555" s="64"/>
      <c r="D1555" s="64"/>
      <c r="E1555" s="58"/>
    </row>
    <row r="1556" spans="1:5" ht="15.75">
      <c r="A1556" s="47"/>
      <c r="B1556" s="156"/>
      <c r="C1556" s="64"/>
      <c r="D1556" s="64"/>
      <c r="E1556" s="58"/>
    </row>
    <row r="1557" spans="1:5" ht="15.75">
      <c r="A1557" s="47"/>
      <c r="B1557" s="156"/>
      <c r="C1557" s="64"/>
      <c r="D1557" s="64"/>
      <c r="E1557" s="58"/>
    </row>
    <row r="1558" spans="1:5" ht="15.75">
      <c r="A1558" s="47"/>
      <c r="B1558" s="156"/>
      <c r="C1558" s="64"/>
      <c r="D1558" s="64"/>
      <c r="E1558" s="58"/>
    </row>
    <row r="1559" spans="1:5" ht="15.75">
      <c r="A1559" s="47"/>
      <c r="B1559" s="156"/>
      <c r="C1559" s="64"/>
      <c r="D1559" s="64"/>
      <c r="E1559" s="58"/>
    </row>
    <row r="1560" spans="1:5" ht="15.75">
      <c r="A1560" s="47"/>
      <c r="B1560" s="156"/>
      <c r="C1560" s="64"/>
      <c r="D1560" s="64"/>
      <c r="E1560" s="58"/>
    </row>
    <row r="1561" spans="1:5" ht="15.75">
      <c r="A1561" s="47"/>
      <c r="B1561" s="156"/>
      <c r="C1561" s="64"/>
      <c r="D1561" s="64"/>
      <c r="E1561" s="58"/>
    </row>
    <row r="1562" spans="1:5" ht="15.75">
      <c r="A1562" s="47"/>
      <c r="B1562" s="156"/>
      <c r="C1562" s="64"/>
      <c r="D1562" s="64"/>
      <c r="E1562" s="58"/>
    </row>
    <row r="1563" spans="1:5" ht="15.75">
      <c r="A1563" s="47"/>
      <c r="B1563" s="156"/>
      <c r="C1563" s="64"/>
      <c r="D1563" s="64"/>
      <c r="E1563" s="58"/>
    </row>
    <row r="1564" spans="1:5" ht="15.75">
      <c r="A1564" s="47"/>
      <c r="B1564" s="156"/>
      <c r="C1564" s="64"/>
      <c r="D1564" s="64"/>
      <c r="E1564" s="58"/>
    </row>
    <row r="1565" spans="1:5" ht="15.75">
      <c r="A1565" s="47"/>
      <c r="B1565" s="156"/>
      <c r="C1565" s="64"/>
      <c r="D1565" s="64"/>
      <c r="E1565" s="58"/>
    </row>
    <row r="1566" spans="1:5" ht="15.75">
      <c r="A1566" s="47"/>
      <c r="B1566" s="156"/>
      <c r="C1566" s="64"/>
      <c r="D1566" s="64"/>
      <c r="E1566" s="58"/>
    </row>
    <row r="1567" spans="1:5" ht="15.75">
      <c r="A1567" s="47"/>
      <c r="B1567" s="156"/>
      <c r="C1567" s="64"/>
      <c r="D1567" s="64"/>
      <c r="E1567" s="58"/>
    </row>
    <row r="1568" spans="1:5" ht="15.75">
      <c r="A1568" s="47"/>
      <c r="B1568" s="156"/>
      <c r="C1568" s="64"/>
      <c r="D1568" s="64"/>
      <c r="E1568" s="58"/>
    </row>
    <row r="1569" spans="1:5" ht="15.75">
      <c r="A1569" s="47"/>
      <c r="B1569" s="156"/>
      <c r="C1569" s="64"/>
      <c r="D1569" s="64"/>
      <c r="E1569" s="58"/>
    </row>
    <row r="1570" spans="1:5" ht="15.75">
      <c r="A1570" s="47"/>
      <c r="B1570" s="156"/>
      <c r="C1570" s="64"/>
      <c r="D1570" s="64"/>
      <c r="E1570" s="58"/>
    </row>
    <row r="1571" spans="1:5" ht="15.75">
      <c r="A1571" s="47"/>
      <c r="B1571" s="156"/>
      <c r="C1571" s="64"/>
      <c r="D1571" s="64"/>
      <c r="E1571" s="58"/>
    </row>
    <row r="1572" spans="1:5" ht="15.75">
      <c r="A1572" s="47"/>
      <c r="B1572" s="156"/>
      <c r="C1572" s="64"/>
      <c r="D1572" s="64"/>
      <c r="E1572" s="58"/>
    </row>
    <row r="1573" spans="1:5" ht="15.75">
      <c r="A1573" s="47"/>
      <c r="B1573" s="156"/>
      <c r="C1573" s="64"/>
      <c r="D1573" s="64"/>
      <c r="E1573" s="58"/>
    </row>
    <row r="1574" spans="1:5" ht="15.75">
      <c r="A1574" s="47"/>
      <c r="B1574" s="156"/>
      <c r="C1574" s="64"/>
      <c r="D1574" s="64"/>
      <c r="E1574" s="58"/>
    </row>
    <row r="1575" spans="1:5" ht="15.75">
      <c r="A1575" s="47"/>
      <c r="B1575" s="156"/>
      <c r="C1575" s="64"/>
      <c r="D1575" s="64"/>
      <c r="E1575" s="58"/>
    </row>
    <row r="1576" spans="1:5" ht="15.75">
      <c r="A1576" s="47"/>
      <c r="B1576" s="156"/>
      <c r="C1576" s="64"/>
      <c r="D1576" s="64"/>
      <c r="E1576" s="58"/>
    </row>
    <row r="1577" spans="1:5" ht="15.75">
      <c r="A1577" s="47"/>
      <c r="B1577" s="156"/>
      <c r="C1577" s="64"/>
      <c r="D1577" s="64"/>
      <c r="E1577" s="58"/>
    </row>
    <row r="1578" spans="1:5" ht="15.75">
      <c r="A1578" s="47"/>
      <c r="B1578" s="156"/>
      <c r="C1578" s="64"/>
      <c r="D1578" s="64"/>
      <c r="E1578" s="58"/>
    </row>
    <row r="1579" spans="1:5" ht="15.75">
      <c r="A1579" s="47"/>
      <c r="B1579" s="156"/>
      <c r="C1579" s="64"/>
      <c r="D1579" s="64"/>
      <c r="E1579" s="58"/>
    </row>
    <row r="1580" spans="1:5" ht="15.75">
      <c r="A1580" s="47"/>
      <c r="B1580" s="156"/>
      <c r="C1580" s="64"/>
      <c r="D1580" s="64"/>
      <c r="E1580" s="58"/>
    </row>
    <row r="1581" spans="1:5" ht="15.75">
      <c r="A1581" s="47"/>
      <c r="B1581" s="156"/>
      <c r="C1581" s="64"/>
      <c r="D1581" s="64"/>
      <c r="E1581" s="58"/>
    </row>
    <row r="1582" spans="1:5" ht="15.75">
      <c r="A1582" s="47"/>
      <c r="B1582" s="156"/>
      <c r="C1582" s="64"/>
      <c r="D1582" s="64"/>
      <c r="E1582" s="58"/>
    </row>
    <row r="1583" spans="1:5" ht="15.75">
      <c r="A1583" s="47"/>
      <c r="B1583" s="156"/>
      <c r="C1583" s="64"/>
      <c r="D1583" s="64"/>
      <c r="E1583" s="58"/>
    </row>
    <row r="1584" spans="1:5" ht="15.75">
      <c r="A1584" s="47"/>
      <c r="B1584" s="156"/>
      <c r="C1584" s="64"/>
      <c r="D1584" s="64"/>
      <c r="E1584" s="58"/>
    </row>
    <row r="1585" spans="1:5" ht="15.75">
      <c r="A1585" s="47"/>
      <c r="B1585" s="156"/>
      <c r="C1585" s="64"/>
      <c r="D1585" s="64"/>
      <c r="E1585" s="58"/>
    </row>
    <row r="1586" spans="1:5" ht="15.75">
      <c r="A1586" s="47"/>
      <c r="B1586" s="156"/>
      <c r="C1586" s="64"/>
      <c r="D1586" s="64"/>
      <c r="E1586" s="58"/>
    </row>
    <row r="1587" spans="1:5" ht="15.75">
      <c r="A1587" s="47"/>
      <c r="B1587" s="156"/>
      <c r="C1587" s="64"/>
      <c r="D1587" s="64"/>
      <c r="E1587" s="58"/>
    </row>
    <row r="1588" spans="1:5" ht="15.75">
      <c r="A1588" s="47"/>
      <c r="B1588" s="156"/>
      <c r="C1588" s="64"/>
      <c r="D1588" s="64"/>
      <c r="E1588" s="58"/>
    </row>
    <row r="1589" spans="1:5" ht="15.75">
      <c r="A1589" s="47"/>
      <c r="B1589" s="156"/>
      <c r="C1589" s="64"/>
      <c r="D1589" s="64"/>
      <c r="E1589" s="58"/>
    </row>
    <row r="1590" spans="1:5" ht="15.75">
      <c r="A1590" s="47"/>
      <c r="B1590" s="156"/>
      <c r="C1590" s="64"/>
      <c r="D1590" s="64"/>
      <c r="E1590" s="58"/>
    </row>
    <row r="1591" spans="1:5" ht="15.75">
      <c r="A1591" s="47"/>
      <c r="B1591" s="156"/>
      <c r="C1591" s="64"/>
      <c r="D1591" s="64"/>
      <c r="E1591" s="58"/>
    </row>
    <row r="1592" spans="1:5" ht="15.75">
      <c r="A1592" s="47"/>
      <c r="B1592" s="156"/>
      <c r="C1592" s="64"/>
      <c r="D1592" s="64"/>
      <c r="E1592" s="58"/>
    </row>
    <row r="1593" spans="1:5" ht="15.75">
      <c r="A1593" s="47"/>
      <c r="B1593" s="156"/>
      <c r="C1593" s="64"/>
      <c r="D1593" s="64"/>
      <c r="E1593" s="58"/>
    </row>
    <row r="1594" spans="1:5" ht="15.75">
      <c r="A1594" s="47"/>
      <c r="B1594" s="156"/>
      <c r="C1594" s="64"/>
      <c r="D1594" s="64"/>
      <c r="E1594" s="58"/>
    </row>
    <row r="1595" spans="1:5" ht="15.75">
      <c r="A1595" s="47"/>
      <c r="B1595" s="156"/>
      <c r="C1595" s="64"/>
      <c r="D1595" s="64"/>
      <c r="E1595" s="58"/>
    </row>
    <row r="1596" spans="1:5" ht="15.75">
      <c r="A1596" s="47"/>
      <c r="B1596" s="156"/>
      <c r="C1596" s="64"/>
      <c r="D1596" s="64"/>
      <c r="E1596" s="58"/>
    </row>
    <row r="1597" spans="1:5" ht="15.75">
      <c r="A1597" s="47"/>
      <c r="B1597" s="156"/>
      <c r="C1597" s="64"/>
      <c r="D1597" s="64"/>
      <c r="E1597" s="58"/>
    </row>
    <row r="1598" spans="1:5" ht="15.75">
      <c r="A1598" s="47"/>
      <c r="B1598" s="156"/>
      <c r="C1598" s="64"/>
      <c r="D1598" s="64"/>
      <c r="E1598" s="58"/>
    </row>
    <row r="1599" spans="1:5" ht="15.75">
      <c r="A1599" s="47"/>
      <c r="B1599" s="156"/>
      <c r="C1599" s="64"/>
      <c r="D1599" s="64"/>
      <c r="E1599" s="58"/>
    </row>
    <row r="1600" spans="1:5" ht="15.75">
      <c r="A1600" s="47"/>
      <c r="B1600" s="156"/>
      <c r="C1600" s="64"/>
      <c r="D1600" s="64"/>
      <c r="E1600" s="58"/>
    </row>
    <row r="1601" spans="1:5" ht="15.75">
      <c r="A1601" s="47"/>
      <c r="B1601" s="156"/>
      <c r="C1601" s="64"/>
      <c r="D1601" s="64"/>
      <c r="E1601" s="58"/>
    </row>
    <row r="1602" spans="1:5" ht="15.75">
      <c r="A1602" s="47"/>
      <c r="B1602" s="156"/>
      <c r="C1602" s="64"/>
      <c r="D1602" s="64"/>
      <c r="E1602" s="58"/>
    </row>
    <row r="1603" spans="1:5" ht="15.75">
      <c r="A1603" s="47"/>
      <c r="B1603" s="156"/>
      <c r="C1603" s="64"/>
      <c r="D1603" s="64"/>
      <c r="E1603" s="58"/>
    </row>
    <row r="1604" spans="1:5" ht="15.75">
      <c r="A1604" s="47"/>
      <c r="B1604" s="156"/>
      <c r="C1604" s="64"/>
      <c r="D1604" s="64"/>
      <c r="E1604" s="58"/>
    </row>
    <row r="1605" spans="1:5" ht="15.75">
      <c r="A1605" s="47"/>
      <c r="B1605" s="156"/>
      <c r="C1605" s="64"/>
      <c r="D1605" s="64"/>
      <c r="E1605" s="58"/>
    </row>
    <row r="1606" spans="1:5" ht="15.75">
      <c r="A1606" s="47"/>
      <c r="B1606" s="156"/>
      <c r="C1606" s="64"/>
      <c r="D1606" s="64"/>
      <c r="E1606" s="58"/>
    </row>
    <row r="1607" spans="1:5" ht="15.75">
      <c r="A1607" s="47"/>
      <c r="B1607" s="156"/>
      <c r="C1607" s="64"/>
      <c r="D1607" s="64"/>
      <c r="E1607" s="58"/>
    </row>
    <row r="1608" spans="1:5" ht="15.75">
      <c r="A1608" s="47"/>
      <c r="B1608" s="156"/>
      <c r="C1608" s="64"/>
      <c r="D1608" s="64"/>
      <c r="E1608" s="58"/>
    </row>
    <row r="1609" spans="1:5" ht="15.75">
      <c r="A1609" s="47"/>
      <c r="B1609" s="156"/>
      <c r="C1609" s="64"/>
      <c r="D1609" s="64"/>
      <c r="E1609" s="58"/>
    </row>
    <row r="1610" spans="1:5" ht="15.75">
      <c r="A1610" s="47"/>
      <c r="B1610" s="156"/>
      <c r="C1610" s="64"/>
      <c r="D1610" s="64"/>
      <c r="E1610" s="58"/>
    </row>
    <row r="1611" spans="1:5" ht="15.75">
      <c r="A1611" s="47"/>
      <c r="B1611" s="156"/>
      <c r="C1611" s="64"/>
      <c r="D1611" s="64"/>
      <c r="E1611" s="58"/>
    </row>
    <row r="1612" spans="1:5" ht="15.75">
      <c r="A1612" s="47"/>
      <c r="B1612" s="156"/>
      <c r="C1612" s="64"/>
      <c r="D1612" s="64"/>
      <c r="E1612" s="58"/>
    </row>
    <row r="1613" spans="1:5" ht="15.75">
      <c r="A1613" s="47"/>
      <c r="B1613" s="156"/>
      <c r="C1613" s="64"/>
      <c r="D1613" s="64"/>
      <c r="E1613" s="58"/>
    </row>
    <row r="1614" spans="1:5" ht="15.75">
      <c r="A1614" s="47"/>
      <c r="B1614" s="156"/>
      <c r="C1614" s="64"/>
      <c r="D1614" s="64"/>
      <c r="E1614" s="58"/>
    </row>
    <row r="1615" spans="1:5" ht="15.75">
      <c r="A1615" s="47"/>
      <c r="B1615" s="156"/>
      <c r="C1615" s="64"/>
      <c r="D1615" s="64"/>
      <c r="E1615" s="58"/>
    </row>
    <row r="1616" spans="1:5" ht="15.75">
      <c r="A1616" s="47"/>
      <c r="B1616" s="156"/>
      <c r="C1616" s="64"/>
      <c r="D1616" s="64"/>
      <c r="E1616" s="58"/>
    </row>
    <row r="1617" spans="1:5" ht="15.75">
      <c r="A1617" s="47"/>
      <c r="B1617" s="156"/>
      <c r="C1617" s="64"/>
      <c r="D1617" s="64"/>
      <c r="E1617" s="58"/>
    </row>
    <row r="1618" spans="1:5" ht="15.75">
      <c r="A1618" s="47"/>
      <c r="B1618" s="156"/>
      <c r="C1618" s="64"/>
      <c r="D1618" s="64"/>
      <c r="E1618" s="58"/>
    </row>
    <row r="1619" spans="1:5" ht="15.75">
      <c r="A1619" s="47"/>
      <c r="B1619" s="156"/>
      <c r="C1619" s="64"/>
      <c r="D1619" s="64"/>
      <c r="E1619" s="58"/>
    </row>
    <row r="1620" spans="1:5" ht="15.75">
      <c r="A1620" s="47"/>
      <c r="B1620" s="156"/>
      <c r="C1620" s="64"/>
      <c r="D1620" s="64"/>
      <c r="E1620" s="58"/>
    </row>
    <row r="1621" spans="1:5" ht="15.75">
      <c r="A1621" s="47"/>
      <c r="B1621" s="156"/>
      <c r="C1621" s="64"/>
      <c r="D1621" s="64"/>
      <c r="E1621" s="58"/>
    </row>
    <row r="1622" spans="1:5" ht="15.75">
      <c r="A1622" s="47"/>
      <c r="B1622" s="156"/>
      <c r="C1622" s="64"/>
      <c r="D1622" s="64"/>
      <c r="E1622" s="58"/>
    </row>
    <row r="1623" spans="1:5" ht="15.75">
      <c r="A1623" s="47"/>
      <c r="B1623" s="156"/>
      <c r="C1623" s="64"/>
      <c r="D1623" s="64"/>
      <c r="E1623" s="58"/>
    </row>
    <row r="1624" spans="1:5" ht="15.75">
      <c r="A1624" s="47"/>
      <c r="B1624" s="156"/>
      <c r="C1624" s="64"/>
      <c r="D1624" s="64"/>
      <c r="E1624" s="58"/>
    </row>
    <row r="1625" spans="1:5" ht="15.75">
      <c r="A1625" s="47"/>
      <c r="B1625" s="156"/>
      <c r="C1625" s="64"/>
      <c r="D1625" s="64"/>
      <c r="E1625" s="58"/>
    </row>
    <row r="1626" spans="1:5" ht="15.75">
      <c r="A1626" s="47"/>
      <c r="B1626" s="156"/>
      <c r="C1626" s="64"/>
      <c r="D1626" s="64"/>
      <c r="E1626" s="58"/>
    </row>
    <row r="1627" spans="1:5" ht="15.75">
      <c r="A1627" s="47"/>
      <c r="B1627" s="156"/>
      <c r="C1627" s="64"/>
      <c r="D1627" s="64"/>
      <c r="E1627" s="58"/>
    </row>
    <row r="1628" spans="1:5" ht="15.75">
      <c r="A1628" s="47"/>
      <c r="B1628" s="156"/>
      <c r="C1628" s="64"/>
      <c r="D1628" s="64"/>
      <c r="E1628" s="58"/>
    </row>
    <row r="1629" spans="1:5" ht="15.75">
      <c r="A1629" s="47"/>
      <c r="B1629" s="156"/>
      <c r="C1629" s="64"/>
      <c r="D1629" s="64"/>
      <c r="E1629" s="58"/>
    </row>
    <row r="1630" spans="1:5" ht="15.75">
      <c r="A1630" s="47"/>
      <c r="B1630" s="156"/>
      <c r="C1630" s="64"/>
      <c r="D1630" s="64"/>
      <c r="E1630" s="58"/>
    </row>
    <row r="1631" spans="1:5" ht="15.75">
      <c r="A1631" s="47"/>
      <c r="B1631" s="156"/>
      <c r="C1631" s="64"/>
      <c r="D1631" s="64"/>
      <c r="E1631" s="58"/>
    </row>
    <row r="1632" spans="1:5" ht="15.75">
      <c r="A1632" s="47"/>
      <c r="B1632" s="156"/>
      <c r="C1632" s="64"/>
      <c r="D1632" s="64"/>
      <c r="E1632" s="58"/>
    </row>
    <row r="1633" spans="1:5" ht="15.75">
      <c r="A1633" s="47"/>
      <c r="B1633" s="156"/>
      <c r="C1633" s="64"/>
      <c r="D1633" s="64"/>
      <c r="E1633" s="58"/>
    </row>
    <row r="1634" spans="1:5" ht="15.75">
      <c r="A1634" s="47"/>
      <c r="B1634" s="156"/>
      <c r="C1634" s="64"/>
      <c r="D1634" s="64"/>
      <c r="E1634" s="58"/>
    </row>
    <row r="1635" spans="1:5" ht="15.75">
      <c r="A1635" s="47"/>
      <c r="B1635" s="156"/>
      <c r="C1635" s="64"/>
      <c r="D1635" s="64"/>
      <c r="E1635" s="58"/>
    </row>
    <row r="1636" spans="1:5" ht="15.75">
      <c r="A1636" s="47"/>
      <c r="B1636" s="156"/>
      <c r="C1636" s="64"/>
      <c r="D1636" s="64"/>
      <c r="E1636" s="58"/>
    </row>
    <row r="1637" spans="1:5" ht="15.75">
      <c r="A1637" s="47"/>
      <c r="B1637" s="156"/>
      <c r="C1637" s="64"/>
      <c r="D1637" s="64"/>
      <c r="E1637" s="58"/>
    </row>
    <row r="1638" spans="1:5" ht="15.75">
      <c r="A1638" s="47"/>
      <c r="B1638" s="156"/>
      <c r="C1638" s="64"/>
      <c r="D1638" s="64"/>
      <c r="E1638" s="58"/>
    </row>
    <row r="1639" spans="1:5" ht="15.75">
      <c r="A1639" s="47"/>
      <c r="B1639" s="156"/>
      <c r="C1639" s="64"/>
      <c r="D1639" s="64"/>
      <c r="E1639" s="58"/>
    </row>
    <row r="1640" spans="1:5" ht="15.75">
      <c r="A1640" s="47"/>
      <c r="B1640" s="156"/>
      <c r="C1640" s="64"/>
      <c r="D1640" s="64"/>
      <c r="E1640" s="58"/>
    </row>
    <row r="1641" spans="1:5" ht="15.75">
      <c r="A1641" s="47"/>
      <c r="B1641" s="156"/>
      <c r="C1641" s="64"/>
      <c r="D1641" s="64"/>
      <c r="E1641" s="58"/>
    </row>
    <row r="1642" spans="1:5" ht="15.75">
      <c r="A1642" s="47"/>
      <c r="B1642" s="156"/>
      <c r="C1642" s="64"/>
      <c r="D1642" s="64"/>
      <c r="E1642" s="58"/>
    </row>
    <row r="1643" spans="1:5" ht="15.75">
      <c r="A1643" s="47"/>
      <c r="B1643" s="156"/>
      <c r="C1643" s="64"/>
      <c r="D1643" s="64"/>
      <c r="E1643" s="58"/>
    </row>
    <row r="1644" spans="1:5" ht="15.75">
      <c r="A1644" s="47"/>
      <c r="B1644" s="156"/>
      <c r="C1644" s="64"/>
      <c r="D1644" s="64"/>
      <c r="E1644" s="58"/>
    </row>
    <row r="1645" spans="1:5" ht="15.75">
      <c r="A1645" s="47"/>
      <c r="B1645" s="156"/>
      <c r="C1645" s="64"/>
      <c r="D1645" s="64"/>
      <c r="E1645" s="58"/>
    </row>
    <row r="1646" spans="1:5" ht="15.75">
      <c r="A1646" s="47"/>
      <c r="B1646" s="156"/>
      <c r="C1646" s="64"/>
      <c r="D1646" s="64"/>
      <c r="E1646" s="58"/>
    </row>
    <row r="1647" spans="1:5" ht="15.75">
      <c r="A1647" s="47"/>
      <c r="B1647" s="156"/>
      <c r="C1647" s="64"/>
      <c r="D1647" s="64"/>
      <c r="E1647" s="58"/>
    </row>
    <row r="1648" spans="1:5" ht="15.75">
      <c r="A1648" s="47"/>
      <c r="B1648" s="156"/>
      <c r="C1648" s="64"/>
      <c r="D1648" s="64"/>
      <c r="E1648" s="58"/>
    </row>
    <row r="1649" spans="1:5" ht="15.75">
      <c r="A1649" s="47"/>
      <c r="B1649" s="156"/>
      <c r="C1649" s="64"/>
      <c r="D1649" s="64"/>
      <c r="E1649" s="58"/>
    </row>
    <row r="1650" spans="1:5" ht="15.75">
      <c r="A1650" s="47"/>
      <c r="B1650" s="156"/>
      <c r="C1650" s="64"/>
      <c r="D1650" s="64"/>
      <c r="E1650" s="58"/>
    </row>
    <row r="1651" spans="1:5" ht="15.75">
      <c r="A1651" s="47"/>
      <c r="B1651" s="156"/>
      <c r="C1651" s="64"/>
      <c r="D1651" s="64"/>
      <c r="E1651" s="58"/>
    </row>
    <row r="1652" spans="1:5" ht="15.75">
      <c r="A1652" s="47"/>
      <c r="B1652" s="156"/>
      <c r="C1652" s="64"/>
      <c r="D1652" s="64"/>
      <c r="E1652" s="58"/>
    </row>
    <row r="1653" spans="1:5" ht="15.75">
      <c r="A1653" s="47"/>
      <c r="B1653" s="156"/>
      <c r="C1653" s="64"/>
      <c r="D1653" s="64"/>
      <c r="E1653" s="58"/>
    </row>
    <row r="1654" spans="1:5" ht="15.75">
      <c r="A1654" s="47"/>
      <c r="B1654" s="156"/>
      <c r="C1654" s="64"/>
      <c r="D1654" s="64"/>
      <c r="E1654" s="58"/>
    </row>
    <row r="1655" spans="1:5" ht="15.75">
      <c r="A1655" s="47"/>
      <c r="B1655" s="156"/>
      <c r="C1655" s="64"/>
      <c r="D1655" s="64"/>
      <c r="E1655" s="58"/>
    </row>
    <row r="1656" spans="1:5" ht="15.75">
      <c r="A1656" s="47"/>
      <c r="B1656" s="156"/>
      <c r="C1656" s="64"/>
      <c r="D1656" s="64"/>
      <c r="E1656" s="58"/>
    </row>
    <row r="1657" spans="1:5" ht="15.75">
      <c r="A1657" s="47"/>
      <c r="B1657" s="156"/>
      <c r="C1657" s="64"/>
      <c r="D1657" s="64"/>
      <c r="E1657" s="58"/>
    </row>
    <row r="1658" spans="1:5" ht="15.75">
      <c r="A1658" s="47"/>
      <c r="B1658" s="156"/>
      <c r="C1658" s="64"/>
      <c r="D1658" s="64"/>
      <c r="E1658" s="58"/>
    </row>
    <row r="1659" spans="1:5" ht="15.75">
      <c r="A1659" s="47"/>
      <c r="B1659" s="156"/>
      <c r="C1659" s="64"/>
      <c r="D1659" s="64"/>
      <c r="E1659" s="58"/>
    </row>
    <row r="1660" spans="1:5" ht="15.75">
      <c r="A1660" s="47"/>
      <c r="B1660" s="156"/>
      <c r="C1660" s="64"/>
      <c r="D1660" s="64"/>
      <c r="E1660" s="58"/>
    </row>
    <row r="1661" spans="1:5" ht="15.75">
      <c r="A1661" s="47"/>
      <c r="B1661" s="156"/>
      <c r="C1661" s="64"/>
      <c r="D1661" s="64"/>
      <c r="E1661" s="58"/>
    </row>
    <row r="1662" spans="1:5" ht="15.75">
      <c r="A1662" s="47"/>
      <c r="B1662" s="156"/>
      <c r="C1662" s="64"/>
      <c r="D1662" s="64"/>
      <c r="E1662" s="58"/>
    </row>
    <row r="1663" spans="1:5" ht="15.75">
      <c r="A1663" s="47"/>
      <c r="B1663" s="156"/>
      <c r="C1663" s="64"/>
      <c r="D1663" s="64"/>
      <c r="E1663" s="58"/>
    </row>
    <row r="1664" spans="1:5" ht="15.75">
      <c r="A1664" s="47"/>
      <c r="B1664" s="156"/>
      <c r="C1664" s="64"/>
      <c r="D1664" s="64"/>
      <c r="E1664" s="58"/>
    </row>
    <row r="1665" spans="1:5" ht="15.75">
      <c r="A1665" s="47"/>
      <c r="B1665" s="156"/>
      <c r="C1665" s="64"/>
      <c r="D1665" s="64"/>
      <c r="E1665" s="58"/>
    </row>
    <row r="1666" spans="1:5" ht="15.75">
      <c r="A1666" s="47"/>
      <c r="B1666" s="156"/>
      <c r="C1666" s="64"/>
      <c r="D1666" s="64"/>
      <c r="E1666" s="58"/>
    </row>
    <row r="1667" spans="1:5" ht="15.75">
      <c r="A1667" s="47"/>
      <c r="B1667" s="156"/>
      <c r="C1667" s="64"/>
      <c r="D1667" s="64"/>
      <c r="E1667" s="58"/>
    </row>
    <row r="1668" spans="1:5" ht="15.75">
      <c r="A1668" s="47"/>
      <c r="B1668" s="156"/>
      <c r="C1668" s="64"/>
      <c r="D1668" s="64"/>
      <c r="E1668" s="58"/>
    </row>
    <row r="1669" spans="1:5" ht="15.75">
      <c r="A1669" s="47"/>
      <c r="B1669" s="156"/>
      <c r="C1669" s="64"/>
      <c r="D1669" s="64"/>
      <c r="E1669" s="58"/>
    </row>
    <row r="1670" spans="1:5" ht="15.75">
      <c r="A1670" s="47"/>
      <c r="B1670" s="156"/>
      <c r="C1670" s="64"/>
      <c r="D1670" s="64"/>
      <c r="E1670" s="58"/>
    </row>
    <row r="1671" spans="1:5" ht="15.75">
      <c r="A1671" s="47"/>
      <c r="B1671" s="156"/>
      <c r="C1671" s="64"/>
      <c r="D1671" s="64"/>
      <c r="E1671" s="58"/>
    </row>
    <row r="1672" spans="1:5" ht="15.75">
      <c r="A1672" s="47"/>
      <c r="B1672" s="156"/>
      <c r="C1672" s="64"/>
      <c r="D1672" s="64"/>
      <c r="E1672" s="58"/>
    </row>
    <row r="1673" spans="1:5" ht="15.75">
      <c r="A1673" s="47"/>
      <c r="B1673" s="156"/>
      <c r="C1673" s="64"/>
      <c r="D1673" s="64"/>
      <c r="E1673" s="58"/>
    </row>
    <row r="1674" spans="1:5" ht="15.75">
      <c r="A1674" s="47"/>
      <c r="B1674" s="156"/>
      <c r="C1674" s="64"/>
      <c r="D1674" s="64"/>
      <c r="E1674" s="58"/>
    </row>
    <row r="1675" spans="1:5" ht="15.75">
      <c r="A1675" s="47"/>
      <c r="B1675" s="156"/>
      <c r="C1675" s="64"/>
      <c r="D1675" s="64"/>
      <c r="E1675" s="58"/>
    </row>
    <row r="1676" spans="1:5" ht="15.75">
      <c r="A1676" s="47"/>
      <c r="B1676" s="156"/>
      <c r="C1676" s="64"/>
      <c r="D1676" s="64"/>
      <c r="E1676" s="58"/>
    </row>
    <row r="1677" spans="1:5" ht="15.75">
      <c r="A1677" s="47"/>
      <c r="B1677" s="156"/>
      <c r="C1677" s="64"/>
      <c r="D1677" s="64"/>
      <c r="E1677" s="58"/>
    </row>
    <row r="1678" spans="1:5" ht="15.75">
      <c r="A1678" s="47"/>
      <c r="B1678" s="156"/>
      <c r="C1678" s="64"/>
      <c r="D1678" s="64"/>
      <c r="E1678" s="58"/>
    </row>
    <row r="1679" spans="1:5" ht="15.75">
      <c r="A1679" s="47"/>
      <c r="B1679" s="156"/>
      <c r="C1679" s="64"/>
      <c r="D1679" s="64"/>
      <c r="E1679" s="58"/>
    </row>
    <row r="1680" spans="1:5" ht="15.75">
      <c r="A1680" s="47"/>
      <c r="B1680" s="156"/>
      <c r="C1680" s="64"/>
      <c r="D1680" s="64"/>
      <c r="E1680" s="58"/>
    </row>
    <row r="1681" spans="1:5" ht="15.75">
      <c r="A1681" s="47"/>
      <c r="B1681" s="156"/>
      <c r="C1681" s="64"/>
      <c r="D1681" s="64"/>
      <c r="E1681" s="58"/>
    </row>
    <row r="1682" spans="1:5" ht="15.75">
      <c r="A1682" s="47"/>
      <c r="B1682" s="156"/>
      <c r="C1682" s="64"/>
      <c r="D1682" s="64"/>
      <c r="E1682" s="58"/>
    </row>
    <row r="1683" spans="1:5" ht="15.75">
      <c r="A1683" s="47"/>
      <c r="B1683" s="156"/>
      <c r="C1683" s="64"/>
      <c r="D1683" s="64"/>
      <c r="E1683" s="58"/>
    </row>
    <row r="1684" spans="1:5" ht="15.75">
      <c r="A1684" s="47"/>
      <c r="B1684" s="156"/>
      <c r="C1684" s="64"/>
      <c r="D1684" s="64"/>
      <c r="E1684" s="58"/>
    </row>
    <row r="1685" spans="1:5" ht="15.75">
      <c r="A1685" s="47"/>
      <c r="B1685" s="156"/>
      <c r="C1685" s="64"/>
      <c r="D1685" s="64"/>
      <c r="E1685" s="58"/>
    </row>
    <row r="1686" spans="1:5" ht="15.75">
      <c r="A1686" s="47"/>
      <c r="B1686" s="156"/>
      <c r="C1686" s="64"/>
      <c r="D1686" s="64"/>
      <c r="E1686" s="58"/>
    </row>
    <row r="1687" spans="1:5" ht="15.75">
      <c r="A1687" s="47"/>
      <c r="B1687" s="156"/>
      <c r="C1687" s="64"/>
      <c r="D1687" s="64"/>
      <c r="E1687" s="58"/>
    </row>
    <row r="1688" spans="1:5" ht="15.75">
      <c r="A1688" s="47"/>
      <c r="B1688" s="156"/>
      <c r="C1688" s="64"/>
      <c r="D1688" s="64"/>
      <c r="E1688" s="58"/>
    </row>
    <row r="1689" spans="1:5" ht="15.75">
      <c r="A1689" s="47"/>
      <c r="B1689" s="156"/>
      <c r="C1689" s="64"/>
      <c r="D1689" s="64"/>
      <c r="E1689" s="58"/>
    </row>
    <row r="1690" spans="1:5" ht="15.75">
      <c r="A1690" s="47"/>
      <c r="B1690" s="156"/>
      <c r="C1690" s="64"/>
      <c r="D1690" s="64"/>
      <c r="E1690" s="58"/>
    </row>
    <row r="1691" spans="1:5" ht="15.75">
      <c r="A1691" s="47"/>
      <c r="B1691" s="156"/>
      <c r="C1691" s="64"/>
      <c r="D1691" s="64"/>
      <c r="E1691" s="58"/>
    </row>
    <row r="1692" spans="1:5" ht="15.75">
      <c r="A1692" s="47"/>
      <c r="B1692" s="156"/>
      <c r="C1692" s="64"/>
      <c r="D1692" s="64"/>
      <c r="E1692" s="58"/>
    </row>
    <row r="1693" spans="1:5" ht="15.75">
      <c r="A1693" s="47"/>
      <c r="B1693" s="156"/>
      <c r="C1693" s="64"/>
      <c r="D1693" s="64"/>
      <c r="E1693" s="58"/>
    </row>
    <row r="1694" spans="1:5" ht="15.75">
      <c r="A1694" s="47"/>
      <c r="B1694" s="156"/>
      <c r="C1694" s="64"/>
      <c r="D1694" s="64"/>
      <c r="E1694" s="58"/>
    </row>
    <row r="1695" spans="1:5" ht="15.75">
      <c r="A1695" s="47"/>
      <c r="B1695" s="156"/>
      <c r="C1695" s="64"/>
      <c r="D1695" s="64"/>
      <c r="E1695" s="58"/>
    </row>
    <row r="1696" spans="1:5" ht="15.75">
      <c r="A1696" s="47"/>
      <c r="B1696" s="156"/>
      <c r="C1696" s="64"/>
      <c r="D1696" s="64"/>
      <c r="E1696" s="58"/>
    </row>
    <row r="1697" spans="1:5" ht="15.75">
      <c r="A1697" s="47"/>
      <c r="B1697" s="156"/>
      <c r="C1697" s="64"/>
      <c r="D1697" s="64"/>
      <c r="E1697" s="58"/>
    </row>
    <row r="1698" spans="1:5" ht="15.75">
      <c r="A1698" s="47"/>
      <c r="B1698" s="156"/>
      <c r="C1698" s="64"/>
      <c r="D1698" s="64"/>
      <c r="E1698" s="58"/>
    </row>
    <row r="1699" spans="1:5" ht="15.75">
      <c r="A1699" s="47"/>
      <c r="B1699" s="156"/>
      <c r="C1699" s="64"/>
      <c r="D1699" s="64"/>
      <c r="E1699" s="58"/>
    </row>
    <row r="1700" spans="1:5" ht="15.75">
      <c r="A1700" s="47"/>
      <c r="B1700" s="156"/>
      <c r="C1700" s="64"/>
      <c r="D1700" s="64"/>
      <c r="E1700" s="58"/>
    </row>
    <row r="1701" spans="1:5" ht="15.75">
      <c r="A1701" s="47"/>
      <c r="B1701" s="156"/>
      <c r="C1701" s="64"/>
      <c r="D1701" s="64"/>
      <c r="E1701" s="58"/>
    </row>
    <row r="1702" spans="1:5" ht="15.75">
      <c r="A1702" s="47"/>
      <c r="B1702" s="156"/>
      <c r="C1702" s="64"/>
      <c r="D1702" s="64"/>
      <c r="E1702" s="58"/>
    </row>
    <row r="1703" spans="1:5" ht="15.75">
      <c r="A1703" s="47"/>
      <c r="B1703" s="156"/>
      <c r="C1703" s="64"/>
      <c r="D1703" s="64"/>
      <c r="E1703" s="58"/>
    </row>
    <row r="1704" spans="1:5" ht="15.75">
      <c r="A1704" s="47"/>
      <c r="B1704" s="156"/>
      <c r="C1704" s="64"/>
      <c r="D1704" s="64"/>
      <c r="E1704" s="58"/>
    </row>
    <row r="1705" spans="1:5" ht="15.75">
      <c r="A1705" s="47"/>
      <c r="B1705" s="156"/>
      <c r="C1705" s="64"/>
      <c r="D1705" s="64"/>
      <c r="E1705" s="58"/>
    </row>
    <row r="1706" spans="1:5" ht="15.75">
      <c r="A1706" s="47"/>
      <c r="B1706" s="156"/>
      <c r="C1706" s="64"/>
      <c r="D1706" s="64"/>
      <c r="E1706" s="58"/>
    </row>
    <row r="1707" spans="1:5" ht="15.75">
      <c r="A1707" s="47"/>
      <c r="B1707" s="156"/>
      <c r="C1707" s="64"/>
      <c r="D1707" s="64"/>
      <c r="E1707" s="58"/>
    </row>
    <row r="1708" spans="1:5" ht="15.75">
      <c r="A1708" s="47"/>
      <c r="B1708" s="156"/>
      <c r="C1708" s="64"/>
      <c r="D1708" s="64"/>
      <c r="E1708" s="58"/>
    </row>
    <row r="1709" spans="1:5" ht="15.75">
      <c r="A1709" s="47"/>
      <c r="B1709" s="156"/>
      <c r="C1709" s="64"/>
      <c r="D1709" s="64"/>
      <c r="E1709" s="58"/>
    </row>
    <row r="1710" spans="1:5" ht="15.75">
      <c r="A1710" s="47"/>
      <c r="B1710" s="156"/>
      <c r="C1710" s="64"/>
      <c r="D1710" s="64"/>
      <c r="E1710" s="58"/>
    </row>
    <row r="1711" spans="1:5" ht="15.75">
      <c r="A1711" s="47"/>
      <c r="B1711" s="156"/>
      <c r="C1711" s="64"/>
      <c r="D1711" s="64"/>
      <c r="E1711" s="58"/>
    </row>
    <row r="1712" spans="1:5" ht="15.75">
      <c r="A1712" s="47"/>
      <c r="B1712" s="156"/>
      <c r="C1712" s="64"/>
      <c r="D1712" s="64"/>
      <c r="E1712" s="58"/>
    </row>
    <row r="1713" spans="1:5" ht="15.75">
      <c r="A1713" s="47"/>
      <c r="B1713" s="156"/>
      <c r="C1713" s="64"/>
      <c r="D1713" s="64"/>
      <c r="E1713" s="58"/>
    </row>
    <row r="1714" spans="1:5" ht="15.75">
      <c r="A1714" s="47"/>
      <c r="B1714" s="156"/>
      <c r="C1714" s="64"/>
      <c r="D1714" s="64"/>
      <c r="E1714" s="58"/>
    </row>
    <row r="1715" spans="1:5" ht="15.75">
      <c r="A1715" s="47"/>
      <c r="B1715" s="156"/>
      <c r="C1715" s="64"/>
      <c r="D1715" s="64"/>
      <c r="E1715" s="58"/>
    </row>
    <row r="1716" spans="1:5" ht="15.75">
      <c r="A1716" s="47"/>
      <c r="B1716" s="156"/>
      <c r="C1716" s="64"/>
      <c r="D1716" s="64"/>
      <c r="E1716" s="58"/>
    </row>
    <row r="1717" spans="1:5" ht="15.75">
      <c r="A1717" s="47"/>
      <c r="B1717" s="156"/>
      <c r="C1717" s="64"/>
      <c r="D1717" s="64"/>
      <c r="E1717" s="58"/>
    </row>
    <row r="1718" spans="1:5" ht="15.75">
      <c r="A1718" s="47"/>
      <c r="B1718" s="156"/>
      <c r="C1718" s="64"/>
      <c r="D1718" s="64"/>
      <c r="E1718" s="58"/>
    </row>
    <row r="1719" spans="1:5" ht="15.75">
      <c r="A1719" s="47"/>
      <c r="B1719" s="156"/>
      <c r="C1719" s="64"/>
      <c r="D1719" s="64"/>
      <c r="E1719" s="58"/>
    </row>
    <row r="1720" spans="1:5" ht="15.75">
      <c r="A1720" s="47"/>
      <c r="B1720" s="156"/>
      <c r="C1720" s="64"/>
      <c r="D1720" s="64"/>
      <c r="E1720" s="58"/>
    </row>
    <row r="1721" spans="1:5" ht="15.75">
      <c r="A1721" s="47"/>
      <c r="B1721" s="156"/>
      <c r="C1721" s="64"/>
      <c r="D1721" s="64"/>
      <c r="E1721" s="58"/>
    </row>
    <row r="1722" spans="1:5" ht="15.75">
      <c r="A1722" s="47"/>
      <c r="B1722" s="156"/>
      <c r="C1722" s="64"/>
      <c r="D1722" s="64"/>
      <c r="E1722" s="58"/>
    </row>
    <row r="1723" spans="1:5" ht="15.75">
      <c r="A1723" s="47"/>
      <c r="B1723" s="156"/>
      <c r="C1723" s="64"/>
      <c r="D1723" s="64"/>
      <c r="E1723" s="58"/>
    </row>
    <row r="1724" spans="1:5" ht="15.75">
      <c r="A1724" s="47"/>
      <c r="B1724" s="156"/>
      <c r="C1724" s="64"/>
      <c r="D1724" s="64"/>
      <c r="E1724" s="58"/>
    </row>
    <row r="1725" spans="1:5" ht="15.75">
      <c r="A1725" s="47"/>
      <c r="B1725" s="156"/>
      <c r="C1725" s="64"/>
      <c r="D1725" s="64"/>
      <c r="E1725" s="58"/>
    </row>
    <row r="1726" spans="1:5" ht="15.75">
      <c r="A1726" s="47"/>
      <c r="B1726" s="156"/>
      <c r="C1726" s="64"/>
      <c r="D1726" s="64"/>
      <c r="E1726" s="58"/>
    </row>
    <row r="1727" spans="1:5" ht="15.75">
      <c r="A1727" s="47"/>
      <c r="B1727" s="156"/>
      <c r="C1727" s="64"/>
      <c r="D1727" s="64"/>
      <c r="E1727" s="58"/>
    </row>
    <row r="1728" spans="1:5" ht="15.75">
      <c r="A1728" s="47"/>
      <c r="B1728" s="156"/>
      <c r="C1728" s="64"/>
      <c r="D1728" s="64"/>
      <c r="E1728" s="58"/>
    </row>
    <row r="1729" spans="1:5" ht="15.75">
      <c r="A1729" s="47"/>
      <c r="B1729" s="156"/>
      <c r="C1729" s="64"/>
      <c r="D1729" s="64"/>
      <c r="E1729" s="58"/>
    </row>
    <row r="1730" spans="1:5" ht="15.75">
      <c r="A1730" s="47"/>
      <c r="B1730" s="156"/>
      <c r="C1730" s="64"/>
      <c r="D1730" s="64"/>
      <c r="E1730" s="58"/>
    </row>
    <row r="1731" spans="1:5" ht="15.75">
      <c r="A1731" s="47"/>
      <c r="B1731" s="156"/>
      <c r="C1731" s="64"/>
      <c r="D1731" s="64"/>
      <c r="E1731" s="58"/>
    </row>
    <row r="1732" spans="1:5" ht="15.75">
      <c r="A1732" s="47"/>
      <c r="B1732" s="156"/>
      <c r="C1732" s="64"/>
      <c r="D1732" s="64"/>
      <c r="E1732" s="58"/>
    </row>
    <row r="1733" spans="1:5" ht="15.75">
      <c r="A1733" s="47"/>
      <c r="B1733" s="156"/>
      <c r="C1733" s="64"/>
      <c r="D1733" s="64"/>
      <c r="E1733" s="58"/>
    </row>
    <row r="1734" spans="1:5" ht="15.75">
      <c r="A1734" s="47"/>
      <c r="B1734" s="156"/>
      <c r="C1734" s="64"/>
      <c r="D1734" s="64"/>
      <c r="E1734" s="58"/>
    </row>
    <row r="1735" spans="1:5" ht="15.75">
      <c r="A1735" s="47"/>
      <c r="B1735" s="156"/>
      <c r="C1735" s="64"/>
      <c r="D1735" s="64"/>
      <c r="E1735" s="58"/>
    </row>
    <row r="1736" spans="1:5" ht="15.75">
      <c r="A1736" s="47"/>
      <c r="B1736" s="156"/>
      <c r="C1736" s="64"/>
      <c r="D1736" s="64"/>
      <c r="E1736" s="58"/>
    </row>
    <row r="1737" spans="1:5" ht="15.75">
      <c r="A1737" s="47"/>
      <c r="B1737" s="156"/>
      <c r="C1737" s="64"/>
      <c r="D1737" s="64"/>
      <c r="E1737" s="58"/>
    </row>
    <row r="1738" spans="1:5" ht="15.75">
      <c r="A1738" s="47"/>
      <c r="B1738" s="156"/>
      <c r="C1738" s="64"/>
      <c r="D1738" s="64"/>
      <c r="E1738" s="58"/>
    </row>
    <row r="1739" spans="1:5" ht="15.75">
      <c r="A1739" s="47"/>
      <c r="B1739" s="156"/>
      <c r="C1739" s="64"/>
      <c r="D1739" s="64"/>
      <c r="E1739" s="58"/>
    </row>
    <row r="1740" spans="1:5" ht="15.75">
      <c r="A1740" s="47"/>
      <c r="B1740" s="156"/>
      <c r="C1740" s="64"/>
      <c r="D1740" s="64"/>
      <c r="E1740" s="58"/>
    </row>
    <row r="1741" spans="1:5" ht="15.75">
      <c r="A1741" s="47"/>
      <c r="B1741" s="156"/>
      <c r="C1741" s="64"/>
      <c r="D1741" s="64"/>
      <c r="E1741" s="58"/>
    </row>
    <row r="1742" spans="1:5" ht="15.75">
      <c r="A1742" s="47"/>
      <c r="B1742" s="156"/>
      <c r="C1742" s="64"/>
      <c r="D1742" s="64"/>
      <c r="E1742" s="58"/>
    </row>
    <row r="1743" spans="1:5" ht="15.75">
      <c r="A1743" s="47"/>
      <c r="B1743" s="156"/>
      <c r="C1743" s="64"/>
      <c r="D1743" s="64"/>
      <c r="E1743" s="58"/>
    </row>
    <row r="1744" spans="1:5" ht="15.75">
      <c r="A1744" s="47"/>
      <c r="B1744" s="156"/>
      <c r="C1744" s="64"/>
      <c r="D1744" s="64"/>
      <c r="E1744" s="58"/>
    </row>
    <row r="1745" spans="1:5" ht="15.75">
      <c r="A1745" s="47"/>
      <c r="B1745" s="156"/>
      <c r="C1745" s="64"/>
      <c r="D1745" s="64"/>
      <c r="E1745" s="58"/>
    </row>
    <row r="1746" spans="1:5" ht="15.75">
      <c r="A1746" s="47"/>
      <c r="B1746" s="156"/>
      <c r="C1746" s="64"/>
      <c r="D1746" s="64"/>
      <c r="E1746" s="58"/>
    </row>
    <row r="1747" spans="1:5" ht="15.75">
      <c r="A1747" s="47"/>
      <c r="B1747" s="156"/>
      <c r="C1747" s="64"/>
      <c r="D1747" s="64"/>
      <c r="E1747" s="58"/>
    </row>
    <row r="1748" spans="1:5" ht="15.75">
      <c r="A1748" s="47"/>
      <c r="B1748" s="156"/>
      <c r="C1748" s="64"/>
      <c r="D1748" s="64"/>
      <c r="E1748" s="58"/>
    </row>
    <row r="1749" spans="1:5" ht="15.75">
      <c r="A1749" s="47"/>
      <c r="B1749" s="156"/>
      <c r="C1749" s="64"/>
      <c r="D1749" s="64"/>
      <c r="E1749" s="58"/>
    </row>
    <row r="1750" spans="1:5" ht="15.75">
      <c r="A1750" s="47"/>
      <c r="B1750" s="156"/>
      <c r="C1750" s="64"/>
      <c r="D1750" s="64"/>
      <c r="E1750" s="58"/>
    </row>
    <row r="1751" spans="1:5" ht="15.75">
      <c r="A1751" s="47"/>
      <c r="B1751" s="156"/>
      <c r="C1751" s="64"/>
      <c r="D1751" s="64"/>
      <c r="E1751" s="58"/>
    </row>
    <row r="1752" spans="1:5" ht="15.75">
      <c r="A1752" s="47"/>
      <c r="B1752" s="156"/>
      <c r="C1752" s="64"/>
      <c r="D1752" s="64"/>
      <c r="E1752" s="58"/>
    </row>
    <row r="1753" spans="1:5" ht="15.75">
      <c r="A1753" s="47"/>
      <c r="B1753" s="156"/>
      <c r="C1753" s="64"/>
      <c r="D1753" s="64"/>
      <c r="E1753" s="58"/>
    </row>
    <row r="1754" spans="1:5" ht="15.75">
      <c r="A1754" s="47"/>
      <c r="B1754" s="156"/>
      <c r="C1754" s="64"/>
      <c r="D1754" s="64"/>
      <c r="E1754" s="58"/>
    </row>
    <row r="1755" spans="1:5" ht="15.75">
      <c r="A1755" s="47"/>
      <c r="B1755" s="156"/>
      <c r="C1755" s="64"/>
      <c r="D1755" s="64"/>
      <c r="E1755" s="58"/>
    </row>
    <row r="1756" spans="1:5" ht="15.75">
      <c r="A1756" s="47"/>
      <c r="B1756" s="156"/>
      <c r="C1756" s="64"/>
      <c r="D1756" s="64"/>
      <c r="E1756" s="58"/>
    </row>
    <row r="1757" spans="1:5" ht="15.75">
      <c r="A1757" s="47"/>
      <c r="B1757" s="156"/>
      <c r="C1757" s="64"/>
      <c r="D1757" s="64"/>
      <c r="E1757" s="58"/>
    </row>
    <row r="1758" spans="1:5" ht="15.75">
      <c r="A1758" s="47"/>
      <c r="B1758" s="156"/>
      <c r="C1758" s="64"/>
      <c r="D1758" s="64"/>
      <c r="E1758" s="58"/>
    </row>
    <row r="1759" spans="1:5" ht="15.75">
      <c r="A1759" s="47"/>
      <c r="B1759" s="156"/>
      <c r="C1759" s="64"/>
      <c r="D1759" s="64"/>
      <c r="E1759" s="58"/>
    </row>
    <row r="1760" spans="1:5" ht="15.75">
      <c r="A1760" s="47"/>
      <c r="B1760" s="156"/>
      <c r="C1760" s="64"/>
      <c r="D1760" s="64"/>
      <c r="E1760" s="58"/>
    </row>
    <row r="1761" spans="1:5" ht="15.75">
      <c r="A1761" s="47"/>
      <c r="B1761" s="156"/>
      <c r="C1761" s="64"/>
      <c r="D1761" s="64"/>
      <c r="E1761" s="58"/>
    </row>
    <row r="1762" spans="1:5" ht="15.75">
      <c r="A1762" s="47"/>
      <c r="B1762" s="156"/>
      <c r="C1762" s="64"/>
      <c r="D1762" s="64"/>
      <c r="E1762" s="58"/>
    </row>
    <row r="1763" spans="1:5" ht="15.75">
      <c r="A1763" s="47"/>
      <c r="B1763" s="156"/>
      <c r="C1763" s="64"/>
      <c r="D1763" s="64"/>
      <c r="E1763" s="58"/>
    </row>
    <row r="1764" spans="1:5" ht="15.75">
      <c r="A1764" s="47"/>
      <c r="B1764" s="156"/>
      <c r="C1764" s="64"/>
      <c r="D1764" s="64"/>
      <c r="E1764" s="58"/>
    </row>
    <row r="1765" spans="1:5" ht="15.75">
      <c r="A1765" s="47"/>
      <c r="B1765" s="156"/>
      <c r="C1765" s="64"/>
      <c r="D1765" s="64"/>
      <c r="E1765" s="58"/>
    </row>
    <row r="1766" spans="1:5" ht="15.75">
      <c r="A1766" s="47"/>
      <c r="B1766" s="156"/>
      <c r="C1766" s="64"/>
      <c r="D1766" s="64"/>
      <c r="E1766" s="58"/>
    </row>
    <row r="1767" spans="1:5" ht="15.75">
      <c r="A1767" s="47"/>
      <c r="B1767" s="156"/>
      <c r="C1767" s="64"/>
      <c r="D1767" s="64"/>
      <c r="E1767" s="58"/>
    </row>
    <row r="1768" spans="1:5" ht="15.75">
      <c r="A1768" s="47"/>
      <c r="B1768" s="156"/>
      <c r="C1768" s="64"/>
      <c r="D1768" s="64"/>
      <c r="E1768" s="58"/>
    </row>
    <row r="1769" spans="1:5" ht="15.75">
      <c r="A1769" s="47"/>
      <c r="B1769" s="156"/>
      <c r="C1769" s="64"/>
      <c r="D1769" s="64"/>
      <c r="E1769" s="58"/>
    </row>
    <row r="1770" spans="1:5" ht="15.75">
      <c r="A1770" s="47"/>
      <c r="B1770" s="156"/>
      <c r="C1770" s="64"/>
      <c r="D1770" s="64"/>
      <c r="E1770" s="58"/>
    </row>
    <row r="1771" spans="1:5" ht="15.75">
      <c r="A1771" s="47"/>
      <c r="B1771" s="156"/>
      <c r="C1771" s="64"/>
      <c r="D1771" s="64"/>
      <c r="E1771" s="58"/>
    </row>
    <row r="1772" spans="1:5" ht="15.75">
      <c r="A1772" s="47"/>
      <c r="B1772" s="156"/>
      <c r="C1772" s="64"/>
      <c r="D1772" s="64"/>
      <c r="E1772" s="58"/>
    </row>
    <row r="1773" spans="1:5" ht="15.75">
      <c r="A1773" s="47"/>
      <c r="B1773" s="156"/>
      <c r="C1773" s="64"/>
      <c r="D1773" s="64"/>
      <c r="E1773" s="58"/>
    </row>
    <row r="1774" spans="1:5" ht="15.75">
      <c r="A1774" s="47"/>
      <c r="B1774" s="156"/>
      <c r="C1774" s="64"/>
      <c r="D1774" s="64"/>
      <c r="E1774" s="58"/>
    </row>
    <row r="1775" spans="1:5" ht="15.75">
      <c r="A1775" s="47"/>
      <c r="B1775" s="156"/>
      <c r="C1775" s="64"/>
      <c r="D1775" s="64"/>
      <c r="E1775" s="58"/>
    </row>
    <row r="1776" spans="1:5" ht="15.75">
      <c r="A1776" s="47"/>
      <c r="B1776" s="156"/>
      <c r="C1776" s="64"/>
      <c r="D1776" s="64"/>
      <c r="E1776" s="58"/>
    </row>
    <row r="1777" spans="1:5" ht="15.75">
      <c r="A1777" s="47"/>
      <c r="B1777" s="156"/>
      <c r="C1777" s="64"/>
      <c r="D1777" s="64"/>
      <c r="E1777" s="58"/>
    </row>
    <row r="1778" spans="1:5" ht="15.75">
      <c r="A1778" s="47"/>
      <c r="B1778" s="156"/>
      <c r="C1778" s="64"/>
      <c r="D1778" s="64"/>
      <c r="E1778" s="58"/>
    </row>
    <row r="1779" spans="1:5" ht="15.75">
      <c r="A1779" s="47"/>
      <c r="B1779" s="156"/>
      <c r="C1779" s="64"/>
      <c r="D1779" s="64"/>
      <c r="E1779" s="58"/>
    </row>
    <row r="1780" spans="1:5" ht="15.75">
      <c r="A1780" s="47"/>
      <c r="B1780" s="156"/>
      <c r="C1780" s="64"/>
      <c r="D1780" s="64"/>
      <c r="E1780" s="58"/>
    </row>
    <row r="1781" spans="1:5" ht="15.75">
      <c r="A1781" s="47"/>
      <c r="B1781" s="156"/>
      <c r="C1781" s="64"/>
      <c r="D1781" s="64"/>
      <c r="E1781" s="58"/>
    </row>
    <row r="1782" spans="1:5" ht="15.75">
      <c r="A1782" s="47"/>
      <c r="B1782" s="156"/>
      <c r="C1782" s="64"/>
      <c r="D1782" s="64"/>
      <c r="E1782" s="58"/>
    </row>
    <row r="1783" spans="1:5" ht="15.75">
      <c r="A1783" s="47"/>
      <c r="B1783" s="156"/>
      <c r="C1783" s="64"/>
      <c r="D1783" s="64"/>
      <c r="E1783" s="58"/>
    </row>
    <row r="1784" spans="1:5" ht="15.75">
      <c r="A1784" s="47"/>
      <c r="B1784" s="156"/>
      <c r="C1784" s="64"/>
      <c r="D1784" s="64"/>
      <c r="E1784" s="58"/>
    </row>
    <row r="1785" spans="1:5" ht="15.75">
      <c r="A1785" s="47"/>
      <c r="B1785" s="156"/>
      <c r="C1785" s="64"/>
      <c r="D1785" s="64"/>
      <c r="E1785" s="58"/>
    </row>
    <row r="1786" spans="1:5" ht="15.75">
      <c r="A1786" s="47"/>
      <c r="B1786" s="156"/>
      <c r="C1786" s="64"/>
      <c r="D1786" s="64"/>
      <c r="E1786" s="58"/>
    </row>
    <row r="1787" spans="1:5" ht="15.75">
      <c r="A1787" s="47"/>
      <c r="B1787" s="156"/>
      <c r="C1787" s="64"/>
      <c r="D1787" s="64"/>
      <c r="E1787" s="58"/>
    </row>
    <row r="1788" spans="1:5" ht="15.75">
      <c r="A1788" s="47"/>
      <c r="B1788" s="156"/>
      <c r="C1788" s="64"/>
      <c r="D1788" s="64"/>
      <c r="E1788" s="58"/>
    </row>
    <row r="1789" spans="1:5" ht="15.75">
      <c r="A1789" s="47"/>
      <c r="B1789" s="156"/>
      <c r="C1789" s="64"/>
      <c r="D1789" s="64"/>
      <c r="E1789" s="58"/>
    </row>
    <row r="1790" spans="1:5" ht="15.75">
      <c r="A1790" s="47"/>
      <c r="B1790" s="156"/>
      <c r="C1790" s="64"/>
      <c r="D1790" s="64"/>
      <c r="E1790" s="58"/>
    </row>
    <row r="1791" spans="1:5" ht="15.75">
      <c r="A1791" s="47"/>
      <c r="B1791" s="156"/>
      <c r="C1791" s="64"/>
      <c r="D1791" s="64"/>
      <c r="E1791" s="58"/>
    </row>
    <row r="1792" spans="1:5" ht="15.75">
      <c r="A1792" s="47"/>
      <c r="B1792" s="156"/>
      <c r="C1792" s="64"/>
      <c r="D1792" s="64"/>
      <c r="E1792" s="58"/>
    </row>
    <row r="1793" spans="1:5" ht="15.75">
      <c r="A1793" s="47"/>
      <c r="B1793" s="156"/>
      <c r="C1793" s="64"/>
      <c r="D1793" s="64"/>
      <c r="E1793" s="58"/>
    </row>
    <row r="1794" spans="1:5" ht="15.75">
      <c r="A1794" s="47"/>
      <c r="B1794" s="156"/>
      <c r="C1794" s="64"/>
      <c r="D1794" s="64"/>
      <c r="E1794" s="58"/>
    </row>
    <row r="1795" spans="1:5" ht="15.75">
      <c r="A1795" s="47"/>
      <c r="B1795" s="156"/>
      <c r="C1795" s="64"/>
      <c r="D1795" s="64"/>
      <c r="E1795" s="58"/>
    </row>
    <row r="1796" spans="1:5" ht="15.75">
      <c r="A1796" s="47"/>
      <c r="B1796" s="156"/>
      <c r="C1796" s="64"/>
      <c r="D1796" s="64"/>
      <c r="E1796" s="58"/>
    </row>
    <row r="1797" spans="1:5" ht="15.75">
      <c r="A1797" s="47"/>
      <c r="B1797" s="156"/>
      <c r="C1797" s="64"/>
      <c r="D1797" s="64"/>
      <c r="E1797" s="58"/>
    </row>
    <row r="1798" spans="1:5" ht="15.75">
      <c r="A1798" s="47"/>
      <c r="B1798" s="156"/>
      <c r="C1798" s="64"/>
      <c r="D1798" s="64"/>
      <c r="E1798" s="58"/>
    </row>
    <row r="1799" spans="1:5" ht="15.75">
      <c r="A1799" s="47"/>
      <c r="B1799" s="156"/>
      <c r="C1799" s="64"/>
      <c r="D1799" s="64"/>
      <c r="E1799" s="58"/>
    </row>
    <row r="1800" spans="1:5" ht="15.75">
      <c r="A1800" s="47"/>
      <c r="B1800" s="156"/>
      <c r="C1800" s="64"/>
      <c r="D1800" s="64"/>
      <c r="E1800" s="58"/>
    </row>
    <row r="1801" spans="1:5" ht="15.75">
      <c r="A1801" s="47"/>
      <c r="B1801" s="156"/>
      <c r="C1801" s="64"/>
      <c r="D1801" s="64"/>
      <c r="E1801" s="58"/>
    </row>
    <row r="1802" spans="1:5" ht="15.75">
      <c r="A1802" s="47"/>
      <c r="B1802" s="156"/>
      <c r="C1802" s="64"/>
      <c r="D1802" s="64"/>
      <c r="E1802" s="58"/>
    </row>
    <row r="1803" spans="1:5" ht="15.75">
      <c r="A1803" s="47"/>
      <c r="B1803" s="156"/>
      <c r="C1803" s="64"/>
      <c r="D1803" s="64"/>
      <c r="E1803" s="58"/>
    </row>
    <row r="1804" spans="1:5" ht="15.75">
      <c r="A1804" s="47"/>
      <c r="B1804" s="156"/>
      <c r="C1804" s="64"/>
      <c r="D1804" s="64"/>
      <c r="E1804" s="58"/>
    </row>
    <row r="1805" spans="1:5" ht="15.75">
      <c r="A1805" s="47"/>
      <c r="B1805" s="156"/>
      <c r="C1805" s="64"/>
      <c r="D1805" s="64"/>
      <c r="E1805" s="58"/>
    </row>
    <row r="1806" spans="1:5" ht="15.75">
      <c r="A1806" s="47"/>
      <c r="B1806" s="156"/>
      <c r="C1806" s="64"/>
      <c r="D1806" s="64"/>
      <c r="E1806" s="58"/>
    </row>
    <row r="1807" spans="1:5" ht="15.75">
      <c r="A1807" s="47"/>
      <c r="B1807" s="156"/>
      <c r="C1807" s="64"/>
      <c r="D1807" s="64"/>
      <c r="E1807" s="58"/>
    </row>
    <row r="1808" spans="1:5" ht="15.75">
      <c r="A1808" s="47"/>
      <c r="B1808" s="156"/>
      <c r="C1808" s="64"/>
      <c r="D1808" s="64"/>
      <c r="E1808" s="58"/>
    </row>
    <row r="1809" spans="1:5" ht="15.75">
      <c r="A1809" s="47"/>
      <c r="B1809" s="156"/>
      <c r="C1809" s="64"/>
      <c r="D1809" s="64"/>
      <c r="E1809" s="58"/>
    </row>
    <row r="1810" spans="1:5" ht="15.75">
      <c r="A1810" s="47"/>
      <c r="B1810" s="156"/>
      <c r="C1810" s="64"/>
      <c r="D1810" s="64"/>
      <c r="E1810" s="58"/>
    </row>
    <row r="1811" spans="1:5" ht="15.75">
      <c r="A1811" s="47"/>
      <c r="B1811" s="156"/>
      <c r="C1811" s="64"/>
      <c r="D1811" s="64"/>
      <c r="E1811" s="58"/>
    </row>
    <row r="1812" spans="1:5" ht="15.75">
      <c r="A1812" s="47"/>
      <c r="B1812" s="156"/>
      <c r="C1812" s="64"/>
      <c r="D1812" s="64"/>
      <c r="E1812" s="58"/>
    </row>
    <row r="1813" spans="1:5" ht="15.75">
      <c r="A1813" s="47"/>
      <c r="B1813" s="156"/>
      <c r="C1813" s="64"/>
      <c r="D1813" s="64"/>
      <c r="E1813" s="58"/>
    </row>
    <row r="1814" spans="1:5" ht="15.75">
      <c r="A1814" s="47"/>
      <c r="B1814" s="156"/>
      <c r="C1814" s="64"/>
      <c r="D1814" s="64"/>
      <c r="E1814" s="58"/>
    </row>
    <row r="1815" spans="1:5" ht="15.75">
      <c r="A1815" s="47"/>
      <c r="B1815" s="156"/>
      <c r="C1815" s="64"/>
      <c r="D1815" s="64"/>
      <c r="E1815" s="58"/>
    </row>
    <row r="1816" spans="1:5" ht="15.75">
      <c r="A1816" s="47"/>
      <c r="B1816" s="156"/>
      <c r="C1816" s="64"/>
      <c r="D1816" s="64"/>
      <c r="E1816" s="58"/>
    </row>
    <row r="1817" spans="1:5" ht="15.75">
      <c r="A1817" s="47"/>
      <c r="B1817" s="156"/>
      <c r="C1817" s="64"/>
      <c r="D1817" s="64"/>
      <c r="E1817" s="58"/>
    </row>
    <row r="1818" spans="1:5" ht="15.75">
      <c r="A1818" s="47"/>
      <c r="B1818" s="156"/>
      <c r="C1818" s="64"/>
      <c r="D1818" s="64"/>
      <c r="E1818" s="58"/>
    </row>
    <row r="1819" spans="1:5" ht="15.75">
      <c r="A1819" s="47"/>
      <c r="B1819" s="156"/>
      <c r="C1819" s="64"/>
      <c r="D1819" s="64"/>
      <c r="E1819" s="58"/>
    </row>
    <row r="1820" spans="1:5" ht="15.75">
      <c r="A1820" s="47"/>
      <c r="B1820" s="156"/>
      <c r="C1820" s="64"/>
      <c r="D1820" s="64"/>
      <c r="E1820" s="58"/>
    </row>
    <row r="1821" spans="1:5" ht="15.75">
      <c r="A1821" s="47"/>
      <c r="B1821" s="156"/>
      <c r="C1821" s="64"/>
      <c r="D1821" s="64"/>
      <c r="E1821" s="58"/>
    </row>
    <row r="1822" spans="1:5" ht="15.75">
      <c r="A1822" s="47"/>
      <c r="B1822" s="156"/>
      <c r="C1822" s="64"/>
      <c r="D1822" s="64"/>
      <c r="E1822" s="58"/>
    </row>
    <row r="1823" spans="1:5" ht="15.75">
      <c r="A1823" s="47"/>
      <c r="B1823" s="156"/>
      <c r="C1823" s="64"/>
      <c r="D1823" s="64"/>
      <c r="E1823" s="58"/>
    </row>
    <row r="1824" spans="1:5" ht="15.75">
      <c r="A1824" s="47"/>
      <c r="B1824" s="156"/>
      <c r="C1824" s="64"/>
      <c r="D1824" s="64"/>
      <c r="E1824" s="58"/>
    </row>
    <row r="1825" spans="1:5" ht="15.75">
      <c r="A1825" s="47"/>
      <c r="B1825" s="156"/>
      <c r="C1825" s="64"/>
      <c r="D1825" s="64"/>
      <c r="E1825" s="58"/>
    </row>
    <row r="1826" spans="1:5" ht="15.75">
      <c r="A1826" s="47"/>
      <c r="B1826" s="156"/>
      <c r="C1826" s="64"/>
      <c r="D1826" s="64"/>
      <c r="E1826" s="58"/>
    </row>
    <row r="1827" spans="1:5" ht="15.75">
      <c r="A1827" s="47"/>
      <c r="B1827" s="156"/>
      <c r="C1827" s="64"/>
      <c r="D1827" s="64"/>
      <c r="E1827" s="58"/>
    </row>
    <row r="1828" spans="1:5" ht="15.75">
      <c r="A1828" s="47"/>
      <c r="B1828" s="156"/>
      <c r="C1828" s="64"/>
      <c r="D1828" s="64"/>
      <c r="E1828" s="58"/>
    </row>
    <row r="1829" spans="1:5" ht="15.75">
      <c r="A1829" s="47"/>
      <c r="B1829" s="156"/>
      <c r="C1829" s="64"/>
      <c r="D1829" s="64"/>
      <c r="E1829" s="58"/>
    </row>
    <row r="1830" spans="1:5" ht="15.75">
      <c r="A1830" s="47"/>
      <c r="B1830" s="156"/>
      <c r="C1830" s="64"/>
      <c r="D1830" s="64"/>
      <c r="E1830" s="58"/>
    </row>
    <row r="1831" spans="1:5" ht="15.75">
      <c r="A1831" s="47"/>
      <c r="B1831" s="156"/>
      <c r="C1831" s="64"/>
      <c r="D1831" s="64"/>
      <c r="E1831" s="58"/>
    </row>
    <row r="1832" spans="1:5" ht="15.75">
      <c r="A1832" s="47"/>
      <c r="B1832" s="156"/>
      <c r="C1832" s="64"/>
      <c r="D1832" s="64"/>
      <c r="E1832" s="58"/>
    </row>
    <row r="1833" spans="1:5" ht="15.75">
      <c r="A1833" s="47"/>
      <c r="B1833" s="156"/>
      <c r="C1833" s="64"/>
      <c r="D1833" s="64"/>
      <c r="E1833" s="58"/>
    </row>
    <row r="1834" spans="1:5" ht="15.75">
      <c r="A1834" s="47"/>
      <c r="B1834" s="156"/>
      <c r="C1834" s="64"/>
      <c r="D1834" s="64"/>
      <c r="E1834" s="58"/>
    </row>
    <row r="1835" spans="1:5" ht="15.75">
      <c r="A1835" s="47"/>
      <c r="B1835" s="156"/>
      <c r="C1835" s="64"/>
      <c r="D1835" s="64"/>
      <c r="E1835" s="58"/>
    </row>
    <row r="1836" spans="1:5" ht="15.75">
      <c r="A1836" s="47"/>
      <c r="B1836" s="156"/>
      <c r="C1836" s="64"/>
      <c r="D1836" s="64"/>
      <c r="E1836" s="58"/>
    </row>
    <row r="1837" spans="1:5" ht="15.75">
      <c r="A1837" s="47"/>
      <c r="B1837" s="156"/>
      <c r="C1837" s="64"/>
      <c r="D1837" s="64"/>
      <c r="E1837" s="58"/>
    </row>
    <row r="1838" spans="1:5" ht="15.75">
      <c r="A1838" s="47"/>
      <c r="B1838" s="156"/>
      <c r="C1838" s="64"/>
      <c r="D1838" s="64"/>
      <c r="E1838" s="58"/>
    </row>
    <row r="1839" spans="1:5" ht="15.75">
      <c r="A1839" s="47"/>
      <c r="B1839" s="156"/>
      <c r="C1839" s="64"/>
      <c r="D1839" s="64"/>
      <c r="E1839" s="58"/>
    </row>
    <row r="1840" spans="1:5" ht="15.75">
      <c r="A1840" s="47"/>
      <c r="B1840" s="156"/>
      <c r="C1840" s="64"/>
      <c r="D1840" s="64"/>
      <c r="E1840" s="58"/>
    </row>
    <row r="1841" spans="1:5" ht="15.75">
      <c r="A1841" s="47"/>
      <c r="B1841" s="156"/>
      <c r="C1841" s="64"/>
      <c r="D1841" s="64"/>
      <c r="E1841" s="58"/>
    </row>
    <row r="1842" spans="1:5" ht="15.75">
      <c r="A1842" s="47"/>
      <c r="B1842" s="156"/>
      <c r="C1842" s="64"/>
      <c r="D1842" s="64"/>
      <c r="E1842" s="58"/>
    </row>
    <row r="1843" spans="1:5" ht="15.75">
      <c r="A1843" s="47"/>
      <c r="B1843" s="156"/>
      <c r="C1843" s="64"/>
      <c r="D1843" s="64"/>
      <c r="E1843" s="58"/>
    </row>
    <row r="1844" spans="1:5" ht="15.75">
      <c r="A1844" s="47"/>
      <c r="B1844" s="156"/>
      <c r="C1844" s="64"/>
      <c r="D1844" s="64"/>
      <c r="E1844" s="58"/>
    </row>
    <row r="1845" spans="1:5" ht="15.75">
      <c r="A1845" s="47"/>
      <c r="B1845" s="156"/>
      <c r="C1845" s="64"/>
      <c r="D1845" s="64"/>
      <c r="E1845" s="58"/>
    </row>
    <row r="1846" spans="1:5" ht="15.75">
      <c r="A1846" s="47"/>
      <c r="B1846" s="156"/>
      <c r="C1846" s="64"/>
      <c r="D1846" s="64"/>
      <c r="E1846" s="58"/>
    </row>
    <row r="1847" spans="1:5" ht="15.75">
      <c r="A1847" s="47"/>
      <c r="B1847" s="156"/>
      <c r="C1847" s="64"/>
      <c r="D1847" s="64"/>
      <c r="E1847" s="58"/>
    </row>
    <row r="1848" spans="1:5" ht="15.75">
      <c r="A1848" s="47"/>
      <c r="B1848" s="156"/>
      <c r="C1848" s="64"/>
      <c r="D1848" s="64"/>
      <c r="E1848" s="58"/>
    </row>
    <row r="1849" spans="1:5" ht="15.75">
      <c r="A1849" s="47"/>
      <c r="B1849" s="156"/>
      <c r="C1849" s="64"/>
      <c r="D1849" s="64"/>
      <c r="E1849" s="58"/>
    </row>
    <row r="1850" spans="1:5" ht="15.75">
      <c r="A1850" s="47"/>
      <c r="B1850" s="156"/>
      <c r="C1850" s="64"/>
      <c r="D1850" s="64"/>
      <c r="E1850" s="58"/>
    </row>
    <row r="1851" spans="1:5" ht="15.75">
      <c r="A1851" s="47"/>
      <c r="B1851" s="156"/>
      <c r="C1851" s="64"/>
      <c r="D1851" s="64"/>
      <c r="E1851" s="58"/>
    </row>
    <row r="1852" spans="1:5" ht="15.75">
      <c r="A1852" s="47"/>
      <c r="B1852" s="156"/>
      <c r="C1852" s="64"/>
      <c r="D1852" s="64"/>
      <c r="E1852" s="58"/>
    </row>
    <row r="1853" spans="1:5" ht="15.75">
      <c r="A1853" s="47"/>
      <c r="B1853" s="156"/>
      <c r="C1853" s="64"/>
      <c r="D1853" s="64"/>
      <c r="E1853" s="58"/>
    </row>
    <row r="1854" spans="1:5" ht="15.75">
      <c r="A1854" s="47"/>
      <c r="B1854" s="156"/>
      <c r="C1854" s="64"/>
      <c r="D1854" s="64"/>
      <c r="E1854" s="58"/>
    </row>
    <row r="1855" spans="1:5" ht="15.75">
      <c r="A1855" s="47"/>
      <c r="B1855" s="156"/>
      <c r="C1855" s="64"/>
      <c r="D1855" s="64"/>
      <c r="E1855" s="58"/>
    </row>
    <row r="1856" spans="1:5" ht="15.75">
      <c r="A1856" s="47"/>
      <c r="B1856" s="156"/>
      <c r="C1856" s="64"/>
      <c r="D1856" s="64"/>
      <c r="E1856" s="58"/>
    </row>
    <row r="1857" spans="1:5" ht="15.75">
      <c r="A1857" s="47"/>
      <c r="B1857" s="156"/>
      <c r="C1857" s="64"/>
      <c r="D1857" s="64"/>
      <c r="E1857" s="58"/>
    </row>
    <row r="1858" spans="1:5" ht="15.75">
      <c r="A1858" s="47"/>
      <c r="B1858" s="156"/>
      <c r="C1858" s="64"/>
      <c r="D1858" s="64"/>
      <c r="E1858" s="58"/>
    </row>
    <row r="1859" spans="1:5" ht="15.75">
      <c r="A1859" s="47"/>
      <c r="B1859" s="156"/>
      <c r="C1859" s="64"/>
      <c r="D1859" s="64"/>
      <c r="E1859" s="58"/>
    </row>
    <row r="1860" spans="1:5" ht="15.75">
      <c r="A1860" s="47"/>
      <c r="B1860" s="156"/>
      <c r="C1860" s="64"/>
      <c r="D1860" s="64"/>
      <c r="E1860" s="58"/>
    </row>
    <row r="1861" spans="1:5" ht="15.75">
      <c r="A1861" s="47"/>
      <c r="B1861" s="156"/>
      <c r="C1861" s="64"/>
      <c r="D1861" s="64"/>
      <c r="E1861" s="58"/>
    </row>
    <row r="1862" spans="1:5" ht="15.75">
      <c r="A1862" s="47"/>
      <c r="B1862" s="156"/>
      <c r="C1862" s="64"/>
      <c r="D1862" s="64"/>
      <c r="E1862" s="58"/>
    </row>
    <row r="1863" spans="1:5" ht="15.75">
      <c r="A1863" s="47"/>
      <c r="B1863" s="156"/>
      <c r="C1863" s="64"/>
      <c r="D1863" s="64"/>
      <c r="E1863" s="58"/>
    </row>
    <row r="1864" spans="1:5" ht="15.75">
      <c r="A1864" s="47"/>
      <c r="B1864" s="156"/>
      <c r="C1864" s="64"/>
      <c r="D1864" s="64"/>
      <c r="E1864" s="58"/>
    </row>
    <row r="1865" spans="1:5" ht="15.75">
      <c r="A1865" s="47"/>
      <c r="B1865" s="156"/>
      <c r="C1865" s="64"/>
      <c r="D1865" s="64"/>
      <c r="E1865" s="58"/>
    </row>
    <row r="1866" spans="1:5" ht="15.75">
      <c r="A1866" s="47"/>
      <c r="B1866" s="156"/>
      <c r="C1866" s="64"/>
      <c r="D1866" s="64"/>
      <c r="E1866" s="58"/>
    </row>
    <row r="1867" spans="1:5" ht="15.75">
      <c r="A1867" s="47"/>
      <c r="B1867" s="156"/>
      <c r="C1867" s="64"/>
      <c r="D1867" s="64"/>
      <c r="E1867" s="58"/>
    </row>
    <row r="1868" spans="1:5" ht="15.75">
      <c r="A1868" s="47"/>
      <c r="B1868" s="156"/>
      <c r="C1868" s="64"/>
      <c r="D1868" s="64"/>
      <c r="E1868" s="58"/>
    </row>
    <row r="1869" spans="1:5" ht="15.75">
      <c r="A1869" s="47"/>
      <c r="B1869" s="156"/>
      <c r="C1869" s="64"/>
      <c r="D1869" s="64"/>
      <c r="E1869" s="58"/>
    </row>
    <row r="1870" spans="1:5" ht="15.75">
      <c r="A1870" s="47"/>
      <c r="B1870" s="156"/>
      <c r="C1870" s="64"/>
      <c r="D1870" s="64"/>
      <c r="E1870" s="58"/>
    </row>
    <row r="1871" spans="1:5" ht="15.75">
      <c r="A1871" s="47"/>
      <c r="B1871" s="156"/>
      <c r="C1871" s="64"/>
      <c r="D1871" s="64"/>
      <c r="E1871" s="58"/>
    </row>
    <row r="1872" spans="1:5" ht="15.75">
      <c r="A1872" s="47"/>
      <c r="B1872" s="156"/>
      <c r="C1872" s="64"/>
      <c r="D1872" s="64"/>
      <c r="E1872" s="58"/>
    </row>
    <row r="1873" spans="1:5" ht="15.75">
      <c r="A1873" s="47"/>
      <c r="B1873" s="156"/>
      <c r="C1873" s="64"/>
      <c r="D1873" s="64"/>
      <c r="E1873" s="58"/>
    </row>
    <row r="1874" spans="1:5" ht="15.75">
      <c r="A1874" s="47"/>
      <c r="B1874" s="156"/>
      <c r="C1874" s="64"/>
      <c r="D1874" s="64"/>
      <c r="E1874" s="58"/>
    </row>
    <row r="1875" spans="1:5" ht="15.75">
      <c r="A1875" s="47"/>
      <c r="B1875" s="156"/>
      <c r="C1875" s="64"/>
      <c r="D1875" s="64"/>
      <c r="E1875" s="58"/>
    </row>
    <row r="1876" spans="1:5" ht="15.75">
      <c r="A1876" s="47"/>
      <c r="B1876" s="156"/>
      <c r="C1876" s="64"/>
      <c r="D1876" s="64"/>
      <c r="E1876" s="58"/>
    </row>
    <row r="1877" spans="1:5" ht="15.75">
      <c r="A1877" s="47"/>
      <c r="B1877" s="156"/>
      <c r="C1877" s="64"/>
      <c r="D1877" s="64"/>
      <c r="E1877" s="58"/>
    </row>
    <row r="1878" spans="1:5" ht="15.75">
      <c r="A1878" s="47"/>
      <c r="B1878" s="156"/>
      <c r="C1878" s="64"/>
      <c r="D1878" s="64"/>
      <c r="E1878" s="58"/>
    </row>
    <row r="1879" spans="1:5" ht="15.75">
      <c r="A1879" s="47"/>
      <c r="B1879" s="156"/>
      <c r="C1879" s="64"/>
      <c r="D1879" s="64"/>
      <c r="E1879" s="58"/>
    </row>
    <row r="1880" spans="1:5" ht="15.75">
      <c r="A1880" s="47"/>
      <c r="B1880" s="156"/>
      <c r="C1880" s="64"/>
      <c r="D1880" s="64"/>
      <c r="E1880" s="58"/>
    </row>
    <row r="1881" spans="1:5" ht="15.75">
      <c r="A1881" s="47"/>
      <c r="B1881" s="156"/>
      <c r="C1881" s="64"/>
      <c r="D1881" s="64"/>
      <c r="E1881" s="58"/>
    </row>
    <row r="1882" spans="1:5" ht="15.75">
      <c r="A1882" s="47"/>
      <c r="B1882" s="156"/>
      <c r="C1882" s="64"/>
      <c r="D1882" s="64"/>
      <c r="E1882" s="58"/>
    </row>
    <row r="1883" spans="1:5" ht="15.75">
      <c r="A1883" s="47"/>
      <c r="B1883" s="156"/>
      <c r="C1883" s="64"/>
      <c r="D1883" s="64"/>
      <c r="E1883" s="58"/>
    </row>
    <row r="1884" spans="1:5" ht="15.75">
      <c r="A1884" s="47"/>
      <c r="B1884" s="156"/>
      <c r="C1884" s="64"/>
      <c r="D1884" s="64"/>
      <c r="E1884" s="58"/>
    </row>
    <row r="1885" spans="1:5" ht="15.75">
      <c r="A1885" s="47"/>
      <c r="B1885" s="156"/>
      <c r="C1885" s="64"/>
      <c r="D1885" s="64"/>
      <c r="E1885" s="58"/>
    </row>
    <row r="1886" spans="1:5" ht="15.75">
      <c r="A1886" s="47"/>
      <c r="B1886" s="156"/>
      <c r="C1886" s="64"/>
      <c r="D1886" s="64"/>
      <c r="E1886" s="58"/>
    </row>
    <row r="1887" spans="1:5" ht="15.75">
      <c r="A1887" s="47"/>
      <c r="B1887" s="156"/>
      <c r="C1887" s="64"/>
      <c r="D1887" s="64"/>
      <c r="E1887" s="58"/>
    </row>
    <row r="1888" spans="1:5" ht="15.75">
      <c r="A1888" s="47"/>
      <c r="B1888" s="156"/>
      <c r="C1888" s="64"/>
      <c r="D1888" s="64"/>
      <c r="E1888" s="58"/>
    </row>
    <row r="1889" spans="1:5" ht="15.75">
      <c r="A1889" s="47"/>
      <c r="B1889" s="156"/>
      <c r="C1889" s="64"/>
      <c r="D1889" s="64"/>
      <c r="E1889" s="58"/>
    </row>
    <row r="1890" spans="1:5" ht="15.75">
      <c r="A1890" s="47"/>
      <c r="B1890" s="156"/>
      <c r="C1890" s="64"/>
      <c r="D1890" s="64"/>
      <c r="E1890" s="58"/>
    </row>
    <row r="1891" spans="1:5" ht="15.75">
      <c r="A1891" s="47"/>
      <c r="B1891" s="156"/>
      <c r="C1891" s="64"/>
      <c r="D1891" s="64"/>
      <c r="E1891" s="58"/>
    </row>
    <row r="1892" spans="1:5" ht="15.75">
      <c r="A1892" s="47"/>
      <c r="B1892" s="156"/>
      <c r="C1892" s="64"/>
      <c r="D1892" s="64"/>
      <c r="E1892" s="58"/>
    </row>
    <row r="1893" spans="1:5" ht="15.75">
      <c r="A1893" s="47"/>
      <c r="B1893" s="156"/>
      <c r="C1893" s="64"/>
      <c r="D1893" s="64"/>
      <c r="E1893" s="58"/>
    </row>
    <row r="1894" spans="1:5" ht="15.75">
      <c r="A1894" s="47"/>
      <c r="B1894" s="156"/>
      <c r="C1894" s="64"/>
      <c r="D1894" s="64"/>
      <c r="E1894" s="58"/>
    </row>
    <row r="1895" spans="1:5" ht="15.75">
      <c r="A1895" s="47"/>
      <c r="B1895" s="156"/>
      <c r="C1895" s="64"/>
      <c r="D1895" s="64"/>
      <c r="E1895" s="58"/>
    </row>
    <row r="1896" spans="1:5" ht="15.75">
      <c r="A1896" s="47"/>
      <c r="B1896" s="156"/>
      <c r="C1896" s="64"/>
      <c r="D1896" s="64"/>
      <c r="E1896" s="58"/>
    </row>
    <row r="1897" spans="1:5" ht="15.75">
      <c r="A1897" s="47"/>
      <c r="B1897" s="156"/>
      <c r="C1897" s="64"/>
      <c r="D1897" s="64"/>
      <c r="E1897" s="58"/>
    </row>
    <row r="1898" spans="1:5" ht="15.75">
      <c r="A1898" s="47"/>
      <c r="B1898" s="156"/>
      <c r="C1898" s="64"/>
      <c r="D1898" s="64"/>
      <c r="E1898" s="58"/>
    </row>
    <row r="1899" spans="1:5" ht="15.75">
      <c r="A1899" s="47"/>
      <c r="B1899" s="156"/>
      <c r="C1899" s="64"/>
      <c r="D1899" s="64"/>
      <c r="E1899" s="58"/>
    </row>
    <row r="1900" spans="1:5" ht="15.75">
      <c r="A1900" s="47"/>
      <c r="B1900" s="156"/>
      <c r="C1900" s="64"/>
      <c r="D1900" s="64"/>
      <c r="E1900" s="58"/>
    </row>
    <row r="1901" spans="1:5" ht="15.75">
      <c r="A1901" s="47"/>
      <c r="B1901" s="156"/>
      <c r="C1901" s="64"/>
      <c r="D1901" s="64"/>
      <c r="E1901" s="58"/>
    </row>
    <row r="1902" spans="1:5" ht="15.75">
      <c r="A1902" s="47"/>
      <c r="B1902" s="156"/>
      <c r="C1902" s="64"/>
      <c r="D1902" s="64"/>
      <c r="E1902" s="58"/>
    </row>
    <row r="1903" spans="1:5" ht="15.75">
      <c r="A1903" s="47"/>
      <c r="B1903" s="156"/>
      <c r="C1903" s="64"/>
      <c r="D1903" s="64"/>
      <c r="E1903" s="58"/>
    </row>
    <row r="1904" spans="1:5" ht="15.75">
      <c r="A1904" s="47"/>
      <c r="B1904" s="156"/>
      <c r="C1904" s="64"/>
      <c r="D1904" s="64"/>
      <c r="E1904" s="58"/>
    </row>
    <row r="1905" spans="1:5" ht="15.75">
      <c r="A1905" s="47"/>
      <c r="B1905" s="156"/>
      <c r="C1905" s="64"/>
      <c r="D1905" s="64"/>
      <c r="E1905" s="58"/>
    </row>
    <row r="1906" spans="1:5" ht="15.75">
      <c r="A1906" s="47"/>
      <c r="B1906" s="156"/>
      <c r="C1906" s="64"/>
      <c r="D1906" s="64"/>
      <c r="E1906" s="58"/>
    </row>
    <row r="1907" spans="1:5" ht="15.75">
      <c r="A1907" s="47"/>
      <c r="B1907" s="156"/>
      <c r="C1907" s="64"/>
      <c r="D1907" s="64"/>
      <c r="E1907" s="58"/>
    </row>
    <row r="1908" spans="1:5" ht="15.75">
      <c r="A1908" s="47"/>
      <c r="B1908" s="156"/>
      <c r="C1908" s="64"/>
      <c r="D1908" s="64"/>
      <c r="E1908" s="58"/>
    </row>
    <row r="1909" spans="1:5" ht="15.75">
      <c r="A1909" s="47"/>
      <c r="B1909" s="156"/>
      <c r="C1909" s="64"/>
      <c r="D1909" s="64"/>
      <c r="E1909" s="58"/>
    </row>
    <row r="1910" spans="1:5" ht="15.75">
      <c r="A1910" s="47"/>
      <c r="B1910" s="156"/>
      <c r="C1910" s="64"/>
      <c r="D1910" s="64"/>
      <c r="E1910" s="58"/>
    </row>
    <row r="1911" spans="1:5" ht="15.75">
      <c r="A1911" s="47"/>
      <c r="B1911" s="156"/>
      <c r="C1911" s="64"/>
      <c r="D1911" s="64"/>
      <c r="E1911" s="58"/>
    </row>
    <row r="1912" spans="1:5" ht="15.75">
      <c r="A1912" s="47"/>
      <c r="B1912" s="156"/>
      <c r="C1912" s="64"/>
      <c r="D1912" s="64"/>
      <c r="E1912" s="58"/>
    </row>
    <row r="1913" spans="1:5" ht="15.75">
      <c r="A1913" s="47"/>
      <c r="B1913" s="156"/>
      <c r="C1913" s="64"/>
      <c r="D1913" s="64"/>
      <c r="E1913" s="58"/>
    </row>
    <row r="1914" spans="1:5" ht="15.75">
      <c r="A1914" s="47"/>
      <c r="B1914" s="156"/>
      <c r="C1914" s="64"/>
      <c r="D1914" s="64"/>
      <c r="E1914" s="58"/>
    </row>
    <row r="1915" spans="1:5" ht="15.75">
      <c r="A1915" s="47"/>
      <c r="B1915" s="156"/>
      <c r="C1915" s="64"/>
      <c r="D1915" s="64"/>
      <c r="E1915" s="58"/>
    </row>
    <row r="1916" spans="1:5" ht="15.75">
      <c r="A1916" s="47"/>
      <c r="B1916" s="156"/>
      <c r="C1916" s="64"/>
      <c r="D1916" s="64"/>
      <c r="E1916" s="58"/>
    </row>
    <row r="1917" spans="1:5" ht="15.75">
      <c r="A1917" s="47"/>
      <c r="B1917" s="156"/>
      <c r="C1917" s="64"/>
      <c r="D1917" s="64"/>
      <c r="E1917" s="58"/>
    </row>
    <row r="1918" spans="1:5" ht="15.75">
      <c r="A1918" s="47"/>
      <c r="B1918" s="156"/>
      <c r="C1918" s="64"/>
      <c r="D1918" s="64"/>
      <c r="E1918" s="58"/>
    </row>
    <row r="1919" spans="1:5" ht="15.75">
      <c r="A1919" s="47"/>
      <c r="B1919" s="156"/>
      <c r="C1919" s="64"/>
      <c r="D1919" s="64"/>
      <c r="E1919" s="58"/>
    </row>
    <row r="1920" spans="1:5" ht="15.75">
      <c r="A1920" s="47"/>
      <c r="B1920" s="156"/>
      <c r="C1920" s="64"/>
      <c r="D1920" s="64"/>
      <c r="E1920" s="58"/>
    </row>
    <row r="1921" spans="1:5" ht="15.75">
      <c r="A1921" s="47"/>
      <c r="B1921" s="156"/>
      <c r="C1921" s="64"/>
      <c r="D1921" s="64"/>
      <c r="E1921" s="58"/>
    </row>
    <row r="1922" spans="1:5" ht="15.75">
      <c r="A1922" s="47"/>
      <c r="B1922" s="156"/>
      <c r="C1922" s="64"/>
      <c r="D1922" s="64"/>
      <c r="E1922" s="58"/>
    </row>
    <row r="1923" spans="1:5" ht="15.75">
      <c r="A1923" s="47"/>
      <c r="B1923" s="156"/>
      <c r="C1923" s="64"/>
      <c r="D1923" s="64"/>
      <c r="E1923" s="58"/>
    </row>
    <row r="1924" spans="1:5" ht="15.75">
      <c r="A1924" s="47"/>
      <c r="B1924" s="156"/>
      <c r="C1924" s="64"/>
      <c r="D1924" s="64"/>
      <c r="E1924" s="58"/>
    </row>
    <row r="1925" spans="1:5" ht="15.75">
      <c r="A1925" s="47"/>
      <c r="B1925" s="156"/>
      <c r="C1925" s="64"/>
      <c r="D1925" s="64"/>
      <c r="E1925" s="58"/>
    </row>
    <row r="1926" spans="1:5" ht="15.75">
      <c r="A1926" s="47"/>
      <c r="B1926" s="156"/>
      <c r="C1926" s="64"/>
      <c r="D1926" s="64"/>
      <c r="E1926" s="58"/>
    </row>
    <row r="1927" spans="1:5" ht="15.75">
      <c r="A1927" s="47"/>
      <c r="B1927" s="156"/>
      <c r="C1927" s="64"/>
      <c r="D1927" s="64"/>
      <c r="E1927" s="58"/>
    </row>
    <row r="1928" spans="1:5" ht="15.75">
      <c r="A1928" s="47"/>
      <c r="B1928" s="156"/>
      <c r="C1928" s="64"/>
      <c r="D1928" s="64"/>
      <c r="E1928" s="58"/>
    </row>
    <row r="1929" spans="1:5" ht="15.75">
      <c r="A1929" s="47"/>
      <c r="B1929" s="156"/>
      <c r="C1929" s="64"/>
      <c r="D1929" s="64"/>
      <c r="E1929" s="58"/>
    </row>
    <row r="1930" spans="1:5" ht="15.75">
      <c r="A1930" s="47"/>
      <c r="B1930" s="156"/>
      <c r="C1930" s="64"/>
      <c r="D1930" s="64"/>
      <c r="E1930" s="58"/>
    </row>
    <row r="1931" spans="1:5" ht="15.75">
      <c r="A1931" s="47"/>
      <c r="B1931" s="156"/>
      <c r="C1931" s="64"/>
      <c r="D1931" s="64"/>
      <c r="E1931" s="58"/>
    </row>
    <row r="1932" spans="1:5" ht="15.75">
      <c r="A1932" s="47"/>
      <c r="B1932" s="156"/>
      <c r="C1932" s="64"/>
      <c r="D1932" s="64"/>
      <c r="E1932" s="58"/>
    </row>
    <row r="1933" spans="1:5" ht="15.75">
      <c r="A1933" s="47"/>
      <c r="B1933" s="156"/>
      <c r="C1933" s="64"/>
      <c r="D1933" s="64"/>
      <c r="E1933" s="58"/>
    </row>
    <row r="1934" spans="1:5" ht="15.75">
      <c r="A1934" s="47"/>
      <c r="B1934" s="156"/>
      <c r="C1934" s="64"/>
      <c r="D1934" s="64"/>
      <c r="E1934" s="58"/>
    </row>
    <row r="1935" spans="1:5" ht="15.75">
      <c r="A1935" s="47"/>
      <c r="B1935" s="156"/>
      <c r="C1935" s="64"/>
      <c r="D1935" s="64"/>
      <c r="E1935" s="58"/>
    </row>
    <row r="1936" spans="1:5" ht="15.75">
      <c r="A1936" s="47"/>
      <c r="B1936" s="156"/>
      <c r="C1936" s="64"/>
      <c r="D1936" s="64"/>
      <c r="E1936" s="58"/>
    </row>
    <row r="1937" spans="1:5" ht="15.75">
      <c r="A1937" s="47"/>
      <c r="B1937" s="156"/>
      <c r="C1937" s="64"/>
      <c r="D1937" s="64"/>
      <c r="E1937" s="58"/>
    </row>
    <row r="1938" spans="1:5" ht="15.75">
      <c r="A1938" s="47"/>
      <c r="B1938" s="156"/>
      <c r="C1938" s="64"/>
      <c r="D1938" s="64"/>
      <c r="E1938" s="58"/>
    </row>
    <row r="1939" spans="1:5" ht="15.75">
      <c r="A1939" s="47"/>
      <c r="B1939" s="156"/>
      <c r="C1939" s="64"/>
      <c r="D1939" s="64"/>
      <c r="E1939" s="58"/>
    </row>
    <row r="1940" spans="1:5" ht="15.75">
      <c r="A1940" s="47"/>
      <c r="B1940" s="156"/>
      <c r="C1940" s="64"/>
      <c r="D1940" s="64"/>
      <c r="E1940" s="58"/>
    </row>
    <row r="1941" spans="1:5" ht="15.75">
      <c r="A1941" s="47"/>
      <c r="B1941" s="156"/>
      <c r="C1941" s="64"/>
      <c r="D1941" s="64"/>
      <c r="E1941" s="58"/>
    </row>
    <row r="1942" spans="1:5" ht="15.75">
      <c r="A1942" s="47"/>
      <c r="B1942" s="156"/>
      <c r="C1942" s="64"/>
      <c r="D1942" s="64"/>
      <c r="E1942" s="58"/>
    </row>
    <row r="1943" spans="1:5" ht="15.75">
      <c r="A1943" s="47"/>
      <c r="B1943" s="156"/>
      <c r="C1943" s="64"/>
      <c r="D1943" s="64"/>
      <c r="E1943" s="58"/>
    </row>
    <row r="1944" spans="1:5" ht="15.75">
      <c r="A1944" s="47"/>
      <c r="B1944" s="156"/>
      <c r="C1944" s="64"/>
      <c r="D1944" s="64"/>
      <c r="E1944" s="58"/>
    </row>
    <row r="1945" spans="1:5" ht="15.75">
      <c r="A1945" s="47"/>
      <c r="B1945" s="156"/>
      <c r="C1945" s="64"/>
      <c r="D1945" s="64"/>
      <c r="E1945" s="58"/>
    </row>
    <row r="1946" spans="1:5" ht="15.75">
      <c r="A1946" s="47"/>
      <c r="B1946" s="156"/>
      <c r="C1946" s="64"/>
      <c r="D1946" s="64"/>
      <c r="E1946" s="58"/>
    </row>
    <row r="1947" spans="1:5" ht="15.75">
      <c r="A1947" s="47"/>
      <c r="B1947" s="156"/>
      <c r="C1947" s="64"/>
      <c r="D1947" s="64"/>
      <c r="E1947" s="58"/>
    </row>
    <row r="1948" spans="1:5" ht="15.75">
      <c r="A1948" s="47"/>
      <c r="B1948" s="156"/>
      <c r="C1948" s="64"/>
      <c r="D1948" s="64"/>
      <c r="E1948" s="58"/>
    </row>
    <row r="1949" spans="1:5" ht="15.75">
      <c r="A1949" s="47"/>
      <c r="B1949" s="156"/>
      <c r="C1949" s="64"/>
      <c r="D1949" s="64"/>
      <c r="E1949" s="58"/>
    </row>
    <row r="1950" spans="1:5" ht="15.75">
      <c r="A1950" s="47"/>
      <c r="B1950" s="156"/>
      <c r="C1950" s="64"/>
      <c r="D1950" s="64"/>
      <c r="E1950" s="58"/>
    </row>
    <row r="1951" spans="1:5" ht="15.75">
      <c r="A1951" s="47"/>
      <c r="B1951" s="156"/>
      <c r="C1951" s="64"/>
      <c r="D1951" s="64"/>
      <c r="E1951" s="58"/>
    </row>
    <row r="1952" spans="1:5" ht="15.75">
      <c r="A1952" s="47"/>
      <c r="B1952" s="156"/>
      <c r="C1952" s="64"/>
      <c r="D1952" s="64"/>
      <c r="E1952" s="58"/>
    </row>
    <row r="1953" spans="1:5" ht="15.75">
      <c r="A1953" s="47"/>
      <c r="B1953" s="156"/>
      <c r="C1953" s="64"/>
      <c r="D1953" s="64"/>
      <c r="E1953" s="58"/>
    </row>
    <row r="1954" spans="1:5" ht="15.75">
      <c r="A1954" s="47"/>
      <c r="B1954" s="156"/>
      <c r="C1954" s="64"/>
      <c r="D1954" s="64"/>
      <c r="E1954" s="58"/>
    </row>
    <row r="1955" spans="1:5" ht="15.75">
      <c r="A1955" s="47"/>
      <c r="B1955" s="156"/>
      <c r="C1955" s="64"/>
      <c r="D1955" s="64"/>
      <c r="E1955" s="58"/>
    </row>
    <row r="1956" spans="1:5" ht="15.75">
      <c r="A1956" s="47"/>
      <c r="B1956" s="156"/>
      <c r="C1956" s="64"/>
      <c r="D1956" s="64"/>
      <c r="E1956" s="58"/>
    </row>
    <row r="1957" spans="1:5" ht="15.75">
      <c r="A1957" s="47"/>
      <c r="B1957" s="156"/>
      <c r="C1957" s="64"/>
      <c r="D1957" s="64"/>
      <c r="E1957" s="58"/>
    </row>
    <row r="1958" spans="1:5" ht="15.75">
      <c r="A1958" s="47"/>
      <c r="B1958" s="156"/>
      <c r="C1958" s="64"/>
      <c r="D1958" s="64"/>
      <c r="E1958" s="58"/>
    </row>
    <row r="1959" spans="1:5" ht="15.75">
      <c r="A1959" s="47"/>
      <c r="B1959" s="156"/>
      <c r="C1959" s="64"/>
      <c r="D1959" s="64"/>
      <c r="E1959" s="58"/>
    </row>
    <row r="1960" spans="1:5" ht="15.75">
      <c r="A1960" s="47"/>
      <c r="B1960" s="156"/>
      <c r="C1960" s="64"/>
      <c r="D1960" s="64"/>
      <c r="E1960" s="58"/>
    </row>
    <row r="1961" spans="1:5" ht="15.75">
      <c r="A1961" s="47"/>
      <c r="B1961" s="156"/>
      <c r="C1961" s="64"/>
      <c r="D1961" s="64"/>
      <c r="E1961" s="58"/>
    </row>
    <row r="1962" spans="1:5" ht="15.75">
      <c r="A1962" s="47"/>
      <c r="B1962" s="156"/>
      <c r="C1962" s="64"/>
      <c r="D1962" s="64"/>
      <c r="E1962" s="58"/>
    </row>
    <row r="1963" spans="1:5" ht="15.75">
      <c r="A1963" s="47"/>
      <c r="B1963" s="156"/>
      <c r="C1963" s="64"/>
      <c r="D1963" s="64"/>
      <c r="E1963" s="58"/>
    </row>
    <row r="1964" spans="1:5" ht="15.75">
      <c r="A1964" s="47"/>
      <c r="B1964" s="156"/>
      <c r="C1964" s="64"/>
      <c r="D1964" s="64"/>
      <c r="E1964" s="58"/>
    </row>
    <row r="1965" spans="1:5" ht="15.75">
      <c r="A1965" s="47"/>
      <c r="B1965" s="156"/>
      <c r="C1965" s="64"/>
      <c r="D1965" s="64"/>
      <c r="E1965" s="58"/>
    </row>
    <row r="1966" spans="1:5" ht="15.75">
      <c r="A1966" s="47"/>
      <c r="B1966" s="156"/>
      <c r="C1966" s="64"/>
      <c r="D1966" s="64"/>
      <c r="E1966" s="58"/>
    </row>
    <row r="1967" spans="1:5" ht="15.75">
      <c r="A1967" s="47"/>
      <c r="B1967" s="156"/>
      <c r="C1967" s="64"/>
      <c r="D1967" s="64"/>
      <c r="E1967" s="58"/>
    </row>
    <row r="1968" spans="1:5" ht="15.75">
      <c r="A1968" s="47"/>
      <c r="B1968" s="156"/>
      <c r="C1968" s="64"/>
      <c r="D1968" s="64"/>
      <c r="E1968" s="58"/>
    </row>
    <row r="1969" spans="1:5" ht="15.75">
      <c r="A1969" s="47"/>
      <c r="B1969" s="156"/>
      <c r="C1969" s="64"/>
      <c r="D1969" s="64"/>
      <c r="E1969" s="58"/>
    </row>
    <row r="1970" spans="1:5" ht="15.75">
      <c r="A1970" s="47"/>
      <c r="B1970" s="156"/>
      <c r="C1970" s="64"/>
      <c r="D1970" s="64"/>
      <c r="E1970" s="58"/>
    </row>
    <row r="1971" spans="1:5" ht="15.75">
      <c r="A1971" s="47"/>
      <c r="B1971" s="156"/>
      <c r="C1971" s="64"/>
      <c r="D1971" s="64"/>
      <c r="E1971" s="58"/>
    </row>
    <row r="1972" spans="1:5" ht="15.75">
      <c r="A1972" s="47"/>
      <c r="B1972" s="156"/>
      <c r="C1972" s="64"/>
      <c r="D1972" s="64"/>
      <c r="E1972" s="58"/>
    </row>
    <row r="1973" spans="1:5" ht="15.75">
      <c r="A1973" s="47"/>
      <c r="B1973" s="156"/>
      <c r="C1973" s="64"/>
      <c r="D1973" s="64"/>
      <c r="E1973" s="58"/>
    </row>
    <row r="1974" spans="1:5" ht="15.75">
      <c r="A1974" s="47"/>
      <c r="B1974" s="156"/>
      <c r="C1974" s="64"/>
      <c r="D1974" s="64"/>
      <c r="E1974" s="58"/>
    </row>
    <row r="1975" spans="1:5" ht="15.75">
      <c r="A1975" s="47"/>
      <c r="B1975" s="156"/>
      <c r="C1975" s="64"/>
      <c r="D1975" s="64"/>
      <c r="E1975" s="58"/>
    </row>
    <row r="1976" spans="1:5" ht="15.75">
      <c r="A1976" s="47"/>
      <c r="B1976" s="156"/>
      <c r="C1976" s="64"/>
      <c r="D1976" s="64"/>
      <c r="E1976" s="58"/>
    </row>
    <row r="1977" spans="1:5" ht="15.75">
      <c r="A1977" s="47"/>
      <c r="B1977" s="156"/>
      <c r="C1977" s="64"/>
      <c r="D1977" s="64"/>
      <c r="E1977" s="58"/>
    </row>
    <row r="1978" spans="1:5" ht="15.75">
      <c r="A1978" s="47"/>
      <c r="B1978" s="156"/>
      <c r="C1978" s="64"/>
      <c r="D1978" s="64"/>
      <c r="E1978" s="58"/>
    </row>
    <row r="1979" spans="1:5" ht="15.75">
      <c r="A1979" s="47"/>
      <c r="B1979" s="156"/>
      <c r="C1979" s="64"/>
      <c r="D1979" s="64"/>
      <c r="E1979" s="58"/>
    </row>
    <row r="1980" spans="1:5" ht="15.75">
      <c r="A1980" s="47"/>
      <c r="B1980" s="156"/>
      <c r="C1980" s="64"/>
      <c r="D1980" s="64"/>
      <c r="E1980" s="58"/>
    </row>
    <row r="1981" spans="1:5" ht="15.75">
      <c r="A1981" s="47"/>
      <c r="B1981" s="156"/>
      <c r="C1981" s="64"/>
      <c r="D1981" s="64"/>
      <c r="E1981" s="58"/>
    </row>
    <row r="1982" spans="1:5" ht="15.75">
      <c r="A1982" s="47"/>
      <c r="B1982" s="156"/>
      <c r="C1982" s="64"/>
      <c r="D1982" s="64"/>
      <c r="E1982" s="58"/>
    </row>
    <row r="1983" spans="1:5" ht="15.75">
      <c r="A1983" s="47"/>
      <c r="B1983" s="156"/>
      <c r="C1983" s="64"/>
      <c r="D1983" s="64"/>
      <c r="E1983" s="58"/>
    </row>
    <row r="1984" spans="1:5" ht="15.75">
      <c r="A1984" s="47"/>
      <c r="B1984" s="156"/>
      <c r="C1984" s="64"/>
      <c r="D1984" s="64"/>
      <c r="E1984" s="58"/>
    </row>
    <row r="1985" spans="1:5" ht="15.75">
      <c r="A1985" s="47"/>
      <c r="B1985" s="156"/>
      <c r="C1985" s="64"/>
      <c r="D1985" s="64"/>
      <c r="E1985" s="58"/>
    </row>
    <row r="1986" spans="1:5" ht="15.75">
      <c r="A1986" s="47"/>
      <c r="B1986" s="156"/>
      <c r="C1986" s="64"/>
      <c r="D1986" s="64"/>
      <c r="E1986" s="58"/>
    </row>
    <row r="1987" spans="1:5" ht="15.75">
      <c r="A1987" s="47"/>
      <c r="B1987" s="156"/>
      <c r="C1987" s="64"/>
      <c r="D1987" s="64"/>
      <c r="E1987" s="58"/>
    </row>
    <row r="1988" spans="1:5" ht="15.75">
      <c r="A1988" s="47"/>
      <c r="B1988" s="156"/>
      <c r="C1988" s="64"/>
      <c r="D1988" s="64"/>
      <c r="E1988" s="58"/>
    </row>
    <row r="1989" spans="1:5" ht="15.75">
      <c r="A1989" s="47"/>
      <c r="B1989" s="156"/>
      <c r="C1989" s="64"/>
      <c r="D1989" s="64"/>
      <c r="E1989" s="58"/>
    </row>
    <row r="1990" spans="1:5" ht="15.75">
      <c r="A1990" s="47"/>
      <c r="B1990" s="156"/>
      <c r="C1990" s="64"/>
      <c r="D1990" s="64"/>
      <c r="E1990" s="58"/>
    </row>
    <row r="1991" spans="1:5" ht="15.75">
      <c r="A1991" s="47"/>
      <c r="B1991" s="156"/>
      <c r="C1991" s="64"/>
      <c r="D1991" s="64"/>
      <c r="E1991" s="58"/>
    </row>
    <row r="1992" spans="1:5" ht="15.75">
      <c r="A1992" s="47"/>
      <c r="B1992" s="156"/>
      <c r="C1992" s="64"/>
      <c r="D1992" s="64"/>
      <c r="E1992" s="58"/>
    </row>
    <row r="1993" spans="1:5" ht="15.75">
      <c r="A1993" s="47"/>
      <c r="B1993" s="156"/>
      <c r="C1993" s="64"/>
      <c r="D1993" s="64"/>
      <c r="E1993" s="58"/>
    </row>
    <row r="1994" spans="1:5" ht="15.75">
      <c r="A1994" s="47"/>
      <c r="B1994" s="156"/>
      <c r="C1994" s="64"/>
      <c r="D1994" s="64"/>
      <c r="E1994" s="58"/>
    </row>
    <row r="1995" spans="1:5" ht="15.75">
      <c r="A1995" s="47"/>
      <c r="B1995" s="156"/>
      <c r="C1995" s="64"/>
      <c r="D1995" s="64"/>
      <c r="E1995" s="58"/>
    </row>
    <row r="1996" spans="1:5" ht="15.75">
      <c r="A1996" s="47"/>
      <c r="B1996" s="156"/>
      <c r="C1996" s="64"/>
      <c r="D1996" s="64"/>
      <c r="E1996" s="58"/>
    </row>
    <row r="1997" spans="1:5" ht="15.75">
      <c r="A1997" s="47"/>
      <c r="B1997" s="156"/>
      <c r="C1997" s="64"/>
      <c r="D1997" s="64"/>
      <c r="E1997" s="58"/>
    </row>
    <row r="1998" spans="1:5" ht="15.75">
      <c r="A1998" s="47"/>
      <c r="B1998" s="156"/>
      <c r="C1998" s="64"/>
      <c r="D1998" s="64"/>
      <c r="E1998" s="58"/>
    </row>
    <row r="1999" spans="1:5" ht="15.75">
      <c r="A1999" s="47"/>
      <c r="B1999" s="156"/>
      <c r="C1999" s="64"/>
      <c r="D1999" s="64"/>
      <c r="E1999" s="58"/>
    </row>
    <row r="2000" spans="1:5" ht="15.75">
      <c r="A2000" s="47"/>
      <c r="B2000" s="156"/>
      <c r="C2000" s="64"/>
      <c r="D2000" s="64"/>
      <c r="E2000" s="58"/>
    </row>
    <row r="2001" spans="1:5" ht="15.75">
      <c r="A2001" s="47"/>
      <c r="B2001" s="156"/>
      <c r="C2001" s="64"/>
      <c r="D2001" s="64"/>
      <c r="E2001" s="58"/>
    </row>
    <row r="2002" spans="1:5" ht="15.75">
      <c r="A2002" s="47"/>
      <c r="B2002" s="156"/>
      <c r="C2002" s="64"/>
      <c r="D2002" s="64"/>
      <c r="E2002" s="58"/>
    </row>
    <row r="2003" spans="1:5" ht="15.75">
      <c r="A2003" s="47"/>
      <c r="B2003" s="156"/>
      <c r="C2003" s="64"/>
      <c r="D2003" s="64"/>
      <c r="E2003" s="58"/>
    </row>
    <row r="2004" spans="1:5" ht="15.75">
      <c r="A2004" s="47"/>
      <c r="B2004" s="156"/>
      <c r="C2004" s="64"/>
      <c r="D2004" s="64"/>
      <c r="E2004" s="58"/>
    </row>
    <row r="2005" spans="1:5" ht="15.75">
      <c r="A2005" s="47"/>
      <c r="B2005" s="156"/>
      <c r="C2005" s="64"/>
      <c r="D2005" s="64"/>
      <c r="E2005" s="58"/>
    </row>
    <row r="2006" spans="1:5" ht="13.35" customHeight="1" thickBot="1">
      <c r="A2006" s="48"/>
      <c r="B2006" s="345" t="e">
        <f ca="1">OFFSET([4]L!$C$1,MATCH("General"&amp;"Cpy",[4]L!$A:$A,0)-1,SL,,)</f>
        <v>#VALUE!</v>
      </c>
      <c r="C2006" s="345"/>
      <c r="D2006" s="345"/>
      <c r="E2006" s="61"/>
    </row>
    <row r="2007" spans="1:5" ht="15.75" thickTop="1">
      <c r="D2007" s="63"/>
    </row>
  </sheetData>
  <mergeCells count="3">
    <mergeCell ref="A1:D1"/>
    <mergeCell ref="B4:D4"/>
    <mergeCell ref="B2006:D2006"/>
  </mergeCells>
  <hyperlinks>
    <hyperlink ref="B4:D4" location="Declaration!A1" display="Click here to return to Declaration tab" xr:uid="{00000000-0004-0000-07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64"/>
  <sheetViews>
    <sheetView workbookViewId="0">
      <selection sqref="A1:G1"/>
    </sheetView>
  </sheetViews>
  <sheetFormatPr defaultColWidth="10.42578125" defaultRowHeight="15"/>
  <cols>
    <col min="1" max="1" width="10.85546875" style="49" bestFit="1" customWidth="1"/>
    <col min="2" max="2" width="50.5703125" style="49" customWidth="1"/>
    <col min="3" max="3" width="75.42578125" style="49" customWidth="1"/>
    <col min="4" max="4" width="30.28515625" style="49" customWidth="1"/>
    <col min="5" max="5" width="14.85546875" style="49" customWidth="1"/>
    <col min="6" max="6" width="14.85546875" style="226" customWidth="1"/>
    <col min="7" max="7" width="18.140625" style="49" customWidth="1"/>
    <col min="8" max="8" width="28.140625" style="49" customWidth="1"/>
    <col min="9" max="9" width="33.28515625" style="49" customWidth="1"/>
    <col min="10" max="10" width="57" style="49" hidden="1" customWidth="1"/>
    <col min="11" max="11" width="58.85546875" style="49" hidden="1" customWidth="1"/>
    <col min="12" max="16384" width="10.42578125" style="49"/>
  </cols>
  <sheetData>
    <row r="1" spans="1:11" ht="168.6" customHeight="1">
      <c r="A1" s="346" t="s">
        <v>975</v>
      </c>
      <c r="B1" s="346"/>
      <c r="C1" s="346"/>
      <c r="D1" s="346"/>
      <c r="E1" s="346"/>
      <c r="F1" s="346"/>
      <c r="G1" s="346"/>
    </row>
    <row r="2" spans="1:11">
      <c r="A2" s="347"/>
      <c r="B2" s="347"/>
      <c r="C2" s="347"/>
      <c r="D2" s="347"/>
      <c r="E2" s="347"/>
      <c r="F2" s="347"/>
      <c r="G2" s="347"/>
      <c r="H2" s="347"/>
      <c r="I2" s="347"/>
    </row>
    <row r="3" spans="1:11">
      <c r="A3" s="347"/>
      <c r="B3" s="347"/>
      <c r="C3" s="347"/>
      <c r="D3" s="347"/>
      <c r="E3" s="347"/>
      <c r="F3" s="347"/>
      <c r="G3" s="347"/>
      <c r="H3" s="347"/>
      <c r="I3" s="347"/>
    </row>
    <row r="4" spans="1:11" s="51" customFormat="1" ht="51">
      <c r="A4" s="50" t="s">
        <v>976</v>
      </c>
      <c r="B4" s="50" t="s">
        <v>251</v>
      </c>
      <c r="C4" s="50" t="s">
        <v>977</v>
      </c>
      <c r="D4" s="50" t="s">
        <v>978</v>
      </c>
      <c r="E4" s="50" t="s">
        <v>979</v>
      </c>
      <c r="F4" s="50" t="s">
        <v>252</v>
      </c>
      <c r="G4" s="50" t="s">
        <v>253</v>
      </c>
      <c r="H4" s="50" t="s">
        <v>254</v>
      </c>
      <c r="I4" s="50" t="s">
        <v>255</v>
      </c>
      <c r="J4" s="50" t="s">
        <v>980</v>
      </c>
      <c r="K4" s="50" t="s">
        <v>980</v>
      </c>
    </row>
    <row r="5" spans="1:11" ht="13.5" customHeight="1">
      <c r="A5" s="52" t="s">
        <v>250</v>
      </c>
      <c r="B5" s="52" t="s">
        <v>262</v>
      </c>
      <c r="C5" s="52" t="s">
        <v>262</v>
      </c>
      <c r="D5" s="52" t="s">
        <v>263</v>
      </c>
      <c r="E5" s="52" t="s">
        <v>261</v>
      </c>
      <c r="F5" s="155" t="s">
        <v>264</v>
      </c>
      <c r="H5" s="52" t="s">
        <v>265</v>
      </c>
      <c r="I5" s="52" t="s">
        <v>266</v>
      </c>
      <c r="J5" s="53" t="str">
        <f t="shared" ref="J5:J68" si="0">A5&amp;B5</f>
        <v>Gold8853 S.p.A.</v>
      </c>
      <c r="K5" s="53" t="str">
        <f t="shared" ref="K5:K68" si="1">A5&amp;B5</f>
        <v>Gold8853 S.p.A.</v>
      </c>
    </row>
    <row r="6" spans="1:11" ht="13.5" customHeight="1">
      <c r="A6" s="52" t="s">
        <v>250</v>
      </c>
      <c r="B6" s="52" t="s">
        <v>1564</v>
      </c>
      <c r="C6" s="52" t="s">
        <v>1564</v>
      </c>
      <c r="D6" s="52" t="s">
        <v>792</v>
      </c>
      <c r="E6" s="52" t="s">
        <v>1565</v>
      </c>
      <c r="F6" s="155" t="s">
        <v>264</v>
      </c>
      <c r="H6" s="52" t="s">
        <v>1566</v>
      </c>
      <c r="I6" s="52" t="s">
        <v>1567</v>
      </c>
      <c r="J6" s="53" t="str">
        <f t="shared" si="0"/>
        <v>GoldABC Refinery Pty Ltd.</v>
      </c>
      <c r="K6" s="53" t="str">
        <f t="shared" si="1"/>
        <v>GoldABC Refinery Pty Ltd.</v>
      </c>
    </row>
    <row r="7" spans="1:11" ht="13.5" customHeight="1">
      <c r="A7" s="52" t="s">
        <v>250</v>
      </c>
      <c r="B7" s="52" t="s">
        <v>268</v>
      </c>
      <c r="C7" s="52" t="s">
        <v>268</v>
      </c>
      <c r="D7" s="52" t="s">
        <v>269</v>
      </c>
      <c r="E7" s="52" t="s">
        <v>267</v>
      </c>
      <c r="F7" s="155" t="s">
        <v>264</v>
      </c>
      <c r="H7" s="52" t="s">
        <v>270</v>
      </c>
      <c r="I7" s="52" t="s">
        <v>271</v>
      </c>
      <c r="J7" s="53" t="str">
        <f t="shared" si="0"/>
        <v>GoldAbington Reldan Metals, LLC</v>
      </c>
      <c r="K7" s="53" t="str">
        <f t="shared" si="1"/>
        <v>GoldAbington Reldan Metals, LLC</v>
      </c>
    </row>
    <row r="8" spans="1:11" ht="13.5" customHeight="1">
      <c r="A8" s="52" t="s">
        <v>250</v>
      </c>
      <c r="B8" s="52" t="s">
        <v>273</v>
      </c>
      <c r="C8" s="52" t="s">
        <v>273</v>
      </c>
      <c r="D8" s="52" t="s">
        <v>269</v>
      </c>
      <c r="E8" s="52" t="s">
        <v>272</v>
      </c>
      <c r="F8" s="155" t="s">
        <v>264</v>
      </c>
      <c r="H8" s="52" t="s">
        <v>274</v>
      </c>
      <c r="I8" s="52" t="s">
        <v>275</v>
      </c>
      <c r="J8" s="53" t="str">
        <f t="shared" si="0"/>
        <v>GoldAdvanced Chemical Company</v>
      </c>
      <c r="K8" s="53" t="str">
        <f t="shared" si="1"/>
        <v>GoldAdvanced Chemical Company</v>
      </c>
    </row>
    <row r="9" spans="1:11" ht="13.5" customHeight="1">
      <c r="A9" s="52" t="s">
        <v>250</v>
      </c>
      <c r="B9" s="52" t="s">
        <v>277</v>
      </c>
      <c r="C9" s="52" t="s">
        <v>277</v>
      </c>
      <c r="D9" s="52" t="s">
        <v>278</v>
      </c>
      <c r="E9" s="52" t="s">
        <v>276</v>
      </c>
      <c r="F9" s="155" t="s">
        <v>264</v>
      </c>
      <c r="H9" s="52" t="s">
        <v>279</v>
      </c>
      <c r="I9" s="52" t="s">
        <v>280</v>
      </c>
      <c r="J9" s="53" t="str">
        <f t="shared" si="0"/>
        <v>GoldAfrican Gold Refinery</v>
      </c>
      <c r="K9" s="53" t="str">
        <f t="shared" si="1"/>
        <v>GoldAfrican Gold Refinery</v>
      </c>
    </row>
    <row r="10" spans="1:11" ht="13.5" customHeight="1">
      <c r="A10" s="52" t="s">
        <v>250</v>
      </c>
      <c r="B10" s="52" t="s">
        <v>1568</v>
      </c>
      <c r="C10" s="52" t="s">
        <v>1568</v>
      </c>
      <c r="D10" s="52" t="s">
        <v>293</v>
      </c>
      <c r="E10" s="52" t="s">
        <v>291</v>
      </c>
      <c r="F10" s="155" t="s">
        <v>264</v>
      </c>
      <c r="H10" s="52" t="s">
        <v>294</v>
      </c>
      <c r="I10" s="52" t="s">
        <v>295</v>
      </c>
      <c r="J10" s="53" t="str">
        <f t="shared" si="0"/>
        <v>GoldAgosi AG</v>
      </c>
      <c r="K10" s="53" t="str">
        <f t="shared" si="1"/>
        <v>GoldAgosi AG</v>
      </c>
    </row>
    <row r="11" spans="1:11" ht="13.5" customHeight="1">
      <c r="A11" s="52" t="s">
        <v>250</v>
      </c>
      <c r="B11" s="52" t="s">
        <v>981</v>
      </c>
      <c r="C11" s="52" t="s">
        <v>791</v>
      </c>
      <c r="D11" s="52" t="s">
        <v>792</v>
      </c>
      <c r="E11" s="52" t="s">
        <v>790</v>
      </c>
      <c r="F11" s="155" t="s">
        <v>264</v>
      </c>
      <c r="H11" s="52" t="s">
        <v>793</v>
      </c>
      <c r="I11" s="52" t="s">
        <v>794</v>
      </c>
      <c r="J11" s="53" t="str">
        <f t="shared" si="0"/>
        <v>GoldAGR (Perth Mint Australia)</v>
      </c>
      <c r="K11" s="53" t="str">
        <f t="shared" si="1"/>
        <v>GoldAGR (Perth Mint Australia)</v>
      </c>
    </row>
    <row r="12" spans="1:11">
      <c r="A12" s="52" t="s">
        <v>250</v>
      </c>
      <c r="B12" s="52" t="s">
        <v>982</v>
      </c>
      <c r="C12" s="52" t="s">
        <v>791</v>
      </c>
      <c r="D12" s="52" t="s">
        <v>792</v>
      </c>
      <c r="E12" s="52" t="s">
        <v>790</v>
      </c>
      <c r="F12" s="155" t="s">
        <v>264</v>
      </c>
      <c r="H12" s="52" t="s">
        <v>793</v>
      </c>
      <c r="I12" s="52" t="s">
        <v>794</v>
      </c>
      <c r="J12" s="53" t="str">
        <f t="shared" si="0"/>
        <v>GoldAGR Mathey</v>
      </c>
      <c r="K12" s="53" t="str">
        <f t="shared" si="1"/>
        <v>GoldAGR Mathey</v>
      </c>
    </row>
    <row r="13" spans="1:11">
      <c r="A13" s="52" t="s">
        <v>250</v>
      </c>
      <c r="B13" s="52" t="s">
        <v>282</v>
      </c>
      <c r="C13" s="52" t="s">
        <v>282</v>
      </c>
      <c r="D13" s="52" t="s">
        <v>283</v>
      </c>
      <c r="E13" s="52" t="s">
        <v>281</v>
      </c>
      <c r="F13" s="155" t="s">
        <v>264</v>
      </c>
      <c r="H13" s="52" t="s">
        <v>284</v>
      </c>
      <c r="I13" s="52" t="s">
        <v>285</v>
      </c>
      <c r="J13" s="53" t="str">
        <f t="shared" si="0"/>
        <v>GoldAida Chemical Industries Co., Ltd.</v>
      </c>
      <c r="K13" s="53" t="str">
        <f t="shared" si="1"/>
        <v>GoldAida Chemical Industries Co., Ltd.</v>
      </c>
    </row>
    <row r="14" spans="1:11">
      <c r="A14" s="52" t="s">
        <v>250</v>
      </c>
      <c r="B14" s="52" t="s">
        <v>1510</v>
      </c>
      <c r="C14" s="52" t="s">
        <v>392</v>
      </c>
      <c r="D14" s="52" t="s">
        <v>283</v>
      </c>
      <c r="E14" s="52" t="s">
        <v>391</v>
      </c>
      <c r="F14" s="155" t="s">
        <v>264</v>
      </c>
      <c r="H14" s="52" t="s">
        <v>393</v>
      </c>
      <c r="I14" s="52" t="s">
        <v>394</v>
      </c>
      <c r="J14" s="53" t="str">
        <f t="shared" si="0"/>
        <v>GoldAKITA Seiren</v>
      </c>
      <c r="K14" s="53" t="str">
        <f t="shared" si="1"/>
        <v>GoldAKITA Seiren</v>
      </c>
    </row>
    <row r="15" spans="1:11">
      <c r="A15" s="52" t="s">
        <v>250</v>
      </c>
      <c r="B15" s="52" t="s">
        <v>983</v>
      </c>
      <c r="C15" s="52" t="s">
        <v>287</v>
      </c>
      <c r="D15" s="52" t="s">
        <v>288</v>
      </c>
      <c r="E15" s="52" t="s">
        <v>286</v>
      </c>
      <c r="F15" s="155" t="s">
        <v>264</v>
      </c>
      <c r="H15" s="52" t="s">
        <v>289</v>
      </c>
      <c r="I15" s="52" t="s">
        <v>290</v>
      </c>
      <c r="J15" s="53" t="str">
        <f t="shared" si="0"/>
        <v>GoldAl Etihad Gold LLC</v>
      </c>
      <c r="K15" s="53" t="str">
        <f t="shared" si="1"/>
        <v>GoldAl Etihad Gold LLC</v>
      </c>
    </row>
    <row r="16" spans="1:11">
      <c r="A16" s="52" t="s">
        <v>250</v>
      </c>
      <c r="B16" s="52" t="s">
        <v>287</v>
      </c>
      <c r="C16" s="52" t="s">
        <v>287</v>
      </c>
      <c r="D16" s="52" t="s">
        <v>288</v>
      </c>
      <c r="E16" s="52" t="s">
        <v>286</v>
      </c>
      <c r="F16" s="155" t="s">
        <v>264</v>
      </c>
      <c r="H16" s="52" t="s">
        <v>289</v>
      </c>
      <c r="I16" s="52" t="s">
        <v>290</v>
      </c>
      <c r="J16" s="53" t="str">
        <f t="shared" si="0"/>
        <v>GoldAl Etihad Gold Refinery DMCC</v>
      </c>
      <c r="K16" s="53" t="str">
        <f t="shared" si="1"/>
        <v>GoldAl Etihad Gold Refinery DMCC</v>
      </c>
    </row>
    <row r="17" spans="1:11">
      <c r="A17" s="52" t="s">
        <v>250</v>
      </c>
      <c r="B17" s="52" t="s">
        <v>1569</v>
      </c>
      <c r="C17" s="52" t="s">
        <v>1569</v>
      </c>
      <c r="D17" s="52" t="s">
        <v>1570</v>
      </c>
      <c r="E17" s="52" t="s">
        <v>1571</v>
      </c>
      <c r="F17" s="155" t="s">
        <v>264</v>
      </c>
      <c r="H17" s="52" t="s">
        <v>1572</v>
      </c>
      <c r="I17" s="52" t="s">
        <v>1573</v>
      </c>
      <c r="J17" s="53" t="str">
        <f t="shared" si="0"/>
        <v>GoldAlbino Mountinho Lda.</v>
      </c>
      <c r="K17" s="53" t="str">
        <f t="shared" si="1"/>
        <v>GoldAlbino Mountinho Lda.</v>
      </c>
    </row>
    <row r="18" spans="1:11">
      <c r="A18" s="52" t="s">
        <v>250</v>
      </c>
      <c r="B18" s="52" t="s">
        <v>1445</v>
      </c>
      <c r="C18" s="52" t="s">
        <v>1445</v>
      </c>
      <c r="D18" s="52" t="s">
        <v>269</v>
      </c>
      <c r="E18" s="52" t="s">
        <v>1446</v>
      </c>
      <c r="F18" s="155" t="s">
        <v>264</v>
      </c>
      <c r="H18" s="52" t="s">
        <v>1447</v>
      </c>
      <c r="I18" s="52" t="s">
        <v>661</v>
      </c>
      <c r="J18" s="53" t="str">
        <f t="shared" si="0"/>
        <v>GoldAlexy Metals</v>
      </c>
      <c r="K18" s="53" t="str">
        <f t="shared" si="1"/>
        <v>GoldAlexy Metals</v>
      </c>
    </row>
    <row r="19" spans="1:11">
      <c r="A19" s="52" t="s">
        <v>250</v>
      </c>
      <c r="B19" s="52" t="s">
        <v>292</v>
      </c>
      <c r="C19" s="52" t="s">
        <v>1568</v>
      </c>
      <c r="D19" s="52" t="s">
        <v>293</v>
      </c>
      <c r="E19" s="52" t="s">
        <v>291</v>
      </c>
      <c r="F19" s="155" t="s">
        <v>264</v>
      </c>
      <c r="H19" s="52" t="s">
        <v>294</v>
      </c>
      <c r="I19" s="52" t="s">
        <v>295</v>
      </c>
      <c r="J19" s="53" t="str">
        <f t="shared" si="0"/>
        <v>GoldAllgemeine Gold-und Silberscheideanstalt A.G.</v>
      </c>
      <c r="K19" s="53" t="str">
        <f t="shared" si="1"/>
        <v>GoldAllgemeine Gold-und Silberscheideanstalt A.G.</v>
      </c>
    </row>
    <row r="20" spans="1:11">
      <c r="A20" s="52" t="s">
        <v>250</v>
      </c>
      <c r="B20" s="52" t="s">
        <v>297</v>
      </c>
      <c r="C20" s="52" t="s">
        <v>297</v>
      </c>
      <c r="D20" s="52" t="s">
        <v>298</v>
      </c>
      <c r="E20" s="52" t="s">
        <v>296</v>
      </c>
      <c r="F20" s="155" t="s">
        <v>264</v>
      </c>
      <c r="H20" s="52" t="s">
        <v>299</v>
      </c>
      <c r="I20" s="52" t="s">
        <v>300</v>
      </c>
      <c r="J20" s="53" t="str">
        <f t="shared" si="0"/>
        <v>GoldAlmalyk Mining and Metallurgical Complex (AMMC)</v>
      </c>
      <c r="K20" s="53" t="str">
        <f t="shared" si="1"/>
        <v>GoldAlmalyk Mining and Metallurgical Complex (AMMC)</v>
      </c>
    </row>
    <row r="21" spans="1:11">
      <c r="A21" s="52" t="s">
        <v>250</v>
      </c>
      <c r="B21" s="52" t="s">
        <v>984</v>
      </c>
      <c r="C21" s="52" t="s">
        <v>312</v>
      </c>
      <c r="D21" s="52" t="s">
        <v>283</v>
      </c>
      <c r="E21" s="52" t="s">
        <v>311</v>
      </c>
      <c r="F21" s="155" t="s">
        <v>264</v>
      </c>
      <c r="H21" s="52" t="s">
        <v>313</v>
      </c>
      <c r="I21" s="52" t="s">
        <v>314</v>
      </c>
      <c r="J21" s="53" t="str">
        <f t="shared" si="0"/>
        <v>GoldAmagasaki Factory, Hyogo Prefecture, Japan</v>
      </c>
      <c r="K21" s="53" t="str">
        <f t="shared" si="1"/>
        <v>GoldAmagasaki Factory, Hyogo Prefecture, Japan</v>
      </c>
    </row>
    <row r="22" spans="1:11">
      <c r="A22" s="52" t="s">
        <v>250</v>
      </c>
      <c r="B22" s="52" t="s">
        <v>985</v>
      </c>
      <c r="C22" s="52" t="s">
        <v>302</v>
      </c>
      <c r="D22" s="52" t="s">
        <v>303</v>
      </c>
      <c r="E22" s="52" t="s">
        <v>301</v>
      </c>
      <c r="F22" s="155" t="s">
        <v>264</v>
      </c>
      <c r="H22" s="52" t="s">
        <v>304</v>
      </c>
      <c r="I22" s="52" t="s">
        <v>305</v>
      </c>
      <c r="J22" s="53" t="str">
        <f t="shared" si="0"/>
        <v>GoldAngloGold Ashanti Brazil</v>
      </c>
      <c r="K22" s="53" t="str">
        <f t="shared" si="1"/>
        <v>GoldAngloGold Ashanti Brazil</v>
      </c>
    </row>
    <row r="23" spans="1:11">
      <c r="A23" s="52" t="s">
        <v>250</v>
      </c>
      <c r="B23" s="52" t="s">
        <v>302</v>
      </c>
      <c r="C23" s="52" t="s">
        <v>302</v>
      </c>
      <c r="D23" s="52" t="s">
        <v>303</v>
      </c>
      <c r="E23" s="52" t="s">
        <v>301</v>
      </c>
      <c r="F23" s="155" t="s">
        <v>264</v>
      </c>
      <c r="H23" s="52" t="s">
        <v>304</v>
      </c>
      <c r="I23" s="52" t="s">
        <v>305</v>
      </c>
      <c r="J23" s="53" t="str">
        <f t="shared" si="0"/>
        <v>GoldAngloGold Ashanti Corrego do Sitio Mineracao</v>
      </c>
      <c r="K23" s="53" t="str">
        <f t="shared" si="1"/>
        <v>GoldAngloGold Ashanti Corrego do Sitio Mineracao</v>
      </c>
    </row>
    <row r="24" spans="1:11">
      <c r="A24" s="52" t="s">
        <v>250</v>
      </c>
      <c r="B24" s="52" t="s">
        <v>986</v>
      </c>
      <c r="C24" s="52" t="s">
        <v>302</v>
      </c>
      <c r="D24" s="52" t="s">
        <v>303</v>
      </c>
      <c r="E24" s="52" t="s">
        <v>301</v>
      </c>
      <c r="F24" s="155" t="s">
        <v>264</v>
      </c>
      <c r="H24" s="52" t="s">
        <v>304</v>
      </c>
      <c r="I24" s="52" t="s">
        <v>305</v>
      </c>
      <c r="J24" s="53" t="str">
        <f t="shared" si="0"/>
        <v>GoldAngloGold Ashanti Córrego do Sítio Mineração</v>
      </c>
      <c r="K24" s="53" t="str">
        <f t="shared" si="1"/>
        <v>GoldAngloGold Ashanti Córrego do Sítio Mineração</v>
      </c>
    </row>
    <row r="25" spans="1:11">
      <c r="A25" s="52" t="s">
        <v>250</v>
      </c>
      <c r="B25" s="52" t="s">
        <v>987</v>
      </c>
      <c r="C25" s="52" t="s">
        <v>760</v>
      </c>
      <c r="D25" s="52" t="s">
        <v>382</v>
      </c>
      <c r="E25" s="52" t="s">
        <v>759</v>
      </c>
      <c r="F25" s="155" t="s">
        <v>264</v>
      </c>
      <c r="H25" s="52" t="s">
        <v>761</v>
      </c>
      <c r="I25" s="52" t="s">
        <v>762</v>
      </c>
      <c r="J25" s="53" t="str">
        <f t="shared" si="0"/>
        <v>GoldAnhui Tongling Nonferrous Metal Mining Co., Ltd.</v>
      </c>
      <c r="K25" s="53" t="str">
        <f t="shared" si="1"/>
        <v>GoldAnhui Tongling Nonferrous Metal Mining Co., Ltd.</v>
      </c>
    </row>
    <row r="26" spans="1:11">
      <c r="A26" s="52" t="s">
        <v>250</v>
      </c>
      <c r="B26" s="52" t="s">
        <v>988</v>
      </c>
      <c r="C26" s="52" t="s">
        <v>791</v>
      </c>
      <c r="D26" s="52" t="s">
        <v>792</v>
      </c>
      <c r="E26" s="52" t="s">
        <v>790</v>
      </c>
      <c r="F26" s="155" t="s">
        <v>264</v>
      </c>
      <c r="H26" s="52" t="s">
        <v>793</v>
      </c>
      <c r="I26" s="52" t="s">
        <v>794</v>
      </c>
      <c r="J26" s="53" t="str">
        <f t="shared" si="0"/>
        <v>GoldANZ (Perth Mint 4N)</v>
      </c>
      <c r="K26" s="53" t="str">
        <f t="shared" si="1"/>
        <v>GoldANZ (Perth Mint 4N)</v>
      </c>
    </row>
    <row r="27" spans="1:11">
      <c r="A27" s="52" t="s">
        <v>250</v>
      </c>
      <c r="B27" s="52" t="s">
        <v>989</v>
      </c>
      <c r="C27" s="52" t="s">
        <v>791</v>
      </c>
      <c r="D27" s="52" t="s">
        <v>792</v>
      </c>
      <c r="E27" s="52" t="s">
        <v>790</v>
      </c>
      <c r="F27" s="155" t="s">
        <v>264</v>
      </c>
      <c r="H27" s="52" t="s">
        <v>793</v>
      </c>
      <c r="I27" s="52" t="s">
        <v>794</v>
      </c>
      <c r="J27" s="53" t="str">
        <f t="shared" si="0"/>
        <v>GoldANZ Bank</v>
      </c>
      <c r="K27" s="53" t="str">
        <f t="shared" si="1"/>
        <v>GoldANZ Bank</v>
      </c>
    </row>
    <row r="28" spans="1:11">
      <c r="A28" s="52" t="s">
        <v>250</v>
      </c>
      <c r="B28" s="52" t="s">
        <v>307</v>
      </c>
      <c r="C28" s="52" t="s">
        <v>307</v>
      </c>
      <c r="D28" s="52" t="s">
        <v>308</v>
      </c>
      <c r="E28" s="52" t="s">
        <v>306</v>
      </c>
      <c r="F28" s="155" t="s">
        <v>264</v>
      </c>
      <c r="H28" s="52" t="s">
        <v>309</v>
      </c>
      <c r="I28" s="52" t="s">
        <v>310</v>
      </c>
      <c r="J28" s="53" t="str">
        <f t="shared" si="0"/>
        <v>GoldArgor-Heraeus S.A.</v>
      </c>
      <c r="K28" s="53" t="str">
        <f t="shared" si="1"/>
        <v>GoldArgor-Heraeus S.A.</v>
      </c>
    </row>
    <row r="29" spans="1:11">
      <c r="A29" s="52" t="s">
        <v>250</v>
      </c>
      <c r="B29" s="52" t="s">
        <v>312</v>
      </c>
      <c r="C29" s="52" t="s">
        <v>312</v>
      </c>
      <c r="D29" s="52" t="s">
        <v>283</v>
      </c>
      <c r="E29" s="52" t="s">
        <v>311</v>
      </c>
      <c r="F29" s="155" t="s">
        <v>264</v>
      </c>
      <c r="H29" s="52" t="s">
        <v>313</v>
      </c>
      <c r="I29" s="52" t="s">
        <v>314</v>
      </c>
      <c r="J29" s="53" t="str">
        <f t="shared" si="0"/>
        <v>GoldAsahi Pretec Corp.</v>
      </c>
      <c r="K29" s="53" t="str">
        <f t="shared" si="1"/>
        <v>GoldAsahi Pretec Corp.</v>
      </c>
    </row>
    <row r="30" spans="1:11">
      <c r="A30" s="52" t="s">
        <v>250</v>
      </c>
      <c r="B30" s="52" t="s">
        <v>316</v>
      </c>
      <c r="C30" s="52" t="s">
        <v>316</v>
      </c>
      <c r="D30" s="52" t="s">
        <v>317</v>
      </c>
      <c r="E30" s="52" t="s">
        <v>315</v>
      </c>
      <c r="F30" s="155" t="s">
        <v>264</v>
      </c>
      <c r="H30" s="52" t="s">
        <v>318</v>
      </c>
      <c r="I30" s="52" t="s">
        <v>319</v>
      </c>
      <c r="J30" s="53" t="str">
        <f t="shared" si="0"/>
        <v>GoldAsahi Refining Canada Ltd.</v>
      </c>
      <c r="K30" s="53" t="str">
        <f t="shared" si="1"/>
        <v>GoldAsahi Refining Canada Ltd.</v>
      </c>
    </row>
    <row r="31" spans="1:11">
      <c r="A31" s="52" t="s">
        <v>250</v>
      </c>
      <c r="B31" s="52" t="s">
        <v>321</v>
      </c>
      <c r="C31" s="52" t="s">
        <v>321</v>
      </c>
      <c r="D31" s="52" t="s">
        <v>269</v>
      </c>
      <c r="E31" s="52" t="s">
        <v>320</v>
      </c>
      <c r="F31" s="155" t="s">
        <v>264</v>
      </c>
      <c r="H31" s="52" t="s">
        <v>322</v>
      </c>
      <c r="I31" s="52" t="s">
        <v>323</v>
      </c>
      <c r="J31" s="53" t="str">
        <f t="shared" si="0"/>
        <v>GoldAsahi Refining USA Inc.</v>
      </c>
      <c r="K31" s="53" t="str">
        <f t="shared" si="1"/>
        <v>GoldAsahi Refining USA Inc.</v>
      </c>
    </row>
    <row r="32" spans="1:11">
      <c r="A32" s="52" t="s">
        <v>250</v>
      </c>
      <c r="B32" s="52" t="s">
        <v>325</v>
      </c>
      <c r="C32" s="52" t="s">
        <v>325</v>
      </c>
      <c r="D32" s="52" t="s">
        <v>283</v>
      </c>
      <c r="E32" s="52" t="s">
        <v>324</v>
      </c>
      <c r="F32" s="155" t="s">
        <v>264</v>
      </c>
      <c r="H32" s="52" t="s">
        <v>326</v>
      </c>
      <c r="I32" s="52" t="s">
        <v>327</v>
      </c>
      <c r="J32" s="53" t="str">
        <f t="shared" si="0"/>
        <v>GoldAsaka Riken Co., Ltd.</v>
      </c>
      <c r="K32" s="53" t="str">
        <f t="shared" si="1"/>
        <v>GoldAsaka Riken Co., Ltd.</v>
      </c>
    </row>
    <row r="33" spans="1:11">
      <c r="A33" s="52" t="s">
        <v>250</v>
      </c>
      <c r="B33" s="52" t="s">
        <v>990</v>
      </c>
      <c r="C33" s="52" t="s">
        <v>329</v>
      </c>
      <c r="D33" s="52" t="s">
        <v>330</v>
      </c>
      <c r="E33" s="52" t="s">
        <v>328</v>
      </c>
      <c r="F33" s="155" t="s">
        <v>264</v>
      </c>
      <c r="H33" s="52" t="s">
        <v>331</v>
      </c>
      <c r="I33" s="52" t="s">
        <v>332</v>
      </c>
      <c r="J33" s="53" t="str">
        <f t="shared" si="0"/>
        <v>GoldATAkulche</v>
      </c>
      <c r="K33" s="53" t="str">
        <f t="shared" si="1"/>
        <v>GoldATAkulche</v>
      </c>
    </row>
    <row r="34" spans="1:11">
      <c r="A34" s="52" t="s">
        <v>250</v>
      </c>
      <c r="B34" s="52" t="s">
        <v>329</v>
      </c>
      <c r="C34" s="52" t="s">
        <v>329</v>
      </c>
      <c r="D34" s="52" t="s">
        <v>330</v>
      </c>
      <c r="E34" s="52" t="s">
        <v>328</v>
      </c>
      <c r="F34" s="155" t="s">
        <v>264</v>
      </c>
      <c r="H34" s="52" t="s">
        <v>331</v>
      </c>
      <c r="I34" s="52" t="s">
        <v>332</v>
      </c>
      <c r="J34" s="53" t="str">
        <f t="shared" si="0"/>
        <v>GoldAtasay Kuyumculuk Sanayi Ve Ticaret A.S.</v>
      </c>
      <c r="K34" s="53" t="str">
        <f t="shared" si="1"/>
        <v>GoldAtasay Kuyumculuk Sanayi Ve Ticaret A.S.</v>
      </c>
    </row>
    <row r="35" spans="1:11">
      <c r="A35" s="52" t="s">
        <v>250</v>
      </c>
      <c r="B35" s="52" t="s">
        <v>1831</v>
      </c>
      <c r="C35" s="52" t="s">
        <v>1831</v>
      </c>
      <c r="D35" s="52" t="s">
        <v>343</v>
      </c>
      <c r="E35" s="52" t="s">
        <v>1832</v>
      </c>
      <c r="F35" s="155" t="s">
        <v>264</v>
      </c>
      <c r="H35" s="52" t="s">
        <v>1833</v>
      </c>
      <c r="I35" t="s">
        <v>1662</v>
      </c>
      <c r="J35" s="53" t="str">
        <f t="shared" si="0"/>
        <v>GoldAttero Recycling Pvt Ltd</v>
      </c>
      <c r="K35" s="53" t="str">
        <f t="shared" si="1"/>
        <v>GoldAttero Recycling Pvt Ltd</v>
      </c>
    </row>
    <row r="36" spans="1:11">
      <c r="A36" s="52" t="s">
        <v>250</v>
      </c>
      <c r="B36" s="52" t="s">
        <v>334</v>
      </c>
      <c r="C36" s="52" t="s">
        <v>334</v>
      </c>
      <c r="D36" s="52" t="s">
        <v>335</v>
      </c>
      <c r="E36" s="52" t="s">
        <v>333</v>
      </c>
      <c r="F36" s="155" t="s">
        <v>264</v>
      </c>
      <c r="H36" s="52" t="s">
        <v>336</v>
      </c>
      <c r="I36" s="52" t="s">
        <v>337</v>
      </c>
      <c r="J36" s="53" t="str">
        <f t="shared" si="0"/>
        <v>GoldAU Traders and Refiners</v>
      </c>
      <c r="K36" s="53" t="str">
        <f t="shared" si="1"/>
        <v>GoldAU Traders and Refiners</v>
      </c>
    </row>
    <row r="37" spans="1:11">
      <c r="A37" s="52" t="s">
        <v>250</v>
      </c>
      <c r="B37" s="52" t="s">
        <v>991</v>
      </c>
      <c r="C37" s="52" t="s">
        <v>991</v>
      </c>
      <c r="D37" s="52" t="s">
        <v>343</v>
      </c>
      <c r="E37" s="52" t="s">
        <v>992</v>
      </c>
      <c r="F37" s="155" t="s">
        <v>264</v>
      </c>
      <c r="H37" s="52" t="s">
        <v>993</v>
      </c>
      <c r="I37" s="52" t="s">
        <v>1574</v>
      </c>
      <c r="J37" s="53" t="str">
        <f t="shared" si="0"/>
        <v>GoldAugmont Enterprises Private Limited</v>
      </c>
      <c r="K37" s="53" t="str">
        <f t="shared" si="1"/>
        <v>GoldAugmont Enterprises Private Limited</v>
      </c>
    </row>
    <row r="38" spans="1:11">
      <c r="A38" s="52" t="s">
        <v>250</v>
      </c>
      <c r="B38" s="52" t="s">
        <v>339</v>
      </c>
      <c r="C38" s="52" t="s">
        <v>339</v>
      </c>
      <c r="D38" s="52" t="s">
        <v>293</v>
      </c>
      <c r="E38" s="52" t="s">
        <v>338</v>
      </c>
      <c r="F38" s="155" t="s">
        <v>264</v>
      </c>
      <c r="H38" s="52" t="s">
        <v>340</v>
      </c>
      <c r="I38" s="52" t="s">
        <v>340</v>
      </c>
      <c r="J38" s="53" t="str">
        <f t="shared" si="0"/>
        <v>GoldAurubis AG</v>
      </c>
      <c r="K38" s="53" t="str">
        <f t="shared" si="1"/>
        <v>GoldAurubis AG</v>
      </c>
    </row>
    <row r="39" spans="1:11">
      <c r="A39" s="52" t="s">
        <v>250</v>
      </c>
      <c r="B39" s="52" t="s">
        <v>994</v>
      </c>
      <c r="C39" s="52" t="s">
        <v>342</v>
      </c>
      <c r="D39" s="52" t="s">
        <v>343</v>
      </c>
      <c r="E39" s="52" t="s">
        <v>341</v>
      </c>
      <c r="F39" s="155" t="s">
        <v>264</v>
      </c>
      <c r="H39" s="52" t="s">
        <v>344</v>
      </c>
      <c r="I39" s="52" t="s">
        <v>1654</v>
      </c>
      <c r="J39" s="53" t="str">
        <f t="shared" si="0"/>
        <v>GoldBALORE REFINERSGA</v>
      </c>
      <c r="K39" s="53" t="str">
        <f t="shared" si="1"/>
        <v>GoldBALORE REFINERSGA</v>
      </c>
    </row>
    <row r="40" spans="1:11">
      <c r="A40" s="52" t="s">
        <v>250</v>
      </c>
      <c r="B40" s="52" t="s">
        <v>342</v>
      </c>
      <c r="C40" s="52" t="s">
        <v>342</v>
      </c>
      <c r="D40" s="52" t="s">
        <v>343</v>
      </c>
      <c r="E40" s="52" t="s">
        <v>341</v>
      </c>
      <c r="F40" s="155" t="s">
        <v>264</v>
      </c>
      <c r="H40" s="52" t="s">
        <v>344</v>
      </c>
      <c r="I40" s="52" t="s">
        <v>1654</v>
      </c>
      <c r="J40" s="53" t="str">
        <f t="shared" si="0"/>
        <v>GoldBangalore Refinery</v>
      </c>
      <c r="K40" s="53" t="str">
        <f t="shared" si="1"/>
        <v>GoldBangalore Refinery</v>
      </c>
    </row>
    <row r="41" spans="1:11">
      <c r="A41" s="52" t="s">
        <v>250</v>
      </c>
      <c r="B41" s="52" t="s">
        <v>995</v>
      </c>
      <c r="C41" s="52" t="s">
        <v>342</v>
      </c>
      <c r="D41" s="52" t="s">
        <v>343</v>
      </c>
      <c r="E41" s="52" t="s">
        <v>341</v>
      </c>
      <c r="F41" s="155" t="s">
        <v>264</v>
      </c>
      <c r="H41" s="52" t="s">
        <v>344</v>
      </c>
      <c r="I41" s="52" t="s">
        <v>1654</v>
      </c>
      <c r="J41" s="53" t="str">
        <f t="shared" si="0"/>
        <v>GoldBangalore Refinery Pvt Ltd</v>
      </c>
      <c r="K41" s="53" t="str">
        <f t="shared" si="1"/>
        <v>GoldBangalore Refinery Pvt Ltd</v>
      </c>
    </row>
    <row r="42" spans="1:11">
      <c r="A42" s="52" t="s">
        <v>250</v>
      </c>
      <c r="B42" s="52" t="s">
        <v>346</v>
      </c>
      <c r="C42" s="52" t="s">
        <v>346</v>
      </c>
      <c r="D42" s="52" t="s">
        <v>347</v>
      </c>
      <c r="E42" s="52" t="s">
        <v>345</v>
      </c>
      <c r="F42" s="155" t="s">
        <v>264</v>
      </c>
      <c r="H42" s="52" t="s">
        <v>348</v>
      </c>
      <c r="I42" s="52" t="s">
        <v>349</v>
      </c>
      <c r="J42" s="53" t="str">
        <f t="shared" si="0"/>
        <v>GoldBangko Sentral ng Pilipinas (Central Bank of the Philippines)</v>
      </c>
      <c r="K42" s="53" t="str">
        <f t="shared" si="1"/>
        <v>GoldBangko Sentral ng Pilipinas (Central Bank of the Philippines)</v>
      </c>
    </row>
    <row r="43" spans="1:11">
      <c r="A43" s="52" t="s">
        <v>250</v>
      </c>
      <c r="B43" s="52" t="s">
        <v>1834</v>
      </c>
      <c r="C43" s="52" t="s">
        <v>1834</v>
      </c>
      <c r="D43" s="52" t="s">
        <v>351</v>
      </c>
      <c r="E43" s="52" t="s">
        <v>350</v>
      </c>
      <c r="F43" s="155" t="s">
        <v>264</v>
      </c>
      <c r="H43" s="52" t="s">
        <v>352</v>
      </c>
      <c r="I43" s="52" t="s">
        <v>353</v>
      </c>
      <c r="J43" s="53" t="str">
        <f t="shared" si="0"/>
        <v>GoldBoliden Ronnskar</v>
      </c>
      <c r="K43" s="53" t="str">
        <f t="shared" si="1"/>
        <v>GoldBoliden Ronnskar</v>
      </c>
    </row>
    <row r="44" spans="1:11">
      <c r="A44" s="52" t="s">
        <v>250</v>
      </c>
      <c r="B44" s="52" t="s">
        <v>355</v>
      </c>
      <c r="C44" s="52" t="s">
        <v>355</v>
      </c>
      <c r="D44" s="52" t="s">
        <v>293</v>
      </c>
      <c r="E44" s="52" t="s">
        <v>354</v>
      </c>
      <c r="F44" s="155" t="s">
        <v>264</v>
      </c>
      <c r="H44" s="52" t="s">
        <v>294</v>
      </c>
      <c r="I44" s="52" t="s">
        <v>295</v>
      </c>
      <c r="J44" s="53" t="str">
        <f t="shared" si="0"/>
        <v>GoldC. Hafner GmbH + Co. KG</v>
      </c>
      <c r="K44" s="53" t="str">
        <f t="shared" si="1"/>
        <v>GoldC. Hafner GmbH + Co. KG</v>
      </c>
    </row>
    <row r="45" spans="1:11">
      <c r="A45" s="52" t="s">
        <v>250</v>
      </c>
      <c r="B45" s="52" t="s">
        <v>357</v>
      </c>
      <c r="C45" s="52" t="s">
        <v>357</v>
      </c>
      <c r="D45" s="52" t="s">
        <v>358</v>
      </c>
      <c r="E45" s="52" t="s">
        <v>356</v>
      </c>
      <c r="F45" s="155" t="s">
        <v>264</v>
      </c>
      <c r="H45" s="52" t="s">
        <v>359</v>
      </c>
      <c r="I45" s="52" t="s">
        <v>360</v>
      </c>
      <c r="J45" s="53" t="str">
        <f t="shared" si="0"/>
        <v>GoldCaridad</v>
      </c>
      <c r="K45" s="53" t="str">
        <f t="shared" si="1"/>
        <v>GoldCaridad</v>
      </c>
    </row>
    <row r="46" spans="1:11">
      <c r="A46" s="52" t="s">
        <v>250</v>
      </c>
      <c r="B46" s="52" t="s">
        <v>997</v>
      </c>
      <c r="C46" s="52" t="s">
        <v>362</v>
      </c>
      <c r="D46" s="52" t="s">
        <v>317</v>
      </c>
      <c r="E46" s="52" t="s">
        <v>361</v>
      </c>
      <c r="F46" s="155" t="s">
        <v>264</v>
      </c>
      <c r="H46" s="52" t="s">
        <v>363</v>
      </c>
      <c r="I46" s="52" t="s">
        <v>364</v>
      </c>
      <c r="J46" s="53" t="str">
        <f t="shared" si="0"/>
        <v>GoldCCR</v>
      </c>
      <c r="K46" s="53" t="str">
        <f t="shared" si="1"/>
        <v>GoldCCR</v>
      </c>
    </row>
    <row r="47" spans="1:11">
      <c r="A47" s="52" t="s">
        <v>250</v>
      </c>
      <c r="B47" s="52" t="s">
        <v>362</v>
      </c>
      <c r="C47" s="52" t="s">
        <v>362</v>
      </c>
      <c r="D47" s="52" t="s">
        <v>317</v>
      </c>
      <c r="E47" s="52" t="s">
        <v>361</v>
      </c>
      <c r="F47" s="155" t="s">
        <v>264</v>
      </c>
      <c r="H47" s="52" t="s">
        <v>363</v>
      </c>
      <c r="I47" s="52" t="s">
        <v>364</v>
      </c>
      <c r="J47" s="53" t="str">
        <f t="shared" si="0"/>
        <v>GoldCCR Refinery - Glencore Canada Corporation</v>
      </c>
      <c r="K47" s="53" t="str">
        <f t="shared" si="1"/>
        <v>GoldCCR Refinery - Glencore Canada Corporation</v>
      </c>
    </row>
    <row r="48" spans="1:11">
      <c r="A48" s="52" t="s">
        <v>250</v>
      </c>
      <c r="B48" s="52" t="s">
        <v>998</v>
      </c>
      <c r="C48" s="52" t="s">
        <v>366</v>
      </c>
      <c r="D48" s="52" t="s">
        <v>308</v>
      </c>
      <c r="E48" s="52" t="s">
        <v>365</v>
      </c>
      <c r="F48" s="155" t="s">
        <v>264</v>
      </c>
      <c r="H48" s="52" t="s">
        <v>367</v>
      </c>
      <c r="I48" s="52" t="s">
        <v>368</v>
      </c>
      <c r="J48" s="53" t="str">
        <f t="shared" si="0"/>
        <v>GoldCendres + M?taux SA</v>
      </c>
      <c r="K48" s="53" t="str">
        <f t="shared" si="1"/>
        <v>GoldCendres + M?taux SA</v>
      </c>
    </row>
    <row r="49" spans="1:11">
      <c r="A49" s="52" t="s">
        <v>250</v>
      </c>
      <c r="B49" s="52" t="s">
        <v>366</v>
      </c>
      <c r="C49" s="52" t="s">
        <v>366</v>
      </c>
      <c r="D49" s="52" t="s">
        <v>308</v>
      </c>
      <c r="E49" s="52" t="s">
        <v>365</v>
      </c>
      <c r="F49" s="155" t="s">
        <v>264</v>
      </c>
      <c r="H49" s="52" t="s">
        <v>367</v>
      </c>
      <c r="I49" s="52" t="s">
        <v>368</v>
      </c>
      <c r="J49" s="53" t="str">
        <f t="shared" si="0"/>
        <v>GoldCendres + Metaux S.A.</v>
      </c>
      <c r="K49" s="53" t="str">
        <f t="shared" si="1"/>
        <v>GoldCendres + Metaux S.A.</v>
      </c>
    </row>
    <row r="50" spans="1:11">
      <c r="A50" s="52" t="s">
        <v>250</v>
      </c>
      <c r="B50" s="52" t="s">
        <v>999</v>
      </c>
      <c r="C50" s="52" t="s">
        <v>366</v>
      </c>
      <c r="D50" s="52" t="s">
        <v>308</v>
      </c>
      <c r="E50" s="52" t="s">
        <v>365</v>
      </c>
      <c r="F50" s="155" t="s">
        <v>264</v>
      </c>
      <c r="H50" s="52" t="s">
        <v>367</v>
      </c>
      <c r="I50" s="52" t="s">
        <v>368</v>
      </c>
      <c r="J50" s="53" t="str">
        <f t="shared" si="0"/>
        <v>GoldCendres + Métaux S.A.</v>
      </c>
      <c r="K50" s="53" t="str">
        <f t="shared" si="1"/>
        <v>GoldCendres + Métaux S.A.</v>
      </c>
    </row>
    <row r="51" spans="1:11">
      <c r="A51" s="52" t="s">
        <v>250</v>
      </c>
      <c r="B51" s="52" t="s">
        <v>1000</v>
      </c>
      <c r="C51" s="52" t="s">
        <v>346</v>
      </c>
      <c r="D51" s="52" t="s">
        <v>347</v>
      </c>
      <c r="E51" s="52" t="s">
        <v>345</v>
      </c>
      <c r="F51" s="155" t="s">
        <v>264</v>
      </c>
      <c r="H51" s="52" t="s">
        <v>348</v>
      </c>
      <c r="I51" s="52" t="s">
        <v>349</v>
      </c>
      <c r="J51" s="53" t="str">
        <f t="shared" si="0"/>
        <v>GoldCentral Bank of the Philippines Gold Refinery &amp; Mint</v>
      </c>
      <c r="K51" s="53" t="str">
        <f t="shared" si="1"/>
        <v>GoldCentral Bank of the Philippines Gold Refinery &amp; Mint</v>
      </c>
    </row>
    <row r="52" spans="1:11">
      <c r="A52" s="52" t="s">
        <v>250</v>
      </c>
      <c r="B52" s="52" t="s">
        <v>370</v>
      </c>
      <c r="C52" s="52" t="s">
        <v>370</v>
      </c>
      <c r="D52" s="52" t="s">
        <v>343</v>
      </c>
      <c r="E52" s="52" t="s">
        <v>369</v>
      </c>
      <c r="F52" s="155" t="s">
        <v>264</v>
      </c>
      <c r="H52" s="52" t="s">
        <v>371</v>
      </c>
      <c r="I52" s="52" t="s">
        <v>372</v>
      </c>
      <c r="J52" s="53" t="str">
        <f t="shared" si="0"/>
        <v>GoldCGR Metalloys Pvt Ltd.</v>
      </c>
      <c r="K52" s="53" t="str">
        <f t="shared" si="1"/>
        <v>GoldCGR Metalloys Pvt Ltd.</v>
      </c>
    </row>
    <row r="53" spans="1:11">
      <c r="A53" s="52" t="s">
        <v>250</v>
      </c>
      <c r="B53" s="52" t="s">
        <v>1835</v>
      </c>
      <c r="C53" s="52" t="s">
        <v>1836</v>
      </c>
      <c r="D53" s="52" t="s">
        <v>888</v>
      </c>
      <c r="E53" s="52" t="s">
        <v>1837</v>
      </c>
      <c r="F53" s="155" t="s">
        <v>264</v>
      </c>
      <c r="H53" s="52" t="s">
        <v>1838</v>
      </c>
      <c r="I53" t="s">
        <v>1839</v>
      </c>
      <c r="J53" s="53" t="str">
        <f t="shared" si="0"/>
        <v>GoldChala One Plant</v>
      </c>
      <c r="K53" s="53" t="str">
        <f t="shared" si="1"/>
        <v>GoldChala One Plant</v>
      </c>
    </row>
    <row r="54" spans="1:11">
      <c r="A54" s="52" t="s">
        <v>250</v>
      </c>
      <c r="B54" s="52" t="s">
        <v>1840</v>
      </c>
      <c r="C54" s="52" t="s">
        <v>1836</v>
      </c>
      <c r="D54" s="52" t="s">
        <v>888</v>
      </c>
      <c r="E54" s="52" t="s">
        <v>1837</v>
      </c>
      <c r="F54" s="155" t="s">
        <v>264</v>
      </c>
      <c r="H54" s="52" t="s">
        <v>1838</v>
      </c>
      <c r="I54" t="s">
        <v>1839</v>
      </c>
      <c r="J54" s="53" t="str">
        <f t="shared" si="0"/>
        <v>GoldChala One S.A.C.</v>
      </c>
      <c r="K54" s="53" t="str">
        <f t="shared" si="1"/>
        <v>GoldChala One S.A.C.</v>
      </c>
    </row>
    <row r="55" spans="1:11">
      <c r="A55" s="52" t="s">
        <v>250</v>
      </c>
      <c r="B55" s="52" t="s">
        <v>1001</v>
      </c>
      <c r="C55" s="52" t="s">
        <v>805</v>
      </c>
      <c r="D55" s="52" t="s">
        <v>382</v>
      </c>
      <c r="E55" s="52" t="s">
        <v>804</v>
      </c>
      <c r="F55" s="155" t="s">
        <v>264</v>
      </c>
      <c r="H55" s="52" t="s">
        <v>806</v>
      </c>
      <c r="I55" s="52" t="s">
        <v>807</v>
      </c>
      <c r="J55" s="53" t="str">
        <f t="shared" si="0"/>
        <v>GoldCHALCO Yunnan Copper Co. Ltd.</v>
      </c>
      <c r="K55" s="53" t="str">
        <f t="shared" si="1"/>
        <v>GoldCHALCO Yunnan Copper Co. Ltd.</v>
      </c>
    </row>
    <row r="56" spans="1:11">
      <c r="A56" s="52" t="s">
        <v>250</v>
      </c>
      <c r="B56" s="52" t="s">
        <v>1511</v>
      </c>
      <c r="C56" s="52" t="s">
        <v>370</v>
      </c>
      <c r="D56" s="52" t="s">
        <v>343</v>
      </c>
      <c r="E56" s="52" t="s">
        <v>369</v>
      </c>
      <c r="F56" s="155" t="s">
        <v>264</v>
      </c>
      <c r="H56" s="52" t="s">
        <v>371</v>
      </c>
      <c r="I56" s="52" t="s">
        <v>372</v>
      </c>
      <c r="J56" s="53" t="str">
        <f t="shared" si="0"/>
        <v>GoldChemmanur Gold Refinery</v>
      </c>
      <c r="K56" s="53" t="str">
        <f t="shared" si="1"/>
        <v>GoldChemmanur Gold Refinery</v>
      </c>
    </row>
    <row r="57" spans="1:11">
      <c r="A57" s="52" t="s">
        <v>250</v>
      </c>
      <c r="B57" s="52" t="s">
        <v>374</v>
      </c>
      <c r="C57" s="52" t="s">
        <v>374</v>
      </c>
      <c r="D57" s="52" t="s">
        <v>263</v>
      </c>
      <c r="E57" s="52" t="s">
        <v>373</v>
      </c>
      <c r="F57" s="155" t="s">
        <v>264</v>
      </c>
      <c r="H57" s="52" t="s">
        <v>375</v>
      </c>
      <c r="I57" s="52" t="s">
        <v>376</v>
      </c>
      <c r="J57" s="53" t="str">
        <f t="shared" si="0"/>
        <v>GoldChimet S.p.A.</v>
      </c>
      <c r="K57" s="53" t="str">
        <f t="shared" si="1"/>
        <v>GoldChimet S.p.A.</v>
      </c>
    </row>
    <row r="58" spans="1:11">
      <c r="A58" s="52" t="s">
        <v>250</v>
      </c>
      <c r="B58" s="52" t="s">
        <v>1002</v>
      </c>
      <c r="C58" s="52" t="s">
        <v>809</v>
      </c>
      <c r="D58" s="52" t="s">
        <v>382</v>
      </c>
      <c r="E58" s="52" t="s">
        <v>808</v>
      </c>
      <c r="F58" s="155" t="s">
        <v>264</v>
      </c>
      <c r="H58" s="52" t="s">
        <v>810</v>
      </c>
      <c r="I58" s="52" t="s">
        <v>528</v>
      </c>
      <c r="J58" s="53" t="str">
        <f t="shared" si="0"/>
        <v>GoldChina Henan Zhongyuan Gold Smelter</v>
      </c>
      <c r="K58" s="53" t="str">
        <f t="shared" si="1"/>
        <v>GoldChina Henan Zhongyuan Gold Smelter</v>
      </c>
    </row>
    <row r="59" spans="1:11">
      <c r="A59" s="52" t="s">
        <v>250</v>
      </c>
      <c r="B59" s="52" t="s">
        <v>1003</v>
      </c>
      <c r="C59" s="52" t="s">
        <v>1470</v>
      </c>
      <c r="D59" s="52" t="s">
        <v>382</v>
      </c>
      <c r="E59" s="52" t="s">
        <v>754</v>
      </c>
      <c r="F59" s="155" t="s">
        <v>264</v>
      </c>
      <c r="H59" s="52" t="s">
        <v>709</v>
      </c>
      <c r="I59" s="52" t="s">
        <v>431</v>
      </c>
      <c r="J59" s="53" t="str">
        <f t="shared" si="0"/>
        <v>GoldChina's Shandong Gold Mining Co., Ltd</v>
      </c>
      <c r="K59" s="53" t="str">
        <f t="shared" si="1"/>
        <v>GoldChina's Shandong Gold Mining Co., Ltd</v>
      </c>
    </row>
    <row r="60" spans="1:11">
      <c r="A60" s="52" t="s">
        <v>250</v>
      </c>
      <c r="B60" s="52" t="s">
        <v>378</v>
      </c>
      <c r="C60" s="52" t="s">
        <v>378</v>
      </c>
      <c r="D60" s="52" t="s">
        <v>283</v>
      </c>
      <c r="E60" s="52" t="s">
        <v>377</v>
      </c>
      <c r="F60" s="155" t="s">
        <v>264</v>
      </c>
      <c r="H60" s="52" t="s">
        <v>379</v>
      </c>
      <c r="I60" s="52" t="s">
        <v>285</v>
      </c>
      <c r="J60" s="53" t="str">
        <f t="shared" si="0"/>
        <v>GoldChugai Mining</v>
      </c>
      <c r="K60" s="53" t="str">
        <f t="shared" si="1"/>
        <v>GoldChugai Mining</v>
      </c>
    </row>
    <row r="61" spans="1:11">
      <c r="A61" s="52" t="s">
        <v>250</v>
      </c>
      <c r="B61" s="52" t="s">
        <v>1655</v>
      </c>
      <c r="C61" s="52" t="s">
        <v>1655</v>
      </c>
      <c r="D61" s="52" t="s">
        <v>303</v>
      </c>
      <c r="E61" s="52" t="s">
        <v>1656</v>
      </c>
      <c r="F61" s="155" t="s">
        <v>264</v>
      </c>
      <c r="H61" s="52" t="s">
        <v>1657</v>
      </c>
      <c r="I61" s="52" t="s">
        <v>1193</v>
      </c>
      <c r="J61" s="53" t="str">
        <f t="shared" si="0"/>
        <v>GoldCoimpa Industrial LTDA</v>
      </c>
      <c r="K61" s="53" t="str">
        <f t="shared" si="1"/>
        <v>GoldCoimpa Industrial LTDA</v>
      </c>
    </row>
    <row r="62" spans="1:11">
      <c r="A62" s="52" t="s">
        <v>250</v>
      </c>
      <c r="B62" s="52" t="s">
        <v>381</v>
      </c>
      <c r="C62" s="52" t="s">
        <v>381</v>
      </c>
      <c r="D62" s="52" t="s">
        <v>382</v>
      </c>
      <c r="E62" s="52" t="s">
        <v>380</v>
      </c>
      <c r="F62" s="155" t="s">
        <v>264</v>
      </c>
      <c r="H62" s="52" t="s">
        <v>383</v>
      </c>
      <c r="I62" s="52" t="s">
        <v>384</v>
      </c>
      <c r="J62" s="53" t="str">
        <f t="shared" si="0"/>
        <v>GoldDaye Non-Ferrous Metals Mining Ltd.</v>
      </c>
      <c r="K62" s="53" t="str">
        <f t="shared" si="1"/>
        <v>GoldDaye Non-Ferrous Metals Mining Ltd.</v>
      </c>
    </row>
    <row r="63" spans="1:11">
      <c r="A63" s="52" t="s">
        <v>250</v>
      </c>
      <c r="B63" s="52" t="s">
        <v>1004</v>
      </c>
      <c r="C63" s="52" t="s">
        <v>386</v>
      </c>
      <c r="D63" s="52" t="s">
        <v>293</v>
      </c>
      <c r="E63" s="52" t="s">
        <v>385</v>
      </c>
      <c r="F63" s="155" t="s">
        <v>264</v>
      </c>
      <c r="H63" s="52" t="s">
        <v>294</v>
      </c>
      <c r="I63" s="52" t="s">
        <v>295</v>
      </c>
      <c r="J63" s="53" t="str">
        <f t="shared" si="0"/>
        <v>GoldDEGUSSA</v>
      </c>
      <c r="K63" s="53" t="str">
        <f t="shared" si="1"/>
        <v>GoldDEGUSSA</v>
      </c>
    </row>
    <row r="64" spans="1:11">
      <c r="A64" s="52" t="s">
        <v>250</v>
      </c>
      <c r="B64" s="52" t="s">
        <v>386</v>
      </c>
      <c r="C64" s="52" t="s">
        <v>386</v>
      </c>
      <c r="D64" s="52" t="s">
        <v>293</v>
      </c>
      <c r="E64" s="52" t="s">
        <v>385</v>
      </c>
      <c r="F64" s="155" t="s">
        <v>264</v>
      </c>
      <c r="H64" s="52" t="s">
        <v>294</v>
      </c>
      <c r="I64" s="52" t="s">
        <v>295</v>
      </c>
      <c r="J64" s="53" t="str">
        <f t="shared" si="0"/>
        <v>GoldDegussa Sonne / Mond Goldhandel GmbH</v>
      </c>
      <c r="K64" s="53" t="str">
        <f t="shared" si="1"/>
        <v>GoldDegussa Sonne / Mond Goldhandel GmbH</v>
      </c>
    </row>
    <row r="65" spans="1:11">
      <c r="A65" s="52" t="s">
        <v>250</v>
      </c>
      <c r="B65" s="52" t="s">
        <v>388</v>
      </c>
      <c r="C65" s="52" t="s">
        <v>388</v>
      </c>
      <c r="D65" s="52" t="s">
        <v>288</v>
      </c>
      <c r="E65" s="52" t="s">
        <v>387</v>
      </c>
      <c r="F65" s="155" t="s">
        <v>264</v>
      </c>
      <c r="H65" s="52" t="s">
        <v>389</v>
      </c>
      <c r="I65" s="52" t="s">
        <v>390</v>
      </c>
      <c r="J65" s="53" t="str">
        <f t="shared" si="0"/>
        <v>GoldDijllah Gold Refinery FZC</v>
      </c>
      <c r="K65" s="53" t="str">
        <f t="shared" si="1"/>
        <v>GoldDijllah Gold Refinery FZC</v>
      </c>
    </row>
    <row r="66" spans="1:11">
      <c r="A66" s="52" t="s">
        <v>250</v>
      </c>
      <c r="B66" s="52" t="s">
        <v>1005</v>
      </c>
      <c r="C66" s="52" t="s">
        <v>397</v>
      </c>
      <c r="D66" s="52" t="s">
        <v>395</v>
      </c>
      <c r="E66" s="52" t="s">
        <v>396</v>
      </c>
      <c r="F66" s="155" t="s">
        <v>264</v>
      </c>
      <c r="H66" s="52" t="s">
        <v>398</v>
      </c>
      <c r="I66" s="52" t="s">
        <v>399</v>
      </c>
      <c r="J66" s="53" t="str">
        <f t="shared" si="0"/>
        <v>GoldDo Sung Corporation</v>
      </c>
      <c r="K66" s="53" t="str">
        <f t="shared" si="1"/>
        <v>GoldDo Sung Corporation</v>
      </c>
    </row>
    <row r="67" spans="1:11">
      <c r="A67" s="52" t="s">
        <v>250</v>
      </c>
      <c r="B67" s="52" t="s">
        <v>1575</v>
      </c>
      <c r="C67" s="52" t="s">
        <v>1575</v>
      </c>
      <c r="D67" s="52" t="s">
        <v>382</v>
      </c>
      <c r="E67" s="52" t="s">
        <v>1576</v>
      </c>
      <c r="F67" s="155" t="s">
        <v>264</v>
      </c>
      <c r="H67" s="52" t="s">
        <v>1577</v>
      </c>
      <c r="I67" s="52" t="s">
        <v>567</v>
      </c>
      <c r="J67" s="53" t="str">
        <f t="shared" si="0"/>
        <v>GoldDongwu Gold Group</v>
      </c>
      <c r="K67" s="53" t="str">
        <f t="shared" si="1"/>
        <v>GoldDongwu Gold Group</v>
      </c>
    </row>
    <row r="68" spans="1:11">
      <c r="A68" s="52" t="s">
        <v>250</v>
      </c>
      <c r="B68" s="52" t="s">
        <v>1006</v>
      </c>
      <c r="C68" s="52" t="s">
        <v>397</v>
      </c>
      <c r="D68" s="52" t="s">
        <v>395</v>
      </c>
      <c r="E68" s="52" t="s">
        <v>396</v>
      </c>
      <c r="F68" s="155" t="s">
        <v>264</v>
      </c>
      <c r="H68" s="52" t="s">
        <v>398</v>
      </c>
      <c r="I68" s="52" t="s">
        <v>399</v>
      </c>
      <c r="J68" s="53" t="str">
        <f t="shared" si="0"/>
        <v>GoldDosung metal</v>
      </c>
      <c r="K68" s="53" t="str">
        <f t="shared" si="1"/>
        <v>GoldDosung metal</v>
      </c>
    </row>
    <row r="69" spans="1:11">
      <c r="A69" s="52" t="s">
        <v>250</v>
      </c>
      <c r="B69" s="52" t="s">
        <v>392</v>
      </c>
      <c r="C69" s="52" t="s">
        <v>392</v>
      </c>
      <c r="D69" s="52" t="s">
        <v>283</v>
      </c>
      <c r="E69" s="52" t="s">
        <v>391</v>
      </c>
      <c r="F69" s="155" t="s">
        <v>264</v>
      </c>
      <c r="H69" s="52" t="s">
        <v>393</v>
      </c>
      <c r="I69" s="52" t="s">
        <v>394</v>
      </c>
      <c r="J69" s="53" t="str">
        <f t="shared" ref="J69:J132" si="2">A69&amp;B69</f>
        <v>GoldDowa</v>
      </c>
      <c r="K69" s="53" t="str">
        <f t="shared" ref="K69:K132" si="3">A69&amp;B69</f>
        <v>GoldDowa</v>
      </c>
    </row>
    <row r="70" spans="1:11">
      <c r="A70" s="52" t="s">
        <v>250</v>
      </c>
      <c r="B70" s="52" t="s">
        <v>1007</v>
      </c>
      <c r="C70" s="52" t="s">
        <v>392</v>
      </c>
      <c r="D70" s="52" t="s">
        <v>283</v>
      </c>
      <c r="E70" s="52" t="s">
        <v>391</v>
      </c>
      <c r="F70" s="155" t="s">
        <v>264</v>
      </c>
      <c r="H70" s="52" t="s">
        <v>393</v>
      </c>
      <c r="I70" s="52" t="s">
        <v>394</v>
      </c>
      <c r="J70" s="53" t="str">
        <f t="shared" si="2"/>
        <v>GoldDowa Kogyo k.k.</v>
      </c>
      <c r="K70" s="53" t="str">
        <f t="shared" si="3"/>
        <v>GoldDowa Kogyo k.k.</v>
      </c>
    </row>
    <row r="71" spans="1:11">
      <c r="A71" s="52" t="s">
        <v>250</v>
      </c>
      <c r="B71" s="52" t="s">
        <v>1008</v>
      </c>
      <c r="C71" s="52" t="s">
        <v>392</v>
      </c>
      <c r="D71" s="52" t="s">
        <v>283</v>
      </c>
      <c r="E71" s="52" t="s">
        <v>391</v>
      </c>
      <c r="F71" s="155" t="s">
        <v>264</v>
      </c>
      <c r="H71" s="52" t="s">
        <v>393</v>
      </c>
      <c r="I71" s="52" t="s">
        <v>394</v>
      </c>
      <c r="J71" s="53" t="str">
        <f t="shared" si="2"/>
        <v>GoldDowa Metalmine Co. Ltd</v>
      </c>
      <c r="K71" s="53" t="str">
        <f t="shared" si="3"/>
        <v>GoldDowa Metalmine Co. Ltd</v>
      </c>
    </row>
    <row r="72" spans="1:11">
      <c r="A72" s="52" t="s">
        <v>250</v>
      </c>
      <c r="B72" s="52" t="s">
        <v>1009</v>
      </c>
      <c r="C72" s="52" t="s">
        <v>392</v>
      </c>
      <c r="D72" s="52" t="s">
        <v>283</v>
      </c>
      <c r="E72" s="52" t="s">
        <v>391</v>
      </c>
      <c r="F72" s="155" t="s">
        <v>264</v>
      </c>
      <c r="H72" s="52" t="s">
        <v>393</v>
      </c>
      <c r="I72" s="52" t="s">
        <v>394</v>
      </c>
      <c r="J72" s="53" t="str">
        <f t="shared" si="2"/>
        <v>GoldDowa Metals &amp; Mining Co. Ltd</v>
      </c>
      <c r="K72" s="53" t="str">
        <f t="shared" si="3"/>
        <v>GoldDowa Metals &amp; Mining Co. Ltd</v>
      </c>
    </row>
    <row r="73" spans="1:11">
      <c r="A73" s="52" t="s">
        <v>250</v>
      </c>
      <c r="B73" s="52" t="s">
        <v>397</v>
      </c>
      <c r="C73" s="52" t="s">
        <v>397</v>
      </c>
      <c r="D73" s="52" t="s">
        <v>395</v>
      </c>
      <c r="E73" s="52" t="s">
        <v>396</v>
      </c>
      <c r="F73" s="155" t="s">
        <v>264</v>
      </c>
      <c r="H73" s="52" t="s">
        <v>398</v>
      </c>
      <c r="I73" s="52" t="s">
        <v>399</v>
      </c>
      <c r="J73" s="53" t="str">
        <f t="shared" si="2"/>
        <v>GoldDSC (Do Sung Corporation)</v>
      </c>
      <c r="K73" s="53" t="str">
        <f t="shared" si="3"/>
        <v>GoldDSC (Do Sung Corporation)</v>
      </c>
    </row>
    <row r="74" spans="1:11">
      <c r="A74" s="52" t="s">
        <v>250</v>
      </c>
      <c r="B74" s="52" t="s">
        <v>1010</v>
      </c>
      <c r="C74" s="52" t="s">
        <v>1010</v>
      </c>
      <c r="D74" s="52" t="s">
        <v>283</v>
      </c>
      <c r="E74" s="52" t="s">
        <v>400</v>
      </c>
      <c r="F74" s="155" t="s">
        <v>264</v>
      </c>
      <c r="H74" s="52" t="s">
        <v>401</v>
      </c>
      <c r="I74" s="52" t="s">
        <v>402</v>
      </c>
      <c r="J74" s="53" t="str">
        <f t="shared" si="2"/>
        <v>GoldEco-System Recycling Co., Ltd. East Plant</v>
      </c>
      <c r="K74" s="53" t="str">
        <f t="shared" si="3"/>
        <v>GoldEco-System Recycling Co., Ltd. East Plant</v>
      </c>
    </row>
    <row r="75" spans="1:11">
      <c r="A75" s="52" t="s">
        <v>250</v>
      </c>
      <c r="B75" s="52" t="s">
        <v>1011</v>
      </c>
      <c r="C75" s="52" t="s">
        <v>1011</v>
      </c>
      <c r="D75" s="52" t="s">
        <v>283</v>
      </c>
      <c r="E75" s="52" t="s">
        <v>1012</v>
      </c>
      <c r="F75" s="155" t="s">
        <v>264</v>
      </c>
      <c r="H75" s="52" t="s">
        <v>1013</v>
      </c>
      <c r="I75" s="52" t="s">
        <v>394</v>
      </c>
      <c r="J75" s="53" t="str">
        <f t="shared" si="2"/>
        <v>GoldEco-System Recycling Co., Ltd. North Plant</v>
      </c>
      <c r="K75" s="53" t="str">
        <f t="shared" si="3"/>
        <v>GoldEco-System Recycling Co., Ltd. North Plant</v>
      </c>
    </row>
    <row r="76" spans="1:11">
      <c r="A76" s="52" t="s">
        <v>250</v>
      </c>
      <c r="B76" s="52" t="s">
        <v>1014</v>
      </c>
      <c r="C76" s="52" t="s">
        <v>1014</v>
      </c>
      <c r="D76" s="52" t="s">
        <v>283</v>
      </c>
      <c r="E76" s="52" t="s">
        <v>1015</v>
      </c>
      <c r="F76" s="155" t="s">
        <v>264</v>
      </c>
      <c r="H76" s="52" t="s">
        <v>1016</v>
      </c>
      <c r="I76" s="52" t="s">
        <v>1016</v>
      </c>
      <c r="J76" s="53" t="str">
        <f t="shared" si="2"/>
        <v>GoldEco-System Recycling Co., Ltd. West Plant</v>
      </c>
      <c r="K76" s="53" t="str">
        <f t="shared" si="3"/>
        <v>GoldEco-System Recycling Co., Ltd. West Plant</v>
      </c>
    </row>
    <row r="77" spans="1:11">
      <c r="A77" s="52" t="s">
        <v>250</v>
      </c>
      <c r="B77" s="52" t="s">
        <v>1017</v>
      </c>
      <c r="C77" s="52" t="s">
        <v>477</v>
      </c>
      <c r="D77" s="52" t="s">
        <v>478</v>
      </c>
      <c r="E77" s="52" t="s">
        <v>476</v>
      </c>
      <c r="F77" s="155" t="s">
        <v>264</v>
      </c>
      <c r="H77" s="52" t="s">
        <v>479</v>
      </c>
      <c r="I77" s="52" t="s">
        <v>480</v>
      </c>
      <c r="J77" s="53" t="str">
        <f t="shared" si="2"/>
        <v>GoldEkaterinburg</v>
      </c>
      <c r="K77" s="53" t="str">
        <f t="shared" si="3"/>
        <v>GoldEkaterinburg</v>
      </c>
    </row>
    <row r="78" spans="1:11">
      <c r="A78" s="52" t="s">
        <v>250</v>
      </c>
      <c r="B78" s="52" t="s">
        <v>1841</v>
      </c>
      <c r="C78" s="52" t="s">
        <v>1841</v>
      </c>
      <c r="D78" s="52" t="s">
        <v>718</v>
      </c>
      <c r="E78" s="52" t="s">
        <v>1842</v>
      </c>
      <c r="F78" s="155" t="s">
        <v>264</v>
      </c>
      <c r="H78" s="52" t="s">
        <v>1843</v>
      </c>
      <c r="I78" s="52" t="s">
        <v>1844</v>
      </c>
      <c r="J78" s="53" t="str">
        <f t="shared" si="2"/>
        <v>GoldElite Industech Co., Ltd.</v>
      </c>
      <c r="K78" s="53" t="str">
        <f t="shared" si="3"/>
        <v>GoldElite Industech Co., Ltd.</v>
      </c>
    </row>
    <row r="79" spans="1:11">
      <c r="A79" s="52" t="s">
        <v>250</v>
      </c>
      <c r="B79" s="52" t="s">
        <v>1845</v>
      </c>
      <c r="C79" s="52" t="s">
        <v>1846</v>
      </c>
      <c r="D79" s="52" t="s">
        <v>888</v>
      </c>
      <c r="E79" s="52" t="s">
        <v>1847</v>
      </c>
      <c r="F79" s="155" t="s">
        <v>264</v>
      </c>
      <c r="H79" s="52" t="s">
        <v>1838</v>
      </c>
      <c r="I79" t="s">
        <v>1839</v>
      </c>
      <c r="J79" s="53" t="str">
        <f t="shared" si="2"/>
        <v>GoldEMC Green Group S.A.</v>
      </c>
      <c r="K79" s="53" t="str">
        <f t="shared" si="3"/>
        <v>GoldEMC Green Group S.A.</v>
      </c>
    </row>
    <row r="80" spans="1:11">
      <c r="A80" s="52" t="s">
        <v>250</v>
      </c>
      <c r="B80" s="52" t="s">
        <v>1448</v>
      </c>
      <c r="C80" s="52" t="s">
        <v>1448</v>
      </c>
      <c r="D80" s="52" t="s">
        <v>343</v>
      </c>
      <c r="E80" s="52" t="s">
        <v>1449</v>
      </c>
      <c r="F80" s="155" t="s">
        <v>264</v>
      </c>
      <c r="H80" s="52" t="s">
        <v>1450</v>
      </c>
      <c r="I80" s="52" t="s">
        <v>1658</v>
      </c>
      <c r="J80" s="53" t="str">
        <f t="shared" si="2"/>
        <v>GoldEmerald Jewel Industry India Limited (Unit 1)</v>
      </c>
      <c r="K80" s="53" t="str">
        <f t="shared" si="3"/>
        <v>GoldEmerald Jewel Industry India Limited (Unit 1)</v>
      </c>
    </row>
    <row r="81" spans="1:11">
      <c r="A81" s="52" t="s">
        <v>250</v>
      </c>
      <c r="B81" s="52" t="s">
        <v>1451</v>
      </c>
      <c r="C81" s="52" t="s">
        <v>1451</v>
      </c>
      <c r="D81" s="52" t="s">
        <v>343</v>
      </c>
      <c r="E81" s="52" t="s">
        <v>1452</v>
      </c>
      <c r="F81" s="155" t="s">
        <v>264</v>
      </c>
      <c r="H81" s="52" t="s">
        <v>1450</v>
      </c>
      <c r="I81" s="52" t="s">
        <v>1658</v>
      </c>
      <c r="J81" s="53" t="str">
        <f t="shared" si="2"/>
        <v>GoldEmerald Jewel Industry India Limited (Unit 2)</v>
      </c>
      <c r="K81" s="53" t="str">
        <f t="shared" si="3"/>
        <v>GoldEmerald Jewel Industry India Limited (Unit 2)</v>
      </c>
    </row>
    <row r="82" spans="1:11">
      <c r="A82" s="52" t="s">
        <v>250</v>
      </c>
      <c r="B82" s="52" t="s">
        <v>1453</v>
      </c>
      <c r="C82" s="52" t="s">
        <v>1453</v>
      </c>
      <c r="D82" s="52" t="s">
        <v>343</v>
      </c>
      <c r="E82" s="52" t="s">
        <v>1454</v>
      </c>
      <c r="F82" s="155" t="s">
        <v>264</v>
      </c>
      <c r="H82" s="52" t="s">
        <v>1450</v>
      </c>
      <c r="I82" s="52" t="s">
        <v>1658</v>
      </c>
      <c r="J82" s="53" t="str">
        <f t="shared" si="2"/>
        <v>GoldEmerald Jewel Industry India Limited (Unit 3)</v>
      </c>
      <c r="K82" s="53" t="str">
        <f t="shared" si="3"/>
        <v>GoldEmerald Jewel Industry India Limited (Unit 3)</v>
      </c>
    </row>
    <row r="83" spans="1:11">
      <c r="A83" s="52" t="s">
        <v>250</v>
      </c>
      <c r="B83" s="52" t="s">
        <v>1455</v>
      </c>
      <c r="C83" s="52" t="s">
        <v>1455</v>
      </c>
      <c r="D83" s="52" t="s">
        <v>343</v>
      </c>
      <c r="E83" s="52" t="s">
        <v>1456</v>
      </c>
      <c r="F83" s="155" t="s">
        <v>264</v>
      </c>
      <c r="H83" s="52" t="s">
        <v>1450</v>
      </c>
      <c r="I83" s="52" t="s">
        <v>1658</v>
      </c>
      <c r="J83" s="53" t="str">
        <f t="shared" si="2"/>
        <v>GoldEmerald Jewel Industry India Limited (Unit 4)</v>
      </c>
      <c r="K83" s="53" t="str">
        <f t="shared" si="3"/>
        <v>GoldEmerald Jewel Industry India Limited (Unit 4)</v>
      </c>
    </row>
    <row r="84" spans="1:11">
      <c r="A84" s="52" t="s">
        <v>250</v>
      </c>
      <c r="B84" s="52" t="s">
        <v>404</v>
      </c>
      <c r="C84" s="52" t="s">
        <v>404</v>
      </c>
      <c r="D84" s="52" t="s">
        <v>288</v>
      </c>
      <c r="E84" s="52" t="s">
        <v>403</v>
      </c>
      <c r="F84" s="155" t="s">
        <v>264</v>
      </c>
      <c r="H84" s="52" t="s">
        <v>289</v>
      </c>
      <c r="I84" s="52" t="s">
        <v>290</v>
      </c>
      <c r="J84" s="53" t="str">
        <f t="shared" si="2"/>
        <v>GoldEmirates Gold DMCC</v>
      </c>
      <c r="K84" s="53" t="str">
        <f t="shared" si="3"/>
        <v>GoldEmirates Gold DMCC</v>
      </c>
    </row>
    <row r="85" spans="1:11">
      <c r="A85" s="52" t="s">
        <v>250</v>
      </c>
      <c r="B85" s="52" t="s">
        <v>1018</v>
      </c>
      <c r="C85" s="52" t="s">
        <v>600</v>
      </c>
      <c r="D85" s="52" t="s">
        <v>478</v>
      </c>
      <c r="E85" s="52" t="s">
        <v>599</v>
      </c>
      <c r="F85" s="155" t="s">
        <v>264</v>
      </c>
      <c r="H85" s="52" t="s">
        <v>601</v>
      </c>
      <c r="I85" s="52" t="s">
        <v>602</v>
      </c>
      <c r="J85" s="53" t="str">
        <f t="shared" si="2"/>
        <v>GoldFederal State Unitary Enterprise Moscow Special Processing Plant (FSUE MZSS)</v>
      </c>
      <c r="K85" s="53" t="str">
        <f t="shared" si="3"/>
        <v>GoldFederal State Unitary Enterprise Moscow Special Processing Plant (FSUE MZSS)</v>
      </c>
    </row>
    <row r="86" spans="1:11">
      <c r="A86" s="52" t="s">
        <v>250</v>
      </c>
      <c r="B86" s="52" t="s">
        <v>406</v>
      </c>
      <c r="C86" s="52" t="s">
        <v>406</v>
      </c>
      <c r="D86" s="52" t="s">
        <v>407</v>
      </c>
      <c r="E86" s="52" t="s">
        <v>405</v>
      </c>
      <c r="F86" s="155" t="s">
        <v>264</v>
      </c>
      <c r="H86" s="52" t="s">
        <v>408</v>
      </c>
      <c r="I86" s="52" t="s">
        <v>409</v>
      </c>
      <c r="J86" s="53" t="str">
        <f t="shared" si="2"/>
        <v>GoldFidelity Printers and Refiners Ltd.</v>
      </c>
      <c r="K86" s="53" t="str">
        <f t="shared" si="3"/>
        <v>GoldFidelity Printers and Refiners Ltd.</v>
      </c>
    </row>
    <row r="87" spans="1:11">
      <c r="A87" s="52" t="s">
        <v>250</v>
      </c>
      <c r="B87" s="52" t="s">
        <v>1019</v>
      </c>
      <c r="C87" s="52" t="s">
        <v>1469</v>
      </c>
      <c r="D87" s="52" t="s">
        <v>478</v>
      </c>
      <c r="E87" s="52" t="s">
        <v>630</v>
      </c>
      <c r="F87" s="155" t="s">
        <v>264</v>
      </c>
      <c r="H87" s="52" t="s">
        <v>632</v>
      </c>
      <c r="I87" s="52" t="s">
        <v>633</v>
      </c>
      <c r="J87" s="53" t="str">
        <f t="shared" si="2"/>
        <v>GoldFSE Novosibirsk Refinery</v>
      </c>
      <c r="K87" s="53" t="str">
        <f t="shared" si="3"/>
        <v>GoldFSE Novosibirsk Refinery</v>
      </c>
    </row>
    <row r="88" spans="1:11">
      <c r="A88" s="52" t="s">
        <v>250</v>
      </c>
      <c r="B88" s="52" t="s">
        <v>411</v>
      </c>
      <c r="C88" s="52" t="s">
        <v>411</v>
      </c>
      <c r="D88" s="52" t="s">
        <v>288</v>
      </c>
      <c r="E88" s="52" t="s">
        <v>410</v>
      </c>
      <c r="F88" s="155" t="s">
        <v>264</v>
      </c>
      <c r="H88" s="52" t="s">
        <v>412</v>
      </c>
      <c r="I88" s="52" t="s">
        <v>413</v>
      </c>
      <c r="J88" s="53" t="str">
        <f t="shared" si="2"/>
        <v>GoldFujairah Gold FZC</v>
      </c>
      <c r="K88" s="53" t="str">
        <f t="shared" si="3"/>
        <v>GoldFujairah Gold FZC</v>
      </c>
    </row>
    <row r="89" spans="1:11">
      <c r="A89" s="52" t="s">
        <v>250</v>
      </c>
      <c r="B89" s="52" t="s">
        <v>1578</v>
      </c>
      <c r="C89" s="52" t="s">
        <v>411</v>
      </c>
      <c r="D89" s="52" t="s">
        <v>288</v>
      </c>
      <c r="E89" s="52" t="s">
        <v>410</v>
      </c>
      <c r="F89" s="155" t="s">
        <v>264</v>
      </c>
      <c r="H89" s="52" t="s">
        <v>412</v>
      </c>
      <c r="I89" s="52" t="s">
        <v>413</v>
      </c>
      <c r="J89" s="53" t="str">
        <f t="shared" si="2"/>
        <v>GoldFujhara Refinery</v>
      </c>
      <c r="K89" s="53" t="str">
        <f t="shared" si="3"/>
        <v>GoldFujhara Refinery</v>
      </c>
    </row>
    <row r="90" spans="1:11">
      <c r="A90" s="52" t="s">
        <v>250</v>
      </c>
      <c r="B90" s="52" t="s">
        <v>1020</v>
      </c>
      <c r="C90" s="52" t="s">
        <v>417</v>
      </c>
      <c r="D90" s="52" t="s">
        <v>382</v>
      </c>
      <c r="E90" s="52" t="s">
        <v>416</v>
      </c>
      <c r="F90" s="155" t="s">
        <v>264</v>
      </c>
      <c r="H90" s="52" t="s">
        <v>418</v>
      </c>
      <c r="I90" s="52" t="s">
        <v>419</v>
      </c>
      <c r="J90" s="53" t="str">
        <f t="shared" si="2"/>
        <v>GoldFujian Zijin mining stock company gold smelter</v>
      </c>
      <c r="K90" s="53" t="str">
        <f t="shared" si="3"/>
        <v>GoldFujian Zijin mining stock company gold smelter</v>
      </c>
    </row>
    <row r="91" spans="1:11">
      <c r="A91" s="52" t="s">
        <v>250</v>
      </c>
      <c r="B91" s="52" t="s">
        <v>1848</v>
      </c>
      <c r="C91" s="52" t="s">
        <v>1848</v>
      </c>
      <c r="D91" s="52" t="s">
        <v>1849</v>
      </c>
      <c r="E91" s="52" t="s">
        <v>1850</v>
      </c>
      <c r="F91" s="155" t="s">
        <v>264</v>
      </c>
      <c r="H91" s="52" t="s">
        <v>1851</v>
      </c>
      <c r="I91" s="52" t="s">
        <v>1852</v>
      </c>
      <c r="J91" s="53" t="str">
        <f t="shared" si="2"/>
        <v>GoldGG Refinery Ltd.</v>
      </c>
      <c r="K91" s="53" t="str">
        <f t="shared" si="3"/>
        <v>GoldGG Refinery Ltd.</v>
      </c>
    </row>
    <row r="92" spans="1:11">
      <c r="A92" s="52" t="s">
        <v>250</v>
      </c>
      <c r="B92" s="52" t="s">
        <v>1579</v>
      </c>
      <c r="C92" s="52" t="s">
        <v>1579</v>
      </c>
      <c r="D92" s="52" t="s">
        <v>343</v>
      </c>
      <c r="E92" s="52" t="s">
        <v>414</v>
      </c>
      <c r="F92" s="155" t="s">
        <v>264</v>
      </c>
      <c r="H92" s="52" t="s">
        <v>415</v>
      </c>
      <c r="I92" s="52" t="s">
        <v>1659</v>
      </c>
      <c r="J92" s="53" t="str">
        <f t="shared" si="2"/>
        <v>GoldGGC Gujrat Gold Centre Pvt. Ltd.</v>
      </c>
      <c r="K92" s="53" t="str">
        <f t="shared" si="3"/>
        <v>GoldGGC Gujrat Gold Centre Pvt. Ltd.</v>
      </c>
    </row>
    <row r="93" spans="1:11">
      <c r="A93" s="52" t="s">
        <v>250</v>
      </c>
      <c r="B93" s="52" t="s">
        <v>1580</v>
      </c>
      <c r="C93" s="52" t="s">
        <v>1580</v>
      </c>
      <c r="D93" s="52" t="s">
        <v>996</v>
      </c>
      <c r="E93" s="52" t="s">
        <v>1581</v>
      </c>
      <c r="F93" s="155" t="s">
        <v>264</v>
      </c>
      <c r="H93" s="52" t="s">
        <v>1582</v>
      </c>
      <c r="I93" s="52" t="s">
        <v>1583</v>
      </c>
      <c r="J93" s="53" t="str">
        <f t="shared" si="2"/>
        <v>GoldGold by Gold Colombia</v>
      </c>
      <c r="K93" s="53" t="str">
        <f t="shared" si="3"/>
        <v>GoldGold by Gold Colombia</v>
      </c>
    </row>
    <row r="94" spans="1:11">
      <c r="A94" s="52" t="s">
        <v>250</v>
      </c>
      <c r="B94" s="52" t="s">
        <v>1021</v>
      </c>
      <c r="C94" s="52" t="s">
        <v>1021</v>
      </c>
      <c r="D94" s="52" t="s">
        <v>1022</v>
      </c>
      <c r="E94" s="52" t="s">
        <v>1023</v>
      </c>
      <c r="F94" s="155" t="s">
        <v>264</v>
      </c>
      <c r="H94" s="52" t="s">
        <v>1024</v>
      </c>
      <c r="I94" s="52" t="s">
        <v>1660</v>
      </c>
      <c r="J94" s="53" t="str">
        <f t="shared" si="2"/>
        <v>GoldGold Coast Refinery</v>
      </c>
      <c r="K94" s="53" t="str">
        <f t="shared" si="3"/>
        <v>GoldGold Coast Refinery</v>
      </c>
    </row>
    <row r="95" spans="1:11">
      <c r="A95" s="52" t="s">
        <v>250</v>
      </c>
      <c r="B95" s="52" t="s">
        <v>1025</v>
      </c>
      <c r="C95" s="52" t="s">
        <v>1470</v>
      </c>
      <c r="D95" s="52" t="s">
        <v>382</v>
      </c>
      <c r="E95" s="52" t="s">
        <v>754</v>
      </c>
      <c r="F95" s="155" t="s">
        <v>264</v>
      </c>
      <c r="H95" s="52" t="s">
        <v>709</v>
      </c>
      <c r="I95" s="52" t="s">
        <v>431</v>
      </c>
      <c r="J95" s="53" t="str">
        <f t="shared" si="2"/>
        <v>GoldGold Mining in Shandong (Laizhou) Limited Company</v>
      </c>
      <c r="K95" s="53" t="str">
        <f t="shared" si="3"/>
        <v>GoldGold Mining in Shandong (Laizhou) Limited Company</v>
      </c>
    </row>
    <row r="96" spans="1:11">
      <c r="A96" s="52" t="s">
        <v>250</v>
      </c>
      <c r="B96" s="52" t="s">
        <v>417</v>
      </c>
      <c r="C96" s="52" t="s">
        <v>417</v>
      </c>
      <c r="D96" s="52" t="s">
        <v>382</v>
      </c>
      <c r="E96" s="52" t="s">
        <v>416</v>
      </c>
      <c r="F96" s="155" t="s">
        <v>264</v>
      </c>
      <c r="H96" s="52" t="s">
        <v>418</v>
      </c>
      <c r="I96" s="52" t="s">
        <v>419</v>
      </c>
      <c r="J96" s="53" t="str">
        <f t="shared" si="2"/>
        <v>GoldGold Refinery of Zijin Mining Group Co., Ltd.</v>
      </c>
      <c r="K96" s="53" t="str">
        <f t="shared" si="3"/>
        <v>GoldGold Refinery of Zijin Mining Group Co., Ltd.</v>
      </c>
    </row>
    <row r="97" spans="1:11">
      <c r="A97" s="52" t="s">
        <v>250</v>
      </c>
      <c r="B97" s="52" t="s">
        <v>1026</v>
      </c>
      <c r="C97" s="52" t="s">
        <v>421</v>
      </c>
      <c r="D97" s="52" t="s">
        <v>382</v>
      </c>
      <c r="E97" s="52" t="s">
        <v>420</v>
      </c>
      <c r="F97" s="155" t="s">
        <v>264</v>
      </c>
      <c r="H97" s="52" t="s">
        <v>422</v>
      </c>
      <c r="I97" s="52" t="s">
        <v>423</v>
      </c>
      <c r="J97" s="53" t="str">
        <f t="shared" si="2"/>
        <v>GoldGreat Wall Precious Metals Co,. LTD.</v>
      </c>
      <c r="K97" s="53" t="str">
        <f t="shared" si="3"/>
        <v>GoldGreat Wall Precious Metals Co,. LTD.</v>
      </c>
    </row>
    <row r="98" spans="1:11">
      <c r="A98" s="52" t="s">
        <v>250</v>
      </c>
      <c r="B98" s="52" t="s">
        <v>421</v>
      </c>
      <c r="C98" s="52" t="s">
        <v>421</v>
      </c>
      <c r="D98" s="52" t="s">
        <v>382</v>
      </c>
      <c r="E98" s="52" t="s">
        <v>420</v>
      </c>
      <c r="F98" s="155" t="s">
        <v>264</v>
      </c>
      <c r="H98" s="52" t="s">
        <v>422</v>
      </c>
      <c r="I98" s="52" t="s">
        <v>423</v>
      </c>
      <c r="J98" s="53" t="str">
        <f t="shared" si="2"/>
        <v>GoldGreat Wall Precious Metals Co., Ltd. of CBPM</v>
      </c>
      <c r="K98" s="53" t="str">
        <f t="shared" si="3"/>
        <v>GoldGreat Wall Precious Metals Co., Ltd. of CBPM</v>
      </c>
    </row>
    <row r="99" spans="1:11">
      <c r="A99" s="52" t="s">
        <v>250</v>
      </c>
      <c r="B99" s="52" t="s">
        <v>1027</v>
      </c>
      <c r="C99" s="52" t="s">
        <v>425</v>
      </c>
      <c r="D99" s="52" t="s">
        <v>382</v>
      </c>
      <c r="E99" s="52" t="s">
        <v>424</v>
      </c>
      <c r="F99" s="155" t="s">
        <v>264</v>
      </c>
      <c r="H99" s="52" t="s">
        <v>426</v>
      </c>
      <c r="I99" s="52" t="s">
        <v>427</v>
      </c>
      <c r="J99" s="53" t="str">
        <f t="shared" si="2"/>
        <v>GoldGuangdong Gaoyao Co</v>
      </c>
      <c r="K99" s="53" t="str">
        <f t="shared" si="3"/>
        <v>GoldGuangdong Gaoyao Co</v>
      </c>
    </row>
    <row r="100" spans="1:11">
      <c r="A100" s="52" t="s">
        <v>250</v>
      </c>
      <c r="B100" s="52" t="s">
        <v>425</v>
      </c>
      <c r="C100" s="52" t="s">
        <v>425</v>
      </c>
      <c r="D100" s="52" t="s">
        <v>382</v>
      </c>
      <c r="E100" s="52" t="s">
        <v>424</v>
      </c>
      <c r="F100" s="155" t="s">
        <v>264</v>
      </c>
      <c r="H100" s="52" t="s">
        <v>426</v>
      </c>
      <c r="I100" s="52" t="s">
        <v>427</v>
      </c>
      <c r="J100" s="53" t="str">
        <f t="shared" si="2"/>
        <v>GoldGuangdong Jinding Gold Limited</v>
      </c>
      <c r="K100" s="53" t="str">
        <f t="shared" si="3"/>
        <v>GoldGuangdong Jinding Gold Limited</v>
      </c>
    </row>
    <row r="101" spans="1:11">
      <c r="A101" s="52" t="s">
        <v>250</v>
      </c>
      <c r="B101" s="52" t="s">
        <v>1028</v>
      </c>
      <c r="C101" s="52" t="s">
        <v>1579</v>
      </c>
      <c r="D101" s="52" t="s">
        <v>343</v>
      </c>
      <c r="E101" s="52" t="s">
        <v>414</v>
      </c>
      <c r="F101" s="155" t="s">
        <v>264</v>
      </c>
      <c r="H101" s="52" t="s">
        <v>415</v>
      </c>
      <c r="I101" s="52" t="s">
        <v>1659</v>
      </c>
      <c r="J101" s="53" t="str">
        <f t="shared" si="2"/>
        <v>GoldGujarat Gold Centre</v>
      </c>
      <c r="K101" s="53" t="str">
        <f t="shared" si="3"/>
        <v>GoldGujarat Gold Centre</v>
      </c>
    </row>
    <row r="102" spans="1:11">
      <c r="A102" s="52" t="s">
        <v>250</v>
      </c>
      <c r="B102" s="52" t="s">
        <v>429</v>
      </c>
      <c r="C102" s="52" t="s">
        <v>429</v>
      </c>
      <c r="D102" s="52" t="s">
        <v>382</v>
      </c>
      <c r="E102" s="52" t="s">
        <v>428</v>
      </c>
      <c r="F102" s="155" t="s">
        <v>264</v>
      </c>
      <c r="H102" s="52" t="s">
        <v>430</v>
      </c>
      <c r="I102" s="52" t="s">
        <v>431</v>
      </c>
      <c r="J102" s="53" t="str">
        <f t="shared" si="2"/>
        <v>GoldGuoda Safina High-Tech Environmental Refinery Co., Ltd.</v>
      </c>
      <c r="K102" s="53" t="str">
        <f t="shared" si="3"/>
        <v>GoldGuoda Safina High-Tech Environmental Refinery Co., Ltd.</v>
      </c>
    </row>
    <row r="103" spans="1:11">
      <c r="A103" s="52" t="s">
        <v>250</v>
      </c>
      <c r="B103" s="52" t="s">
        <v>433</v>
      </c>
      <c r="C103" s="52" t="s">
        <v>433</v>
      </c>
      <c r="D103" s="52" t="s">
        <v>382</v>
      </c>
      <c r="E103" s="52" t="s">
        <v>432</v>
      </c>
      <c r="F103" s="155" t="s">
        <v>264</v>
      </c>
      <c r="H103" s="52" t="s">
        <v>434</v>
      </c>
      <c r="I103" s="52" t="s">
        <v>435</v>
      </c>
      <c r="J103" s="53" t="str">
        <f t="shared" si="2"/>
        <v>GoldHangzhou Fuchunjiang Smelting Co., Ltd.</v>
      </c>
      <c r="K103" s="53" t="str">
        <f t="shared" si="3"/>
        <v>GoldHangzhou Fuchunjiang Smelting Co., Ltd.</v>
      </c>
    </row>
    <row r="104" spans="1:11">
      <c r="A104" s="52" t="s">
        <v>250</v>
      </c>
      <c r="B104" s="52" t="s">
        <v>539</v>
      </c>
      <c r="C104" s="52" t="s">
        <v>1029</v>
      </c>
      <c r="D104" s="52" t="s">
        <v>395</v>
      </c>
      <c r="E104" s="52" t="s">
        <v>538</v>
      </c>
      <c r="F104" s="155" t="s">
        <v>264</v>
      </c>
      <c r="H104" s="52" t="s">
        <v>540</v>
      </c>
      <c r="I104" s="52" t="s">
        <v>541</v>
      </c>
      <c r="J104" s="53" t="str">
        <f t="shared" si="2"/>
        <v>GoldHeeSung Metal Ltd.</v>
      </c>
      <c r="K104" s="53" t="str">
        <f t="shared" si="3"/>
        <v>GoldHeeSung Metal Ltd.</v>
      </c>
    </row>
    <row r="105" spans="1:11">
      <c r="A105" s="52" t="s">
        <v>250</v>
      </c>
      <c r="B105" s="52" t="s">
        <v>437</v>
      </c>
      <c r="C105" s="52" t="s">
        <v>437</v>
      </c>
      <c r="D105" s="52" t="s">
        <v>293</v>
      </c>
      <c r="E105" s="52" t="s">
        <v>436</v>
      </c>
      <c r="F105" s="155" t="s">
        <v>264</v>
      </c>
      <c r="H105" s="52" t="s">
        <v>294</v>
      </c>
      <c r="I105" s="52" t="s">
        <v>295</v>
      </c>
      <c r="J105" s="53" t="str">
        <f t="shared" si="2"/>
        <v>GoldHeimerle + Meule GmbH</v>
      </c>
      <c r="K105" s="53" t="str">
        <f t="shared" si="3"/>
        <v>GoldHeimerle + Meule GmbH</v>
      </c>
    </row>
    <row r="106" spans="1:11">
      <c r="A106" s="52" t="s">
        <v>250</v>
      </c>
      <c r="B106" s="52" t="s">
        <v>1030</v>
      </c>
      <c r="C106" s="52" t="s">
        <v>809</v>
      </c>
      <c r="D106" s="52" t="s">
        <v>382</v>
      </c>
      <c r="E106" s="52" t="s">
        <v>808</v>
      </c>
      <c r="F106" s="155" t="s">
        <v>264</v>
      </c>
      <c r="H106" s="52" t="s">
        <v>810</v>
      </c>
      <c r="I106" s="52" t="s">
        <v>528</v>
      </c>
      <c r="J106" s="53" t="str">
        <f t="shared" si="2"/>
        <v>GoldHenan Zhongyuan Gold Refinery Co., Ltd.</v>
      </c>
      <c r="K106" s="53" t="str">
        <f t="shared" si="3"/>
        <v>GoldHenan Zhongyuan Gold Refinery Co., Ltd.</v>
      </c>
    </row>
    <row r="107" spans="1:11">
      <c r="A107" s="52" t="s">
        <v>250</v>
      </c>
      <c r="B107" s="52" t="s">
        <v>1031</v>
      </c>
      <c r="C107" s="52" t="s">
        <v>809</v>
      </c>
      <c r="D107" s="52" t="s">
        <v>382</v>
      </c>
      <c r="E107" s="52" t="s">
        <v>808</v>
      </c>
      <c r="F107" s="155" t="s">
        <v>264</v>
      </c>
      <c r="H107" s="52" t="s">
        <v>810</v>
      </c>
      <c r="I107" s="52" t="s">
        <v>528</v>
      </c>
      <c r="J107" s="53" t="str">
        <f t="shared" si="2"/>
        <v>GoldHenan Zhongyuan Gold Smelter of Zhongjin Gold Co. Ltd.</v>
      </c>
      <c r="K107" s="53" t="str">
        <f t="shared" si="3"/>
        <v>GoldHenan Zhongyuan Gold Smelter of Zhongjin Gold Co. Ltd.</v>
      </c>
    </row>
    <row r="108" spans="1:11">
      <c r="A108" s="52" t="s">
        <v>250</v>
      </c>
      <c r="B108" s="52" t="s">
        <v>1032</v>
      </c>
      <c r="C108" s="52" t="s">
        <v>809</v>
      </c>
      <c r="D108" s="52" t="s">
        <v>382</v>
      </c>
      <c r="E108" s="52" t="s">
        <v>808</v>
      </c>
      <c r="F108" s="155" t="s">
        <v>264</v>
      </c>
      <c r="H108" s="52" t="s">
        <v>810</v>
      </c>
      <c r="I108" s="52" t="s">
        <v>528</v>
      </c>
      <c r="J108" s="53" t="str">
        <f t="shared" si="2"/>
        <v>GoldHenan Zhongyuan Gold Smelter of Zhongjin Gold Corporation Limited</v>
      </c>
      <c r="K108" s="53" t="str">
        <f t="shared" si="3"/>
        <v>GoldHenan Zhongyuan Gold Smelter of Zhongjin Gold Corporation Limited</v>
      </c>
    </row>
    <row r="109" spans="1:11">
      <c r="A109" s="52" t="s">
        <v>250</v>
      </c>
      <c r="B109" s="52" t="s">
        <v>1512</v>
      </c>
      <c r="C109" s="52" t="s">
        <v>1512</v>
      </c>
      <c r="D109" s="52" t="s">
        <v>293</v>
      </c>
      <c r="E109" s="52" t="s">
        <v>441</v>
      </c>
      <c r="F109" s="155" t="s">
        <v>264</v>
      </c>
      <c r="H109" s="52" t="s">
        <v>443</v>
      </c>
      <c r="I109" s="52" t="s">
        <v>444</v>
      </c>
      <c r="J109" s="53" t="str">
        <f t="shared" si="2"/>
        <v>GoldHeraeus Germany GmbH Co. KG</v>
      </c>
      <c r="K109" s="53" t="str">
        <f t="shared" si="3"/>
        <v>GoldHeraeus Germany GmbH Co. KG</v>
      </c>
    </row>
    <row r="110" spans="1:11">
      <c r="A110" s="52" t="s">
        <v>250</v>
      </c>
      <c r="B110" s="52" t="s">
        <v>1033</v>
      </c>
      <c r="C110" s="52" t="s">
        <v>439</v>
      </c>
      <c r="D110" s="52" t="s">
        <v>382</v>
      </c>
      <c r="E110" s="52" t="s">
        <v>438</v>
      </c>
      <c r="F110" s="155" t="s">
        <v>264</v>
      </c>
      <c r="H110" s="52" t="s">
        <v>440</v>
      </c>
      <c r="I110" s="52" t="s">
        <v>1819</v>
      </c>
      <c r="J110" s="53" t="str">
        <f t="shared" si="2"/>
        <v>GoldHeraeus Ltd. Hong Kong</v>
      </c>
      <c r="K110" s="53" t="str">
        <f t="shared" si="3"/>
        <v>GoldHeraeus Ltd. Hong Kong</v>
      </c>
    </row>
    <row r="111" spans="1:11">
      <c r="A111" s="52" t="s">
        <v>250</v>
      </c>
      <c r="B111" s="52" t="s">
        <v>439</v>
      </c>
      <c r="C111" s="52" t="s">
        <v>439</v>
      </c>
      <c r="D111" s="52" t="s">
        <v>382</v>
      </c>
      <c r="E111" s="52" t="s">
        <v>438</v>
      </c>
      <c r="F111" s="155" t="s">
        <v>264</v>
      </c>
      <c r="H111" s="52" t="s">
        <v>440</v>
      </c>
      <c r="I111" s="52" t="s">
        <v>1819</v>
      </c>
      <c r="J111" s="53" t="str">
        <f t="shared" si="2"/>
        <v>GoldHeraeus Metals Hong Kong Ltd.</v>
      </c>
      <c r="K111" s="53" t="str">
        <f t="shared" si="3"/>
        <v>GoldHeraeus Metals Hong Kong Ltd.</v>
      </c>
    </row>
    <row r="112" spans="1:11">
      <c r="A112" s="52" t="s">
        <v>250</v>
      </c>
      <c r="B112" s="52" t="s">
        <v>442</v>
      </c>
      <c r="C112" s="52" t="s">
        <v>1512</v>
      </c>
      <c r="D112" s="52" t="s">
        <v>293</v>
      </c>
      <c r="E112" s="52" t="s">
        <v>441</v>
      </c>
      <c r="F112" s="155" t="s">
        <v>264</v>
      </c>
      <c r="H112" s="52" t="s">
        <v>443</v>
      </c>
      <c r="I112" s="52" t="s">
        <v>444</v>
      </c>
      <c r="J112" s="53" t="str">
        <f t="shared" si="2"/>
        <v>GoldHeraeus Precious Metals GmbH &amp; Co. KG</v>
      </c>
      <c r="K112" s="53" t="str">
        <f t="shared" si="3"/>
        <v>GoldHeraeus Precious Metals GmbH &amp; Co. KG</v>
      </c>
    </row>
    <row r="113" spans="1:11">
      <c r="A113" s="52" t="s">
        <v>250</v>
      </c>
      <c r="B113" s="52" t="s">
        <v>446</v>
      </c>
      <c r="C113" s="52" t="s">
        <v>446</v>
      </c>
      <c r="D113" s="52" t="s">
        <v>382</v>
      </c>
      <c r="E113" s="52" t="s">
        <v>445</v>
      </c>
      <c r="F113" s="155" t="s">
        <v>264</v>
      </c>
      <c r="H113" s="52" t="s">
        <v>447</v>
      </c>
      <c r="I113" s="52" t="s">
        <v>448</v>
      </c>
      <c r="J113" s="53" t="str">
        <f t="shared" si="2"/>
        <v>GoldHunan Chenzhou Mining Co., Ltd.</v>
      </c>
      <c r="K113" s="53" t="str">
        <f t="shared" si="3"/>
        <v>GoldHunan Chenzhou Mining Co., Ltd.</v>
      </c>
    </row>
    <row r="114" spans="1:11">
      <c r="A114" s="52" t="s">
        <v>250</v>
      </c>
      <c r="B114" s="52" t="s">
        <v>1034</v>
      </c>
      <c r="C114" s="52" t="s">
        <v>446</v>
      </c>
      <c r="D114" s="52" t="s">
        <v>382</v>
      </c>
      <c r="E114" s="52" t="s">
        <v>445</v>
      </c>
      <c r="F114" s="155" t="s">
        <v>264</v>
      </c>
      <c r="H114" s="52" t="s">
        <v>447</v>
      </c>
      <c r="I114" s="52" t="s">
        <v>448</v>
      </c>
      <c r="J114" s="53" t="str">
        <f t="shared" si="2"/>
        <v>GoldHunan Chenzhou Mining Group Co., Ltd.</v>
      </c>
      <c r="K114" s="53" t="str">
        <f t="shared" si="3"/>
        <v>GoldHunan Chenzhou Mining Group Co., Ltd.</v>
      </c>
    </row>
    <row r="115" spans="1:11">
      <c r="A115" s="52" t="s">
        <v>250</v>
      </c>
      <c r="B115" s="52" t="s">
        <v>1035</v>
      </c>
      <c r="C115" s="52" t="s">
        <v>446</v>
      </c>
      <c r="D115" s="52" t="s">
        <v>382</v>
      </c>
      <c r="E115" s="52" t="s">
        <v>445</v>
      </c>
      <c r="F115" s="155" t="s">
        <v>264</v>
      </c>
      <c r="H115" s="52" t="s">
        <v>447</v>
      </c>
      <c r="I115" s="52" t="s">
        <v>448</v>
      </c>
      <c r="J115" s="53" t="str">
        <f t="shared" si="2"/>
        <v>GoldHunan Chenzhou Mining Industry Co. Ltd.</v>
      </c>
      <c r="K115" s="53" t="str">
        <f t="shared" si="3"/>
        <v>GoldHunan Chenzhou Mining Industry Co. Ltd.</v>
      </c>
    </row>
    <row r="116" spans="1:11">
      <c r="A116" s="52" t="s">
        <v>250</v>
      </c>
      <c r="B116" s="52" t="s">
        <v>450</v>
      </c>
      <c r="C116" s="52" t="s">
        <v>450</v>
      </c>
      <c r="D116" s="52" t="s">
        <v>382</v>
      </c>
      <c r="E116" s="52" t="s">
        <v>449</v>
      </c>
      <c r="F116" s="155" t="s">
        <v>264</v>
      </c>
      <c r="H116" s="52" t="s">
        <v>451</v>
      </c>
      <c r="I116" s="52" t="s">
        <v>448</v>
      </c>
      <c r="J116" s="53" t="str">
        <f t="shared" si="2"/>
        <v>GoldHunan Guiyang yinxing Nonferrous Smelting Co., Ltd.</v>
      </c>
      <c r="K116" s="53" t="str">
        <f t="shared" si="3"/>
        <v>GoldHunan Guiyang yinxing Nonferrous Smelting Co., Ltd.</v>
      </c>
    </row>
    <row r="117" spans="1:11">
      <c r="A117" s="52" t="s">
        <v>250</v>
      </c>
      <c r="B117" s="52" t="s">
        <v>1036</v>
      </c>
      <c r="C117" s="52" t="s">
        <v>450</v>
      </c>
      <c r="D117" s="52" t="s">
        <v>382</v>
      </c>
      <c r="E117" s="52" t="s">
        <v>449</v>
      </c>
      <c r="F117" s="155" t="s">
        <v>264</v>
      </c>
      <c r="H117" s="52" t="s">
        <v>451</v>
      </c>
      <c r="I117" s="52" t="s">
        <v>448</v>
      </c>
      <c r="J117" s="53" t="str">
        <f t="shared" si="2"/>
        <v>GoldHunan Yu Teng Non-Ferrous Metals Co., Ltd.</v>
      </c>
      <c r="K117" s="53" t="str">
        <f t="shared" si="3"/>
        <v>GoldHunan Yu Teng Non-Ferrous Metals Co., Ltd.</v>
      </c>
    </row>
    <row r="118" spans="1:11">
      <c r="A118" s="52" t="s">
        <v>250</v>
      </c>
      <c r="B118" s="52" t="s">
        <v>453</v>
      </c>
      <c r="C118" s="52" t="s">
        <v>453</v>
      </c>
      <c r="D118" s="52" t="s">
        <v>395</v>
      </c>
      <c r="E118" s="52" t="s">
        <v>452</v>
      </c>
      <c r="F118" s="155" t="s">
        <v>264</v>
      </c>
      <c r="H118" s="52" t="s">
        <v>454</v>
      </c>
      <c r="I118" s="52" t="s">
        <v>399</v>
      </c>
      <c r="J118" s="53" t="str">
        <f t="shared" si="2"/>
        <v>GoldHwaSeong CJ CO., LTD.</v>
      </c>
      <c r="K118" s="53" t="str">
        <f t="shared" si="3"/>
        <v>GoldHwaSeong CJ CO., LTD.</v>
      </c>
    </row>
    <row r="119" spans="1:11">
      <c r="A119" s="52" t="s">
        <v>250</v>
      </c>
      <c r="B119" s="52" t="s">
        <v>1853</v>
      </c>
      <c r="C119" s="52" t="s">
        <v>1853</v>
      </c>
      <c r="D119" s="52" t="s">
        <v>335</v>
      </c>
      <c r="E119" s="52" t="s">
        <v>1854</v>
      </c>
      <c r="F119" s="155" t="s">
        <v>264</v>
      </c>
      <c r="H119" s="52" t="s">
        <v>1855</v>
      </c>
      <c r="I119" s="52" t="s">
        <v>337</v>
      </c>
      <c r="J119" s="53" t="str">
        <f t="shared" si="2"/>
        <v>GoldImpala Refineries – Base Metals Refinery (BMR)</v>
      </c>
      <c r="K119" s="53" t="str">
        <f t="shared" si="3"/>
        <v>GoldImpala Refineries – Base Metals Refinery (BMR)</v>
      </c>
    </row>
    <row r="120" spans="1:11">
      <c r="A120" s="52" t="s">
        <v>250</v>
      </c>
      <c r="B120" s="52" t="s">
        <v>1856</v>
      </c>
      <c r="C120" s="52" t="s">
        <v>1856</v>
      </c>
      <c r="D120" s="52" t="s">
        <v>335</v>
      </c>
      <c r="E120" s="52" t="s">
        <v>1857</v>
      </c>
      <c r="F120" s="155" t="s">
        <v>264</v>
      </c>
      <c r="H120" s="52" t="s">
        <v>1855</v>
      </c>
      <c r="I120" s="52" t="s">
        <v>337</v>
      </c>
      <c r="J120" s="53" t="str">
        <f t="shared" si="2"/>
        <v>GoldImpala Refineries – Platinum Metals Refinery (PMR)</v>
      </c>
      <c r="K120" s="53" t="str">
        <f t="shared" si="3"/>
        <v>GoldImpala Refineries – Platinum Metals Refinery (PMR)</v>
      </c>
    </row>
    <row r="121" spans="1:11">
      <c r="A121" s="52" t="s">
        <v>250</v>
      </c>
      <c r="B121" s="52" t="s">
        <v>1858</v>
      </c>
      <c r="C121" s="52" t="s">
        <v>1858</v>
      </c>
      <c r="D121" s="52" t="s">
        <v>335</v>
      </c>
      <c r="E121" s="52" t="s">
        <v>1859</v>
      </c>
      <c r="F121" s="155" t="s">
        <v>264</v>
      </c>
      <c r="H121" s="52" t="s">
        <v>1860</v>
      </c>
      <c r="I121" s="52" t="s">
        <v>1861</v>
      </c>
      <c r="J121" s="53" t="str">
        <f t="shared" si="2"/>
        <v>GoldImpala Rustenburg</v>
      </c>
      <c r="K121" s="53" t="str">
        <f t="shared" si="3"/>
        <v>GoldImpala Rustenburg</v>
      </c>
    </row>
    <row r="122" spans="1:11">
      <c r="A122" s="52" t="s">
        <v>250</v>
      </c>
      <c r="B122" s="52" t="s">
        <v>1836</v>
      </c>
      <c r="C122" s="52" t="s">
        <v>1836</v>
      </c>
      <c r="D122" s="52" t="s">
        <v>888</v>
      </c>
      <c r="E122" s="52" t="s">
        <v>1837</v>
      </c>
      <c r="F122" s="155" t="s">
        <v>264</v>
      </c>
      <c r="H122" s="52" t="s">
        <v>1838</v>
      </c>
      <c r="I122" s="52" t="s">
        <v>1839</v>
      </c>
      <c r="J122" s="53" t="str">
        <f t="shared" si="2"/>
        <v>GoldInca One (Chala One Plant)</v>
      </c>
      <c r="K122" s="53" t="str">
        <f t="shared" si="3"/>
        <v>GoldInca One (Chala One Plant)</v>
      </c>
    </row>
    <row r="123" spans="1:11">
      <c r="A123" s="52" t="s">
        <v>250</v>
      </c>
      <c r="B123" s="52" t="s">
        <v>1846</v>
      </c>
      <c r="C123" s="52" t="s">
        <v>1846</v>
      </c>
      <c r="D123" s="52" t="s">
        <v>888</v>
      </c>
      <c r="E123" s="52" t="s">
        <v>1847</v>
      </c>
      <c r="F123" s="155" t="s">
        <v>264</v>
      </c>
      <c r="H123" s="52" t="s">
        <v>1838</v>
      </c>
      <c r="I123" s="52" t="s">
        <v>1839</v>
      </c>
      <c r="J123" s="53" t="str">
        <f t="shared" si="2"/>
        <v>GoldInca One (Koricancha Plant)</v>
      </c>
      <c r="K123" s="53" t="str">
        <f t="shared" si="3"/>
        <v>GoldInca One (Koricancha Plant)</v>
      </c>
    </row>
    <row r="124" spans="1:11">
      <c r="A124" s="52" t="s">
        <v>250</v>
      </c>
      <c r="B124" s="52" t="s">
        <v>1513</v>
      </c>
      <c r="C124" s="52" t="s">
        <v>1513</v>
      </c>
      <c r="D124" s="52" t="s">
        <v>765</v>
      </c>
      <c r="E124" s="52" t="s">
        <v>763</v>
      </c>
      <c r="F124" s="155" t="s">
        <v>264</v>
      </c>
      <c r="H124" s="52" t="s">
        <v>766</v>
      </c>
      <c r="I124" s="52" t="s">
        <v>767</v>
      </c>
      <c r="J124" s="53" t="str">
        <f t="shared" si="2"/>
        <v>GoldIndustrial Refining Company</v>
      </c>
      <c r="K124" s="53" t="str">
        <f t="shared" si="3"/>
        <v>GoldIndustrial Refining Company</v>
      </c>
    </row>
    <row r="125" spans="1:11">
      <c r="A125" s="52" t="s">
        <v>250</v>
      </c>
      <c r="B125" s="52" t="s">
        <v>456</v>
      </c>
      <c r="C125" s="52" t="s">
        <v>456</v>
      </c>
      <c r="D125" s="52" t="s">
        <v>382</v>
      </c>
      <c r="E125" s="52" t="s">
        <v>455</v>
      </c>
      <c r="F125" s="155" t="s">
        <v>264</v>
      </c>
      <c r="H125" s="52" t="s">
        <v>457</v>
      </c>
      <c r="I125" s="52" t="s">
        <v>458</v>
      </c>
      <c r="J125" s="53" t="str">
        <f t="shared" si="2"/>
        <v>GoldInner Mongolia Qiankun Gold and Silver Refinery Share Co., Ltd.</v>
      </c>
      <c r="K125" s="53" t="str">
        <f t="shared" si="3"/>
        <v>GoldInner Mongolia Qiankun Gold and Silver Refinery Share Co., Ltd.</v>
      </c>
    </row>
    <row r="126" spans="1:11">
      <c r="A126" s="52" t="s">
        <v>250</v>
      </c>
      <c r="B126" s="52" t="s">
        <v>460</v>
      </c>
      <c r="C126" s="52" t="s">
        <v>460</v>
      </c>
      <c r="D126" s="52" t="s">
        <v>288</v>
      </c>
      <c r="E126" s="52" t="s">
        <v>459</v>
      </c>
      <c r="F126" s="155" t="s">
        <v>264</v>
      </c>
      <c r="H126" s="52" t="s">
        <v>289</v>
      </c>
      <c r="I126" s="52" t="s">
        <v>290</v>
      </c>
      <c r="J126" s="53" t="str">
        <f t="shared" si="2"/>
        <v>GoldInternational Precious Metal Refiners</v>
      </c>
      <c r="K126" s="53" t="str">
        <f t="shared" si="3"/>
        <v>GoldInternational Precious Metal Refiners</v>
      </c>
    </row>
    <row r="127" spans="1:11">
      <c r="A127" s="52" t="s">
        <v>250</v>
      </c>
      <c r="B127" s="52" t="s">
        <v>462</v>
      </c>
      <c r="C127" s="52" t="s">
        <v>462</v>
      </c>
      <c r="D127" s="52" t="s">
        <v>283</v>
      </c>
      <c r="E127" s="52" t="s">
        <v>461</v>
      </c>
      <c r="F127" s="155" t="s">
        <v>264</v>
      </c>
      <c r="H127" s="52" t="s">
        <v>463</v>
      </c>
      <c r="I127" s="52" t="s">
        <v>402</v>
      </c>
      <c r="J127" s="53" t="str">
        <f t="shared" si="2"/>
        <v>GoldIshifuku Metal Industry Co., Ltd.</v>
      </c>
      <c r="K127" s="53" t="str">
        <f t="shared" si="3"/>
        <v>GoldIshifuku Metal Industry Co., Ltd.</v>
      </c>
    </row>
    <row r="128" spans="1:11">
      <c r="A128" s="52" t="s">
        <v>250</v>
      </c>
      <c r="B128" s="52" t="s">
        <v>465</v>
      </c>
      <c r="C128" s="52" t="s">
        <v>465</v>
      </c>
      <c r="D128" s="52" t="s">
        <v>330</v>
      </c>
      <c r="E128" s="52" t="s">
        <v>464</v>
      </c>
      <c r="F128" s="155" t="s">
        <v>264</v>
      </c>
      <c r="H128" s="52" t="s">
        <v>466</v>
      </c>
      <c r="I128" s="52" t="s">
        <v>332</v>
      </c>
      <c r="J128" s="53" t="str">
        <f t="shared" si="2"/>
        <v>GoldIstanbul Gold Refinery</v>
      </c>
      <c r="K128" s="53" t="str">
        <f t="shared" si="3"/>
        <v>GoldIstanbul Gold Refinery</v>
      </c>
    </row>
    <row r="129" spans="1:11">
      <c r="A129" s="52" t="s">
        <v>250</v>
      </c>
      <c r="B129" s="52" t="s">
        <v>468</v>
      </c>
      <c r="C129" s="52" t="s">
        <v>468</v>
      </c>
      <c r="D129" s="52" t="s">
        <v>263</v>
      </c>
      <c r="E129" s="52" t="s">
        <v>467</v>
      </c>
      <c r="F129" s="155" t="s">
        <v>264</v>
      </c>
      <c r="H129" s="52" t="s">
        <v>375</v>
      </c>
      <c r="I129" s="52" t="s">
        <v>376</v>
      </c>
      <c r="J129" s="53" t="str">
        <f t="shared" si="2"/>
        <v>GoldItalpreziosi</v>
      </c>
      <c r="K129" s="53" t="str">
        <f t="shared" si="3"/>
        <v>GoldItalpreziosi</v>
      </c>
    </row>
    <row r="130" spans="1:11">
      <c r="A130" s="52" t="s">
        <v>250</v>
      </c>
      <c r="B130" s="52" t="s">
        <v>1037</v>
      </c>
      <c r="C130" s="52" t="s">
        <v>1037</v>
      </c>
      <c r="D130" s="52" t="s">
        <v>343</v>
      </c>
      <c r="E130" s="52" t="s">
        <v>1038</v>
      </c>
      <c r="F130" s="155" t="s">
        <v>264</v>
      </c>
      <c r="H130" s="52" t="s">
        <v>1039</v>
      </c>
      <c r="I130" s="52" t="s">
        <v>1040</v>
      </c>
      <c r="J130" s="53" t="str">
        <f t="shared" si="2"/>
        <v>GoldJALAN &amp; Company</v>
      </c>
      <c r="K130" s="53" t="str">
        <f t="shared" si="3"/>
        <v>GoldJALAN &amp; Company</v>
      </c>
    </row>
    <row r="131" spans="1:11">
      <c r="A131" s="52" t="s">
        <v>250</v>
      </c>
      <c r="B131" s="52" t="s">
        <v>470</v>
      </c>
      <c r="C131" s="52" t="s">
        <v>470</v>
      </c>
      <c r="D131" s="52" t="s">
        <v>283</v>
      </c>
      <c r="E131" s="52" t="s">
        <v>469</v>
      </c>
      <c r="F131" s="155" t="s">
        <v>264</v>
      </c>
      <c r="H131" s="52" t="s">
        <v>471</v>
      </c>
      <c r="I131" s="52" t="s">
        <v>471</v>
      </c>
      <c r="J131" s="53" t="str">
        <f t="shared" si="2"/>
        <v>GoldJapan Mint</v>
      </c>
      <c r="K131" s="53" t="str">
        <f t="shared" si="3"/>
        <v>GoldJapan Mint</v>
      </c>
    </row>
    <row r="132" spans="1:11">
      <c r="A132" s="52" t="s">
        <v>250</v>
      </c>
      <c r="B132" s="52" t="s">
        <v>1041</v>
      </c>
      <c r="C132" s="52" t="s">
        <v>473</v>
      </c>
      <c r="D132" s="52" t="s">
        <v>382</v>
      </c>
      <c r="E132" s="52" t="s">
        <v>472</v>
      </c>
      <c r="F132" s="155" t="s">
        <v>264</v>
      </c>
      <c r="H132" s="52" t="s">
        <v>474</v>
      </c>
      <c r="I132" s="52" t="s">
        <v>475</v>
      </c>
      <c r="J132" s="53" t="str">
        <f t="shared" si="2"/>
        <v>GoldJCC</v>
      </c>
      <c r="K132" s="53" t="str">
        <f t="shared" si="3"/>
        <v>GoldJCC</v>
      </c>
    </row>
    <row r="133" spans="1:11">
      <c r="A133" s="52" t="s">
        <v>250</v>
      </c>
      <c r="B133" s="52" t="s">
        <v>473</v>
      </c>
      <c r="C133" s="52" t="s">
        <v>473</v>
      </c>
      <c r="D133" s="52" t="s">
        <v>382</v>
      </c>
      <c r="E133" s="52" t="s">
        <v>472</v>
      </c>
      <c r="F133" s="155" t="s">
        <v>264</v>
      </c>
      <c r="H133" s="52" t="s">
        <v>474</v>
      </c>
      <c r="I133" s="52" t="s">
        <v>475</v>
      </c>
      <c r="J133" s="53" t="str">
        <f t="shared" ref="J133:J196" si="4">A133&amp;B133</f>
        <v>GoldJiangxi Copper Co., Ltd.</v>
      </c>
      <c r="K133" s="53" t="str">
        <f t="shared" ref="K133:K196" si="5">A133&amp;B133</f>
        <v>GoldJiangxi Copper Co., Ltd.</v>
      </c>
    </row>
    <row r="134" spans="1:11">
      <c r="A134" s="52" t="s">
        <v>250</v>
      </c>
      <c r="B134" s="52" t="s">
        <v>1042</v>
      </c>
      <c r="C134" s="52" t="s">
        <v>316</v>
      </c>
      <c r="D134" s="52" t="s">
        <v>317</v>
      </c>
      <c r="E134" s="52" t="s">
        <v>315</v>
      </c>
      <c r="F134" s="155" t="s">
        <v>264</v>
      </c>
      <c r="H134" s="52" t="s">
        <v>318</v>
      </c>
      <c r="I134" s="52" t="s">
        <v>319</v>
      </c>
      <c r="J134" s="53" t="str">
        <f t="shared" si="4"/>
        <v>GoldJohnson Matthey Canada</v>
      </c>
      <c r="K134" s="53" t="str">
        <f t="shared" si="5"/>
        <v>GoldJohnson Matthey Canada</v>
      </c>
    </row>
    <row r="135" spans="1:11">
      <c r="A135" s="52" t="s">
        <v>250</v>
      </c>
      <c r="B135" s="52" t="s">
        <v>1043</v>
      </c>
      <c r="C135" s="52" t="s">
        <v>321</v>
      </c>
      <c r="D135" s="52" t="s">
        <v>269</v>
      </c>
      <c r="E135" s="52" t="s">
        <v>320</v>
      </c>
      <c r="F135" s="155" t="s">
        <v>264</v>
      </c>
      <c r="H135" s="52" t="s">
        <v>322</v>
      </c>
      <c r="I135" s="52" t="s">
        <v>323</v>
      </c>
      <c r="J135" s="53" t="str">
        <f t="shared" si="4"/>
        <v>GoldJohnson Matthey Inc.</v>
      </c>
      <c r="K135" s="53" t="str">
        <f t="shared" si="5"/>
        <v>GoldJohnson Matthey Inc.</v>
      </c>
    </row>
    <row r="136" spans="1:11">
      <c r="A136" s="52" t="s">
        <v>250</v>
      </c>
      <c r="B136" s="52" t="s">
        <v>1044</v>
      </c>
      <c r="C136" s="52" t="s">
        <v>321</v>
      </c>
      <c r="D136" s="52" t="s">
        <v>269</v>
      </c>
      <c r="E136" s="52" t="s">
        <v>320</v>
      </c>
      <c r="F136" s="155" t="s">
        <v>264</v>
      </c>
      <c r="H136" s="52" t="s">
        <v>322</v>
      </c>
      <c r="I136" s="52" t="s">
        <v>323</v>
      </c>
      <c r="J136" s="53" t="str">
        <f t="shared" si="4"/>
        <v>GoldJohnson Matthey Inc. (USA)</v>
      </c>
      <c r="K136" s="53" t="str">
        <f t="shared" si="5"/>
        <v>GoldJohnson Matthey Inc. (USA)</v>
      </c>
    </row>
    <row r="137" spans="1:11">
      <c r="A137" s="52" t="s">
        <v>250</v>
      </c>
      <c r="B137" s="52" t="s">
        <v>1045</v>
      </c>
      <c r="C137" s="52" t="s">
        <v>316</v>
      </c>
      <c r="D137" s="52" t="s">
        <v>317</v>
      </c>
      <c r="E137" s="52" t="s">
        <v>315</v>
      </c>
      <c r="F137" s="155" t="s">
        <v>264</v>
      </c>
      <c r="H137" s="52" t="s">
        <v>318</v>
      </c>
      <c r="I137" s="52" t="s">
        <v>319</v>
      </c>
      <c r="J137" s="53" t="str">
        <f t="shared" si="4"/>
        <v>GoldJohnson Matthey Limited</v>
      </c>
      <c r="K137" s="53" t="str">
        <f t="shared" si="5"/>
        <v>GoldJohnson Matthey Limited</v>
      </c>
    </row>
    <row r="138" spans="1:11">
      <c r="A138" s="52" t="s">
        <v>250</v>
      </c>
      <c r="B138" s="52" t="s">
        <v>477</v>
      </c>
      <c r="C138" s="52" t="s">
        <v>477</v>
      </c>
      <c r="D138" s="52" t="s">
        <v>478</v>
      </c>
      <c r="E138" s="52" t="s">
        <v>476</v>
      </c>
      <c r="F138" s="155" t="s">
        <v>264</v>
      </c>
      <c r="H138" s="52" t="s">
        <v>479</v>
      </c>
      <c r="I138" s="52" t="s">
        <v>480</v>
      </c>
      <c r="J138" s="53" t="str">
        <f t="shared" si="4"/>
        <v>GoldJSC Ekaterinburg Non-Ferrous Metal Processing Plant</v>
      </c>
      <c r="K138" s="53" t="str">
        <f t="shared" si="5"/>
        <v>GoldJSC Ekaterinburg Non-Ferrous Metal Processing Plant</v>
      </c>
    </row>
    <row r="139" spans="1:11">
      <c r="A139" s="52" t="s">
        <v>250</v>
      </c>
      <c r="B139" s="52" t="s">
        <v>1469</v>
      </c>
      <c r="C139" s="52" t="s">
        <v>1469</v>
      </c>
      <c r="D139" s="52" t="s">
        <v>478</v>
      </c>
      <c r="E139" s="52" t="s">
        <v>630</v>
      </c>
      <c r="F139" s="155" t="s">
        <v>264</v>
      </c>
      <c r="H139" s="52" t="s">
        <v>632</v>
      </c>
      <c r="I139" s="52" t="s">
        <v>633</v>
      </c>
      <c r="J139" s="53" t="str">
        <f t="shared" si="4"/>
        <v>GoldJSC Novosibirsk Refinery</v>
      </c>
      <c r="K139" s="53" t="str">
        <f t="shared" si="5"/>
        <v>GoldJSC Novosibirsk Refinery</v>
      </c>
    </row>
    <row r="140" spans="1:11">
      <c r="A140" s="52" t="s">
        <v>250</v>
      </c>
      <c r="B140" s="52" t="s">
        <v>482</v>
      </c>
      <c r="C140" s="52" t="s">
        <v>482</v>
      </c>
      <c r="D140" s="52" t="s">
        <v>478</v>
      </c>
      <c r="E140" s="52" t="s">
        <v>481</v>
      </c>
      <c r="F140" s="155" t="s">
        <v>264</v>
      </c>
      <c r="H140" s="52" t="s">
        <v>479</v>
      </c>
      <c r="I140" s="52" t="s">
        <v>480</v>
      </c>
      <c r="J140" s="53" t="str">
        <f t="shared" si="4"/>
        <v>GoldJSC Uralelectromed</v>
      </c>
      <c r="K140" s="53" t="str">
        <f t="shared" si="5"/>
        <v>GoldJSC Uralelectromed</v>
      </c>
    </row>
    <row r="141" spans="1:11">
      <c r="A141" s="52" t="s">
        <v>250</v>
      </c>
      <c r="B141" s="52" t="s">
        <v>484</v>
      </c>
      <c r="C141" s="52" t="s">
        <v>484</v>
      </c>
      <c r="D141" s="52" t="s">
        <v>283</v>
      </c>
      <c r="E141" s="52" t="s">
        <v>483</v>
      </c>
      <c r="F141" s="155" t="s">
        <v>264</v>
      </c>
      <c r="H141" s="52" t="s">
        <v>485</v>
      </c>
      <c r="I141" s="52" t="s">
        <v>486</v>
      </c>
      <c r="J141" s="53" t="str">
        <f t="shared" si="4"/>
        <v>GoldJX Nippon Mining &amp; Metals Co., Ltd.</v>
      </c>
      <c r="K141" s="53" t="str">
        <f t="shared" si="5"/>
        <v>GoldJX Nippon Mining &amp; Metals Co., Ltd.</v>
      </c>
    </row>
    <row r="142" spans="1:11">
      <c r="A142" s="52" t="s">
        <v>250</v>
      </c>
      <c r="B142" s="52" t="s">
        <v>1457</v>
      </c>
      <c r="C142" s="52" t="s">
        <v>1457</v>
      </c>
      <c r="D142" s="52" t="s">
        <v>1458</v>
      </c>
      <c r="E142" s="52" t="s">
        <v>1459</v>
      </c>
      <c r="F142" s="155" t="s">
        <v>264</v>
      </c>
      <c r="H142" s="52" t="s">
        <v>1460</v>
      </c>
      <c r="I142" s="52" t="s">
        <v>1661</v>
      </c>
      <c r="J142" s="53" t="str">
        <f t="shared" si="4"/>
        <v>GoldK.A. Rasmussen</v>
      </c>
      <c r="K142" s="53" t="str">
        <f t="shared" si="5"/>
        <v>GoldK.A. Rasmussen</v>
      </c>
    </row>
    <row r="143" spans="1:11">
      <c r="A143" s="52" t="s">
        <v>250</v>
      </c>
      <c r="B143" s="52" t="s">
        <v>488</v>
      </c>
      <c r="C143" s="52" t="s">
        <v>488</v>
      </c>
      <c r="D143" s="52" t="s">
        <v>288</v>
      </c>
      <c r="E143" s="52" t="s">
        <v>487</v>
      </c>
      <c r="F143" s="155" t="s">
        <v>264</v>
      </c>
      <c r="H143" s="52" t="s">
        <v>289</v>
      </c>
      <c r="I143" s="52" t="s">
        <v>290</v>
      </c>
      <c r="J143" s="53" t="str">
        <f t="shared" si="4"/>
        <v>GoldKaloti Precious Metals</v>
      </c>
      <c r="K143" s="53" t="str">
        <f t="shared" si="5"/>
        <v>GoldKaloti Precious Metals</v>
      </c>
    </row>
    <row r="144" spans="1:11">
      <c r="A144" s="52" t="s">
        <v>250</v>
      </c>
      <c r="B144" s="52" t="s">
        <v>490</v>
      </c>
      <c r="C144" s="52" t="s">
        <v>490</v>
      </c>
      <c r="D144" s="52" t="s">
        <v>491</v>
      </c>
      <c r="E144" s="52" t="s">
        <v>489</v>
      </c>
      <c r="F144" s="155" t="s">
        <v>264</v>
      </c>
      <c r="H144" s="52" t="s">
        <v>492</v>
      </c>
      <c r="I144" s="52" t="s">
        <v>493</v>
      </c>
      <c r="J144" s="53" t="str">
        <f t="shared" si="4"/>
        <v>GoldKazakhmys Smelting LLC</v>
      </c>
      <c r="K144" s="53" t="str">
        <f t="shared" si="5"/>
        <v>GoldKazakhmys Smelting LLC</v>
      </c>
    </row>
    <row r="145" spans="1:11">
      <c r="A145" s="52" t="s">
        <v>250</v>
      </c>
      <c r="B145" s="52" t="s">
        <v>495</v>
      </c>
      <c r="C145" s="52" t="s">
        <v>495</v>
      </c>
      <c r="D145" s="52" t="s">
        <v>491</v>
      </c>
      <c r="E145" s="52" t="s">
        <v>494</v>
      </c>
      <c r="F145" s="155" t="s">
        <v>264</v>
      </c>
      <c r="H145" s="52" t="s">
        <v>496</v>
      </c>
      <c r="I145" s="52" t="s">
        <v>493</v>
      </c>
      <c r="J145" s="53" t="str">
        <f t="shared" si="4"/>
        <v>GoldKazzinc</v>
      </c>
      <c r="K145" s="53" t="str">
        <f t="shared" si="5"/>
        <v>GoldKazzinc</v>
      </c>
    </row>
    <row r="146" spans="1:11">
      <c r="A146" s="52" t="s">
        <v>250</v>
      </c>
      <c r="B146" s="52" t="s">
        <v>498</v>
      </c>
      <c r="C146" s="52" t="s">
        <v>498</v>
      </c>
      <c r="D146" s="52" t="s">
        <v>269</v>
      </c>
      <c r="E146" s="52" t="s">
        <v>497</v>
      </c>
      <c r="F146" s="155" t="s">
        <v>264</v>
      </c>
      <c r="H146" s="52" t="s">
        <v>499</v>
      </c>
      <c r="I146" s="52" t="s">
        <v>323</v>
      </c>
      <c r="J146" s="53" t="str">
        <f t="shared" si="4"/>
        <v>GoldKennecott Utah Copper LLC</v>
      </c>
      <c r="K146" s="53" t="str">
        <f t="shared" si="5"/>
        <v>GoldKennecott Utah Copper LLC</v>
      </c>
    </row>
    <row r="147" spans="1:11">
      <c r="A147" s="52" t="s">
        <v>250</v>
      </c>
      <c r="B147" s="52" t="s">
        <v>1046</v>
      </c>
      <c r="C147" s="52" t="s">
        <v>501</v>
      </c>
      <c r="D147" s="52" t="s">
        <v>502</v>
      </c>
      <c r="E147" s="52" t="s">
        <v>500</v>
      </c>
      <c r="F147" s="155" t="s">
        <v>264</v>
      </c>
      <c r="H147" s="52" t="s">
        <v>503</v>
      </c>
      <c r="I147" s="52" t="s">
        <v>504</v>
      </c>
      <c r="J147" s="53" t="str">
        <f t="shared" si="4"/>
        <v>GoldKGHM Polska Miedz S.A.</v>
      </c>
      <c r="K147" s="53" t="str">
        <f t="shared" si="5"/>
        <v>GoldKGHM Polska Miedz S.A.</v>
      </c>
    </row>
    <row r="148" spans="1:11">
      <c r="A148" s="52" t="s">
        <v>250</v>
      </c>
      <c r="B148" s="52" t="s">
        <v>501</v>
      </c>
      <c r="C148" s="52" t="s">
        <v>501</v>
      </c>
      <c r="D148" s="52" t="s">
        <v>502</v>
      </c>
      <c r="E148" s="52" t="s">
        <v>500</v>
      </c>
      <c r="F148" s="155" t="s">
        <v>264</v>
      </c>
      <c r="H148" s="52" t="s">
        <v>503</v>
      </c>
      <c r="I148" s="52" t="s">
        <v>504</v>
      </c>
      <c r="J148" s="53" t="str">
        <f t="shared" si="4"/>
        <v>GoldKGHM Polska Miedz Spolka Akcyjna</v>
      </c>
      <c r="K148" s="53" t="str">
        <f t="shared" si="5"/>
        <v>GoldKGHM Polska Miedz Spolka Akcyjna</v>
      </c>
    </row>
    <row r="149" spans="1:11">
      <c r="A149" s="52" t="s">
        <v>250</v>
      </c>
      <c r="B149" s="52" t="s">
        <v>1047</v>
      </c>
      <c r="C149" s="52" t="s">
        <v>501</v>
      </c>
      <c r="D149" s="52" t="s">
        <v>502</v>
      </c>
      <c r="E149" s="52" t="s">
        <v>500</v>
      </c>
      <c r="F149" s="155" t="s">
        <v>264</v>
      </c>
      <c r="H149" s="52" t="s">
        <v>503</v>
      </c>
      <c r="I149" s="52" t="s">
        <v>504</v>
      </c>
      <c r="J149" s="53" t="str">
        <f t="shared" si="4"/>
        <v>GoldKGHM Polska Miedź Spółka Akcyjna</v>
      </c>
      <c r="K149" s="53" t="str">
        <f t="shared" si="5"/>
        <v>GoldKGHM Polska Miedź Spółka Akcyjna</v>
      </c>
    </row>
    <row r="150" spans="1:11">
      <c r="A150" s="52" t="s">
        <v>250</v>
      </c>
      <c r="B150" s="52" t="s">
        <v>1862</v>
      </c>
      <c r="C150" s="52" t="s">
        <v>798</v>
      </c>
      <c r="D150" s="52" t="s">
        <v>283</v>
      </c>
      <c r="E150" s="52" t="s">
        <v>797</v>
      </c>
      <c r="F150" s="155" t="s">
        <v>264</v>
      </c>
      <c r="H150" s="52" t="s">
        <v>799</v>
      </c>
      <c r="I150" s="52" t="s">
        <v>800</v>
      </c>
      <c r="J150" s="53" t="str">
        <f t="shared" si="4"/>
        <v>GoldKochi daiicihi Yamaminami plant</v>
      </c>
      <c r="K150" s="53" t="str">
        <f t="shared" si="5"/>
        <v>GoldKochi daiicihi Yamaminami plant</v>
      </c>
    </row>
    <row r="151" spans="1:11">
      <c r="A151" s="52" t="s">
        <v>250</v>
      </c>
      <c r="B151" s="52" t="s">
        <v>506</v>
      </c>
      <c r="C151" s="52" t="s">
        <v>506</v>
      </c>
      <c r="D151" s="52" t="s">
        <v>283</v>
      </c>
      <c r="E151" s="52" t="s">
        <v>505</v>
      </c>
      <c r="F151" s="155" t="s">
        <v>264</v>
      </c>
      <c r="H151" s="52" t="s">
        <v>507</v>
      </c>
      <c r="I151" s="52" t="s">
        <v>402</v>
      </c>
      <c r="J151" s="53" t="str">
        <f t="shared" si="4"/>
        <v>GoldKojima Chemicals Co., Ltd.</v>
      </c>
      <c r="K151" s="53" t="str">
        <f t="shared" si="5"/>
        <v>GoldKojima Chemicals Co., Ltd.</v>
      </c>
    </row>
    <row r="152" spans="1:11">
      <c r="A152" s="52" t="s">
        <v>250</v>
      </c>
      <c r="B152" s="52" t="s">
        <v>1048</v>
      </c>
      <c r="C152" s="52" t="s">
        <v>506</v>
      </c>
      <c r="D152" s="52" t="s">
        <v>283</v>
      </c>
      <c r="E152" s="52" t="s">
        <v>505</v>
      </c>
      <c r="F152" s="155" t="s">
        <v>264</v>
      </c>
      <c r="H152" s="52" t="s">
        <v>507</v>
      </c>
      <c r="I152" s="52" t="s">
        <v>402</v>
      </c>
      <c r="J152" s="53" t="str">
        <f t="shared" si="4"/>
        <v>GoldKojima Kagaku Yakuhin Co., Ltd</v>
      </c>
      <c r="K152" s="53" t="str">
        <f t="shared" si="5"/>
        <v>GoldKojima Kagaku Yakuhin Co., Ltd</v>
      </c>
    </row>
    <row r="153" spans="1:11">
      <c r="A153" s="52" t="s">
        <v>250</v>
      </c>
      <c r="B153" s="52" t="s">
        <v>1049</v>
      </c>
      <c r="C153" s="52" t="s">
        <v>501</v>
      </c>
      <c r="D153" s="52" t="s">
        <v>502</v>
      </c>
      <c r="E153" s="52" t="s">
        <v>500</v>
      </c>
      <c r="F153" s="155" t="s">
        <v>264</v>
      </c>
      <c r="H153" s="52" t="s">
        <v>503</v>
      </c>
      <c r="I153" s="52" t="s">
        <v>504</v>
      </c>
      <c r="J153" s="53" t="str">
        <f t="shared" si="4"/>
        <v>GoldKombinat Gorniczo Hutniczy Miedz Polska Miedz S.A.</v>
      </c>
      <c r="K153" s="53" t="str">
        <f t="shared" si="5"/>
        <v>GoldKombinat Gorniczo Hutniczy Miedz Polska Miedz S.A.</v>
      </c>
    </row>
    <row r="154" spans="1:11">
      <c r="A154" s="52" t="s">
        <v>250</v>
      </c>
      <c r="B154" s="52" t="s">
        <v>509</v>
      </c>
      <c r="C154" s="52" t="s">
        <v>509</v>
      </c>
      <c r="D154" s="52" t="s">
        <v>395</v>
      </c>
      <c r="E154" s="52" t="s">
        <v>508</v>
      </c>
      <c r="F154" s="155" t="s">
        <v>264</v>
      </c>
      <c r="H154" s="52" t="s">
        <v>1863</v>
      </c>
      <c r="I154" s="52" t="s">
        <v>510</v>
      </c>
      <c r="J154" s="53" t="str">
        <f t="shared" si="4"/>
        <v>GoldKorea Zinc Co., Ltd.</v>
      </c>
      <c r="K154" s="53" t="str">
        <f t="shared" si="5"/>
        <v>GoldKorea Zinc Co., Ltd.</v>
      </c>
    </row>
    <row r="155" spans="1:11">
      <c r="A155" s="52" t="s">
        <v>250</v>
      </c>
      <c r="B155" s="52" t="s">
        <v>1864</v>
      </c>
      <c r="C155" s="52" t="s">
        <v>1846</v>
      </c>
      <c r="D155" s="52" t="s">
        <v>888</v>
      </c>
      <c r="E155" s="52" t="s">
        <v>1847</v>
      </c>
      <c r="F155" s="155" t="s">
        <v>264</v>
      </c>
      <c r="H155" s="52" t="s">
        <v>1838</v>
      </c>
      <c r="I155" s="52" t="s">
        <v>1839</v>
      </c>
      <c r="J155" s="53" t="str">
        <f t="shared" si="4"/>
        <v>GoldKori Plant</v>
      </c>
      <c r="K155" s="53" t="str">
        <f t="shared" si="5"/>
        <v>GoldKori Plant</v>
      </c>
    </row>
    <row r="156" spans="1:11">
      <c r="A156" s="52" t="s">
        <v>250</v>
      </c>
      <c r="B156" s="52" t="s">
        <v>1514</v>
      </c>
      <c r="C156" s="52" t="s">
        <v>392</v>
      </c>
      <c r="D156" s="52" t="s">
        <v>283</v>
      </c>
      <c r="E156" s="52" t="s">
        <v>391</v>
      </c>
      <c r="F156" s="155" t="s">
        <v>264</v>
      </c>
      <c r="H156" s="52" t="s">
        <v>393</v>
      </c>
      <c r="I156" s="52" t="s">
        <v>394</v>
      </c>
      <c r="J156" s="53" t="str">
        <f t="shared" si="4"/>
        <v>GoldKosak Seiren</v>
      </c>
      <c r="K156" s="53" t="str">
        <f t="shared" si="5"/>
        <v>GoldKosak Seiren</v>
      </c>
    </row>
    <row r="157" spans="1:11">
      <c r="A157" s="52" t="s">
        <v>250</v>
      </c>
      <c r="B157" s="52" t="s">
        <v>1050</v>
      </c>
      <c r="C157" s="52" t="s">
        <v>498</v>
      </c>
      <c r="D157" s="52" t="s">
        <v>269</v>
      </c>
      <c r="E157" s="52" t="s">
        <v>497</v>
      </c>
      <c r="F157" s="155" t="s">
        <v>264</v>
      </c>
      <c r="H157" s="52" t="s">
        <v>499</v>
      </c>
      <c r="I157" s="52" t="s">
        <v>323</v>
      </c>
      <c r="J157" s="53" t="str">
        <f t="shared" si="4"/>
        <v>GoldKUC</v>
      </c>
      <c r="K157" s="53" t="str">
        <f t="shared" si="5"/>
        <v>GoldKUC</v>
      </c>
    </row>
    <row r="158" spans="1:11">
      <c r="A158" s="52" t="s">
        <v>250</v>
      </c>
      <c r="B158" s="52" t="s">
        <v>1051</v>
      </c>
      <c r="C158" s="52" t="s">
        <v>1051</v>
      </c>
      <c r="D158" s="52" t="s">
        <v>343</v>
      </c>
      <c r="E158" s="52" t="s">
        <v>1052</v>
      </c>
      <c r="F158" s="155" t="s">
        <v>264</v>
      </c>
      <c r="H158" s="52" t="s">
        <v>1053</v>
      </c>
      <c r="I158" s="52" t="s">
        <v>1662</v>
      </c>
      <c r="J158" s="53" t="str">
        <f t="shared" si="4"/>
        <v>GoldKundan Care Products Ltd.</v>
      </c>
      <c r="K158" s="53" t="str">
        <f t="shared" si="5"/>
        <v>GoldKundan Care Products Ltd.</v>
      </c>
    </row>
    <row r="159" spans="1:11">
      <c r="A159" s="52" t="s">
        <v>250</v>
      </c>
      <c r="B159" s="52" t="s">
        <v>512</v>
      </c>
      <c r="C159" s="52" t="s">
        <v>512</v>
      </c>
      <c r="D159" s="52" t="s">
        <v>513</v>
      </c>
      <c r="E159" s="52" t="s">
        <v>511</v>
      </c>
      <c r="F159" s="155" t="s">
        <v>264</v>
      </c>
      <c r="H159" s="52" t="s">
        <v>514</v>
      </c>
      <c r="I159" s="52" t="s">
        <v>515</v>
      </c>
      <c r="J159" s="53" t="str">
        <f t="shared" si="4"/>
        <v>GoldKyrgyzaltyn JSC</v>
      </c>
      <c r="K159" s="53" t="str">
        <f t="shared" si="5"/>
        <v>GoldKyrgyzaltyn JSC</v>
      </c>
    </row>
    <row r="160" spans="1:11">
      <c r="A160" s="52" t="s">
        <v>250</v>
      </c>
      <c r="B160" s="52" t="s">
        <v>517</v>
      </c>
      <c r="C160" s="52" t="s">
        <v>517</v>
      </c>
      <c r="D160" s="52" t="s">
        <v>478</v>
      </c>
      <c r="E160" s="52" t="s">
        <v>516</v>
      </c>
      <c r="F160" s="155" t="s">
        <v>264</v>
      </c>
      <c r="H160" s="52" t="s">
        <v>518</v>
      </c>
      <c r="I160" s="52" t="s">
        <v>519</v>
      </c>
      <c r="J160" s="53" t="str">
        <f t="shared" si="4"/>
        <v>GoldKyshtym Copper-Electrolytic Plant ZAO</v>
      </c>
      <c r="K160" s="53" t="str">
        <f t="shared" si="5"/>
        <v>GoldKyshtym Copper-Electrolytic Plant ZAO</v>
      </c>
    </row>
    <row r="161" spans="1:11">
      <c r="A161" s="52" t="s">
        <v>250</v>
      </c>
      <c r="B161" s="52" t="s">
        <v>1054</v>
      </c>
      <c r="C161" s="52" t="s">
        <v>357</v>
      </c>
      <c r="D161" s="52" t="s">
        <v>358</v>
      </c>
      <c r="E161" s="52" t="s">
        <v>356</v>
      </c>
      <c r="F161" s="155" t="s">
        <v>264</v>
      </c>
      <c r="H161" s="52" t="s">
        <v>359</v>
      </c>
      <c r="I161" s="52" t="s">
        <v>360</v>
      </c>
      <c r="J161" s="53" t="str">
        <f t="shared" si="4"/>
        <v>GoldLa Caridad</v>
      </c>
      <c r="K161" s="53" t="str">
        <f t="shared" si="5"/>
        <v>GoldLa Caridad</v>
      </c>
    </row>
    <row r="162" spans="1:11">
      <c r="A162" s="52" t="s">
        <v>250</v>
      </c>
      <c r="B162" s="52" t="s">
        <v>1055</v>
      </c>
      <c r="C162" s="52" t="s">
        <v>1470</v>
      </c>
      <c r="D162" s="52" t="s">
        <v>382</v>
      </c>
      <c r="E162" s="52" t="s">
        <v>754</v>
      </c>
      <c r="F162" s="155" t="s">
        <v>264</v>
      </c>
      <c r="H162" s="52" t="s">
        <v>709</v>
      </c>
      <c r="I162" s="52" t="s">
        <v>431</v>
      </c>
      <c r="J162" s="53" t="str">
        <f t="shared" si="4"/>
        <v>GoldLAIZHOU SHANDONG</v>
      </c>
      <c r="K162" s="53" t="str">
        <f t="shared" si="5"/>
        <v>GoldLAIZHOU SHANDONG</v>
      </c>
    </row>
    <row r="163" spans="1:11">
      <c r="A163" s="52" t="s">
        <v>250</v>
      </c>
      <c r="B163" s="52" t="s">
        <v>521</v>
      </c>
      <c r="C163" s="52" t="s">
        <v>521</v>
      </c>
      <c r="D163" s="52" t="s">
        <v>522</v>
      </c>
      <c r="E163" s="52" t="s">
        <v>520</v>
      </c>
      <c r="F163" s="155" t="s">
        <v>264</v>
      </c>
      <c r="H163" s="52" t="s">
        <v>523</v>
      </c>
      <c r="I163" s="52" t="s">
        <v>524</v>
      </c>
      <c r="J163" s="53" t="str">
        <f t="shared" si="4"/>
        <v>GoldL'azurde Company For Jewelry</v>
      </c>
      <c r="K163" s="53" t="str">
        <f t="shared" si="5"/>
        <v>GoldL'azurde Company For Jewelry</v>
      </c>
    </row>
    <row r="164" spans="1:11">
      <c r="A164" s="52" t="s">
        <v>250</v>
      </c>
      <c r="B164" s="52" t="s">
        <v>1056</v>
      </c>
      <c r="C164" s="52" t="s">
        <v>526</v>
      </c>
      <c r="D164" s="52" t="s">
        <v>382</v>
      </c>
      <c r="E164" s="52" t="s">
        <v>525</v>
      </c>
      <c r="F164" s="155" t="s">
        <v>264</v>
      </c>
      <c r="H164" s="52" t="s">
        <v>527</v>
      </c>
      <c r="I164" s="52" t="s">
        <v>528</v>
      </c>
      <c r="J164" s="53" t="str">
        <f t="shared" si="4"/>
        <v>GoldLinBao Gold Mining</v>
      </c>
      <c r="K164" s="53" t="str">
        <f t="shared" si="5"/>
        <v>GoldLinBao Gold Mining</v>
      </c>
    </row>
    <row r="165" spans="1:11">
      <c r="A165" s="52" t="s">
        <v>250</v>
      </c>
      <c r="B165" s="52" t="s">
        <v>526</v>
      </c>
      <c r="C165" s="52" t="s">
        <v>526</v>
      </c>
      <c r="D165" s="52" t="s">
        <v>382</v>
      </c>
      <c r="E165" s="52" t="s">
        <v>525</v>
      </c>
      <c r="F165" s="155" t="s">
        <v>264</v>
      </c>
      <c r="H165" s="52" t="s">
        <v>527</v>
      </c>
      <c r="I165" s="52" t="s">
        <v>528</v>
      </c>
      <c r="J165" s="53" t="str">
        <f t="shared" si="4"/>
        <v>GoldLingbao Gold Co., Ltd.</v>
      </c>
      <c r="K165" s="53" t="str">
        <f t="shared" si="5"/>
        <v>GoldLingbao Gold Co., Ltd.</v>
      </c>
    </row>
    <row r="166" spans="1:11">
      <c r="A166" s="52" t="s">
        <v>250</v>
      </c>
      <c r="B166" s="52" t="s">
        <v>530</v>
      </c>
      <c r="C166" s="52" t="s">
        <v>530</v>
      </c>
      <c r="D166" s="52" t="s">
        <v>382</v>
      </c>
      <c r="E166" s="52" t="s">
        <v>529</v>
      </c>
      <c r="F166" s="155" t="s">
        <v>264</v>
      </c>
      <c r="H166" s="52" t="s">
        <v>527</v>
      </c>
      <c r="I166" s="52" t="s">
        <v>528</v>
      </c>
      <c r="J166" s="53" t="str">
        <f t="shared" si="4"/>
        <v>GoldLingbao Jinyuan Tonghui Refinery Co., Ltd.</v>
      </c>
      <c r="K166" s="53" t="str">
        <f t="shared" si="5"/>
        <v>GoldLingbao Jinyuan Tonghui Refinery Co., Ltd.</v>
      </c>
    </row>
    <row r="167" spans="1:11">
      <c r="A167" s="52" t="s">
        <v>250</v>
      </c>
      <c r="B167" s="52" t="s">
        <v>532</v>
      </c>
      <c r="C167" s="52" t="s">
        <v>532</v>
      </c>
      <c r="D167" s="52" t="s">
        <v>533</v>
      </c>
      <c r="E167" s="52" t="s">
        <v>531</v>
      </c>
      <c r="F167" s="155" t="s">
        <v>264</v>
      </c>
      <c r="H167" s="52" t="s">
        <v>534</v>
      </c>
      <c r="I167" s="52" t="s">
        <v>534</v>
      </c>
      <c r="J167" s="53" t="str">
        <f t="shared" si="4"/>
        <v>GoldL'Orfebre S.A.</v>
      </c>
      <c r="K167" s="53" t="str">
        <f t="shared" si="5"/>
        <v>GoldL'Orfebre S.A.</v>
      </c>
    </row>
    <row r="168" spans="1:11">
      <c r="A168" s="52" t="s">
        <v>250</v>
      </c>
      <c r="B168" s="52" t="s">
        <v>1865</v>
      </c>
      <c r="C168" s="52" t="s">
        <v>1865</v>
      </c>
      <c r="D168" s="52" t="s">
        <v>395</v>
      </c>
      <c r="E168" s="52" t="s">
        <v>535</v>
      </c>
      <c r="F168" s="155" t="s">
        <v>264</v>
      </c>
      <c r="H168" s="52" t="s">
        <v>536</v>
      </c>
      <c r="I168" s="52" t="s">
        <v>537</v>
      </c>
      <c r="J168" s="53" t="str">
        <f t="shared" si="4"/>
        <v>GoldLS MnM Inc.</v>
      </c>
      <c r="K168" s="53" t="str">
        <f t="shared" si="5"/>
        <v>GoldLS MnM Inc.</v>
      </c>
    </row>
    <row r="169" spans="1:11">
      <c r="A169" s="52" t="s">
        <v>250</v>
      </c>
      <c r="B169" s="52" t="s">
        <v>1029</v>
      </c>
      <c r="C169" s="52" t="s">
        <v>1029</v>
      </c>
      <c r="D169" s="52" t="s">
        <v>395</v>
      </c>
      <c r="E169" s="52" t="s">
        <v>538</v>
      </c>
      <c r="F169" s="155" t="s">
        <v>264</v>
      </c>
      <c r="H169" s="52" t="s">
        <v>540</v>
      </c>
      <c r="I169" s="52" t="s">
        <v>541</v>
      </c>
      <c r="J169" s="53" t="str">
        <f t="shared" si="4"/>
        <v>GoldLT Metal Ltd.</v>
      </c>
      <c r="K169" s="53" t="str">
        <f t="shared" si="5"/>
        <v>GoldLT Metal Ltd.</v>
      </c>
    </row>
    <row r="170" spans="1:11">
      <c r="A170" s="52" t="s">
        <v>250</v>
      </c>
      <c r="B170" s="52" t="s">
        <v>543</v>
      </c>
      <c r="C170" s="52" t="s">
        <v>543</v>
      </c>
      <c r="D170" s="52" t="s">
        <v>382</v>
      </c>
      <c r="E170" s="52" t="s">
        <v>542</v>
      </c>
      <c r="F170" s="155" t="s">
        <v>264</v>
      </c>
      <c r="H170" s="52" t="s">
        <v>544</v>
      </c>
      <c r="I170" s="52" t="s">
        <v>528</v>
      </c>
      <c r="J170" s="53" t="str">
        <f t="shared" si="4"/>
        <v>GoldLuoyang Zijin Yinhui Gold Refinery Co., Ltd.</v>
      </c>
      <c r="K170" s="53" t="str">
        <f t="shared" si="5"/>
        <v>GoldLuoyang Zijin Yinhui Gold Refinery Co., Ltd.</v>
      </c>
    </row>
    <row r="171" spans="1:11">
      <c r="A171" s="52" t="s">
        <v>250</v>
      </c>
      <c r="B171" s="52" t="s">
        <v>1057</v>
      </c>
      <c r="C171" s="52" t="s">
        <v>543</v>
      </c>
      <c r="D171" s="52" t="s">
        <v>382</v>
      </c>
      <c r="E171" s="52" t="s">
        <v>542</v>
      </c>
      <c r="F171" s="155" t="s">
        <v>264</v>
      </c>
      <c r="H171" s="52" t="s">
        <v>544</v>
      </c>
      <c r="I171" s="52" t="s">
        <v>528</v>
      </c>
      <c r="J171" s="53" t="str">
        <f t="shared" si="4"/>
        <v>GoldLuoyang Zijin Yinhui Gold Smelting</v>
      </c>
      <c r="K171" s="53" t="str">
        <f t="shared" si="5"/>
        <v>GoldLuoyang Zijin Yinhui Gold Smelting</v>
      </c>
    </row>
    <row r="172" spans="1:11">
      <c r="A172" s="52" t="s">
        <v>250</v>
      </c>
      <c r="B172" s="52" t="s">
        <v>1058</v>
      </c>
      <c r="C172" s="52" t="s">
        <v>543</v>
      </c>
      <c r="D172" s="52" t="s">
        <v>382</v>
      </c>
      <c r="E172" s="52" t="s">
        <v>542</v>
      </c>
      <c r="F172" s="155" t="s">
        <v>264</v>
      </c>
      <c r="H172" s="52" t="s">
        <v>544</v>
      </c>
      <c r="I172" s="52" t="s">
        <v>528</v>
      </c>
      <c r="J172" s="53" t="str">
        <f t="shared" si="4"/>
        <v>GoldLuoyang Zijin Yinhui Metal Smelt Co Ltd</v>
      </c>
      <c r="K172" s="53" t="str">
        <f t="shared" si="5"/>
        <v>GoldLuoyang Zijin Yinhui Metal Smelt Co Ltd</v>
      </c>
    </row>
    <row r="173" spans="1:11">
      <c r="A173" s="52" t="s">
        <v>250</v>
      </c>
      <c r="B173" s="52" t="s">
        <v>546</v>
      </c>
      <c r="C173" s="52" t="s">
        <v>546</v>
      </c>
      <c r="D173" s="52" t="s">
        <v>303</v>
      </c>
      <c r="E173" s="52" t="s">
        <v>545</v>
      </c>
      <c r="F173" s="155" t="s">
        <v>264</v>
      </c>
      <c r="H173" s="52" t="s">
        <v>547</v>
      </c>
      <c r="I173" s="52" t="s">
        <v>548</v>
      </c>
      <c r="J173" s="53" t="str">
        <f t="shared" si="4"/>
        <v>GoldMarsam Metals</v>
      </c>
      <c r="K173" s="53" t="str">
        <f t="shared" si="5"/>
        <v>GoldMarsam Metals</v>
      </c>
    </row>
    <row r="174" spans="1:11">
      <c r="A174" s="52" t="s">
        <v>250</v>
      </c>
      <c r="B174" s="52" t="s">
        <v>550</v>
      </c>
      <c r="C174" s="52" t="s">
        <v>550</v>
      </c>
      <c r="D174" s="52" t="s">
        <v>269</v>
      </c>
      <c r="E174" s="52" t="s">
        <v>549</v>
      </c>
      <c r="F174" s="155" t="s">
        <v>264</v>
      </c>
      <c r="H174" s="52" t="s">
        <v>551</v>
      </c>
      <c r="I174" s="52" t="s">
        <v>552</v>
      </c>
      <c r="J174" s="53" t="str">
        <f t="shared" si="4"/>
        <v>GoldMaterion</v>
      </c>
      <c r="K174" s="53" t="str">
        <f t="shared" si="5"/>
        <v>GoldMaterion</v>
      </c>
    </row>
    <row r="175" spans="1:11">
      <c r="A175" s="52" t="s">
        <v>250</v>
      </c>
      <c r="B175" s="52" t="s">
        <v>554</v>
      </c>
      <c r="C175" s="52" t="s">
        <v>554</v>
      </c>
      <c r="D175" s="52" t="s">
        <v>283</v>
      </c>
      <c r="E175" s="52" t="s">
        <v>553</v>
      </c>
      <c r="F175" s="155" t="s">
        <v>264</v>
      </c>
      <c r="H175" s="52" t="s">
        <v>555</v>
      </c>
      <c r="I175" s="52" t="s">
        <v>402</v>
      </c>
      <c r="J175" s="53" t="str">
        <f t="shared" si="4"/>
        <v>GoldMatsuda Sangyo Co., Ltd.</v>
      </c>
      <c r="K175" s="53" t="str">
        <f t="shared" si="5"/>
        <v>GoldMatsuda Sangyo Co., Ltd.</v>
      </c>
    </row>
    <row r="176" spans="1:11">
      <c r="A176" s="52" t="s">
        <v>250</v>
      </c>
      <c r="B176" s="52" t="s">
        <v>1461</v>
      </c>
      <c r="C176" s="52" t="s">
        <v>1461</v>
      </c>
      <c r="D176" s="52" t="s">
        <v>343</v>
      </c>
      <c r="E176" s="52" t="s">
        <v>1462</v>
      </c>
      <c r="F176" s="155" t="s">
        <v>264</v>
      </c>
      <c r="H176" s="52" t="s">
        <v>1463</v>
      </c>
      <c r="I176" s="52" t="s">
        <v>1820</v>
      </c>
      <c r="J176" s="53" t="str">
        <f t="shared" si="4"/>
        <v>GoldMD Overseas</v>
      </c>
      <c r="K176" s="53" t="str">
        <f t="shared" si="5"/>
        <v>GoldMD Overseas</v>
      </c>
    </row>
    <row r="177" spans="1:11">
      <c r="A177" s="52" t="s">
        <v>250</v>
      </c>
      <c r="B177" s="52" t="s">
        <v>1059</v>
      </c>
      <c r="C177" s="52" t="s">
        <v>740</v>
      </c>
      <c r="D177" s="52" t="s">
        <v>283</v>
      </c>
      <c r="E177" s="52" t="s">
        <v>739</v>
      </c>
      <c r="F177" s="155" t="s">
        <v>264</v>
      </c>
      <c r="H177" s="52" t="s">
        <v>741</v>
      </c>
      <c r="I177" s="52" t="s">
        <v>742</v>
      </c>
      <c r="J177" s="53" t="str">
        <f t="shared" si="4"/>
        <v>GoldMEM(Sumitomo Group)</v>
      </c>
      <c r="K177" s="53" t="str">
        <f t="shared" si="5"/>
        <v>GoldMEM(Sumitomo Group)</v>
      </c>
    </row>
    <row r="178" spans="1:11">
      <c r="A178" s="52" t="s">
        <v>250</v>
      </c>
      <c r="B178" s="52" t="s">
        <v>1464</v>
      </c>
      <c r="C178" s="52" t="s">
        <v>1464</v>
      </c>
      <c r="D178" s="52" t="s">
        <v>335</v>
      </c>
      <c r="E178" s="52" t="s">
        <v>1465</v>
      </c>
      <c r="F178" s="155" t="s">
        <v>264</v>
      </c>
      <c r="H178" s="52" t="s">
        <v>1584</v>
      </c>
      <c r="I178" s="52" t="s">
        <v>337</v>
      </c>
      <c r="J178" s="53" t="str">
        <f t="shared" si="4"/>
        <v>GoldMetal Concentrators SA (Pty) Ltd.</v>
      </c>
      <c r="K178" s="53" t="str">
        <f t="shared" si="5"/>
        <v>GoldMetal Concentrators SA (Pty) Ltd.</v>
      </c>
    </row>
    <row r="179" spans="1:11">
      <c r="A179" s="52" t="s">
        <v>250</v>
      </c>
      <c r="B179" s="52" t="s">
        <v>1060</v>
      </c>
      <c r="C179" s="52" t="s">
        <v>577</v>
      </c>
      <c r="D179" s="52" t="s">
        <v>358</v>
      </c>
      <c r="E179" s="52" t="s">
        <v>576</v>
      </c>
      <c r="F179" s="155" t="s">
        <v>264</v>
      </c>
      <c r="H179" s="52" t="s">
        <v>578</v>
      </c>
      <c r="I179" s="52" t="s">
        <v>579</v>
      </c>
      <c r="J179" s="53" t="str">
        <f t="shared" si="4"/>
        <v>GoldMetal?rgica Met-Mex Pe?oles, S.A. de C.V</v>
      </c>
      <c r="K179" s="53" t="str">
        <f t="shared" si="5"/>
        <v>GoldMetal?rgica Met-Mex Pe?oles, S.A. de C.V</v>
      </c>
    </row>
    <row r="180" spans="1:11">
      <c r="A180" s="52" t="s">
        <v>250</v>
      </c>
      <c r="B180" s="52" t="s">
        <v>1466</v>
      </c>
      <c r="C180" s="52" t="s">
        <v>1466</v>
      </c>
      <c r="D180" s="52" t="s">
        <v>269</v>
      </c>
      <c r="E180" s="52" t="s">
        <v>1467</v>
      </c>
      <c r="F180" s="155" t="s">
        <v>264</v>
      </c>
      <c r="H180" s="52" t="s">
        <v>1468</v>
      </c>
      <c r="I180" s="52" t="s">
        <v>1130</v>
      </c>
      <c r="J180" s="53" t="str">
        <f t="shared" si="4"/>
        <v>GoldMetallix Refining Inc.</v>
      </c>
      <c r="K180" s="53" t="str">
        <f t="shared" si="5"/>
        <v>GoldMetallix Refining Inc.</v>
      </c>
    </row>
    <row r="181" spans="1:11">
      <c r="A181" s="52" t="s">
        <v>250</v>
      </c>
      <c r="B181" s="52" t="s">
        <v>1061</v>
      </c>
      <c r="C181" s="52" t="s">
        <v>782</v>
      </c>
      <c r="D181" s="52" t="s">
        <v>765</v>
      </c>
      <c r="E181" s="52" t="s">
        <v>781</v>
      </c>
      <c r="F181" s="155" t="s">
        <v>264</v>
      </c>
      <c r="H181" s="52" t="s">
        <v>783</v>
      </c>
      <c r="I181" s="52" t="s">
        <v>767</v>
      </c>
      <c r="J181" s="53" t="str">
        <f t="shared" si="4"/>
        <v>GoldMetallurgie Hoboken Overpelt</v>
      </c>
      <c r="K181" s="53" t="str">
        <f t="shared" si="5"/>
        <v>GoldMetallurgie Hoboken Overpelt</v>
      </c>
    </row>
    <row r="182" spans="1:11">
      <c r="A182" s="52" t="s">
        <v>250</v>
      </c>
      <c r="B182" s="52" t="s">
        <v>1062</v>
      </c>
      <c r="C182" s="52" t="s">
        <v>569</v>
      </c>
      <c r="D182" s="52" t="s">
        <v>308</v>
      </c>
      <c r="E182" s="52" t="s">
        <v>568</v>
      </c>
      <c r="F182" s="155" t="s">
        <v>264</v>
      </c>
      <c r="H182" s="52" t="s">
        <v>570</v>
      </c>
      <c r="I182" s="52" t="s">
        <v>571</v>
      </c>
      <c r="J182" s="53" t="str">
        <f t="shared" si="4"/>
        <v>GoldMetalor Switzerland</v>
      </c>
      <c r="K182" s="53" t="str">
        <f t="shared" si="5"/>
        <v>GoldMetalor Switzerland</v>
      </c>
    </row>
    <row r="183" spans="1:11">
      <c r="A183" s="52" t="s">
        <v>250</v>
      </c>
      <c r="B183" s="52" t="s">
        <v>557</v>
      </c>
      <c r="C183" s="52" t="s">
        <v>557</v>
      </c>
      <c r="D183" s="52" t="s">
        <v>382</v>
      </c>
      <c r="E183" s="52" t="s">
        <v>556</v>
      </c>
      <c r="F183" s="155" t="s">
        <v>264</v>
      </c>
      <c r="H183" s="52" t="s">
        <v>558</v>
      </c>
      <c r="I183" s="52" t="s">
        <v>1819</v>
      </c>
      <c r="J183" s="53" t="str">
        <f t="shared" si="4"/>
        <v>GoldMetalor Technologies (Hong Kong) Ltd.</v>
      </c>
      <c r="K183" s="53" t="str">
        <f t="shared" si="5"/>
        <v>GoldMetalor Technologies (Hong Kong) Ltd.</v>
      </c>
    </row>
    <row r="184" spans="1:11">
      <c r="A184" s="52" t="s">
        <v>250</v>
      </c>
      <c r="B184" s="52" t="s">
        <v>560</v>
      </c>
      <c r="C184" s="52" t="s">
        <v>560</v>
      </c>
      <c r="D184" s="52" t="s">
        <v>561</v>
      </c>
      <c r="E184" s="52" t="s">
        <v>559</v>
      </c>
      <c r="F184" s="155" t="s">
        <v>264</v>
      </c>
      <c r="H184" s="52" t="s">
        <v>562</v>
      </c>
      <c r="I184" s="52" t="s">
        <v>563</v>
      </c>
      <c r="J184" s="53" t="str">
        <f t="shared" si="4"/>
        <v>GoldMetalor Technologies (Singapore) Pte., Ltd.</v>
      </c>
      <c r="K184" s="53" t="str">
        <f t="shared" si="5"/>
        <v>GoldMetalor Technologies (Singapore) Pte., Ltd.</v>
      </c>
    </row>
    <row r="185" spans="1:11">
      <c r="A185" s="52" t="s">
        <v>250</v>
      </c>
      <c r="B185" s="52" t="s">
        <v>565</v>
      </c>
      <c r="C185" s="52" t="s">
        <v>565</v>
      </c>
      <c r="D185" s="52" t="s">
        <v>382</v>
      </c>
      <c r="E185" s="52" t="s">
        <v>564</v>
      </c>
      <c r="F185" s="155" t="s">
        <v>264</v>
      </c>
      <c r="H185" s="52" t="s">
        <v>566</v>
      </c>
      <c r="I185" s="52" t="s">
        <v>567</v>
      </c>
      <c r="J185" s="53" t="str">
        <f t="shared" si="4"/>
        <v>GoldMetalor Technologies (Suzhou) Ltd.</v>
      </c>
      <c r="K185" s="53" t="str">
        <f t="shared" si="5"/>
        <v>GoldMetalor Technologies (Suzhou) Ltd.</v>
      </c>
    </row>
    <row r="186" spans="1:11">
      <c r="A186" s="52" t="s">
        <v>250</v>
      </c>
      <c r="B186" s="52" t="s">
        <v>569</v>
      </c>
      <c r="C186" s="52" t="s">
        <v>569</v>
      </c>
      <c r="D186" s="52" t="s">
        <v>308</v>
      </c>
      <c r="E186" s="52" t="s">
        <v>568</v>
      </c>
      <c r="F186" s="155" t="s">
        <v>264</v>
      </c>
      <c r="H186" s="52" t="s">
        <v>570</v>
      </c>
      <c r="I186" s="52" t="s">
        <v>571</v>
      </c>
      <c r="J186" s="53" t="str">
        <f t="shared" si="4"/>
        <v>GoldMetalor Technologies S.A.</v>
      </c>
      <c r="K186" s="53" t="str">
        <f t="shared" si="5"/>
        <v>GoldMetalor Technologies S.A.</v>
      </c>
    </row>
    <row r="187" spans="1:11">
      <c r="A187" s="52" t="s">
        <v>250</v>
      </c>
      <c r="B187" s="52" t="s">
        <v>573</v>
      </c>
      <c r="C187" s="52" t="s">
        <v>573</v>
      </c>
      <c r="D187" s="52" t="s">
        <v>269</v>
      </c>
      <c r="E187" s="52" t="s">
        <v>572</v>
      </c>
      <c r="F187" s="155" t="s">
        <v>264</v>
      </c>
      <c r="H187" s="52" t="s">
        <v>574</v>
      </c>
      <c r="I187" s="52" t="s">
        <v>575</v>
      </c>
      <c r="J187" s="53" t="str">
        <f t="shared" si="4"/>
        <v>GoldMetalor USA Refining Corporation</v>
      </c>
      <c r="K187" s="53" t="str">
        <f t="shared" si="5"/>
        <v>GoldMetalor USA Refining Corporation</v>
      </c>
    </row>
    <row r="188" spans="1:11">
      <c r="A188" s="52" t="s">
        <v>250</v>
      </c>
      <c r="B188" s="52" t="s">
        <v>577</v>
      </c>
      <c r="C188" s="52" t="s">
        <v>577</v>
      </c>
      <c r="D188" s="52" t="s">
        <v>358</v>
      </c>
      <c r="E188" s="52" t="s">
        <v>576</v>
      </c>
      <c r="F188" s="155" t="s">
        <v>264</v>
      </c>
      <c r="H188" s="52" t="s">
        <v>578</v>
      </c>
      <c r="I188" s="52" t="s">
        <v>579</v>
      </c>
      <c r="J188" s="53" t="str">
        <f t="shared" si="4"/>
        <v>GoldMetalurgica Met-Mex Penoles S.A. De C.V.</v>
      </c>
      <c r="K188" s="53" t="str">
        <f t="shared" si="5"/>
        <v>GoldMetalurgica Met-Mex Penoles S.A. De C.V.</v>
      </c>
    </row>
    <row r="189" spans="1:11">
      <c r="A189" s="52" t="s">
        <v>250</v>
      </c>
      <c r="B189" s="52" t="s">
        <v>1063</v>
      </c>
      <c r="C189" s="52" t="s">
        <v>577</v>
      </c>
      <c r="D189" s="52" t="s">
        <v>358</v>
      </c>
      <c r="E189" s="52" t="s">
        <v>576</v>
      </c>
      <c r="F189" s="155" t="s">
        <v>264</v>
      </c>
      <c r="H189" s="52" t="s">
        <v>578</v>
      </c>
      <c r="I189" s="52" t="s">
        <v>579</v>
      </c>
      <c r="J189" s="53" t="str">
        <f t="shared" si="4"/>
        <v>GoldMetalúrgica Met-Mex Peñoles S.A. De C.V.</v>
      </c>
      <c r="K189" s="53" t="str">
        <f t="shared" si="5"/>
        <v>GoldMetalúrgica Met-Mex Peñoles S.A. De C.V.</v>
      </c>
    </row>
    <row r="190" spans="1:11">
      <c r="A190" s="52" t="s">
        <v>250</v>
      </c>
      <c r="B190" s="52" t="s">
        <v>1064</v>
      </c>
      <c r="C190" s="52" t="s">
        <v>577</v>
      </c>
      <c r="D190" s="52" t="s">
        <v>358</v>
      </c>
      <c r="E190" s="52" t="s">
        <v>576</v>
      </c>
      <c r="F190" s="155" t="s">
        <v>264</v>
      </c>
      <c r="H190" s="52" t="s">
        <v>578</v>
      </c>
      <c r="I190" s="52" t="s">
        <v>579</v>
      </c>
      <c r="J190" s="53" t="str">
        <f t="shared" si="4"/>
        <v>GoldMet-Mex Pe?oles, S.A.</v>
      </c>
      <c r="K190" s="53" t="str">
        <f t="shared" si="5"/>
        <v>GoldMet-Mex Pe?oles, S.A.</v>
      </c>
    </row>
    <row r="191" spans="1:11">
      <c r="A191" s="52" t="s">
        <v>250</v>
      </c>
      <c r="B191" s="52" t="s">
        <v>1065</v>
      </c>
      <c r="C191" s="52" t="s">
        <v>577</v>
      </c>
      <c r="D191" s="52" t="s">
        <v>358</v>
      </c>
      <c r="E191" s="52" t="s">
        <v>576</v>
      </c>
      <c r="F191" s="155" t="s">
        <v>264</v>
      </c>
      <c r="H191" s="52" t="s">
        <v>578</v>
      </c>
      <c r="I191" s="52" t="s">
        <v>579</v>
      </c>
      <c r="J191" s="53" t="str">
        <f t="shared" si="4"/>
        <v>GoldMet-Mex Penoles, S.A.</v>
      </c>
      <c r="K191" s="53" t="str">
        <f t="shared" si="5"/>
        <v>GoldMet-Mex Penoles, S.A.</v>
      </c>
    </row>
    <row r="192" spans="1:11">
      <c r="A192" s="52" t="s">
        <v>250</v>
      </c>
      <c r="B192" s="52" t="s">
        <v>581</v>
      </c>
      <c r="C192" s="52" t="s">
        <v>581</v>
      </c>
      <c r="D192" s="52" t="s">
        <v>283</v>
      </c>
      <c r="E192" s="52" t="s">
        <v>580</v>
      </c>
      <c r="F192" s="155" t="s">
        <v>264</v>
      </c>
      <c r="H192" s="52" t="s">
        <v>285</v>
      </c>
      <c r="I192" s="52" t="s">
        <v>285</v>
      </c>
      <c r="J192" s="53" t="str">
        <f t="shared" si="4"/>
        <v>GoldMitsubishi Materials Corporation</v>
      </c>
      <c r="K192" s="53" t="str">
        <f t="shared" si="5"/>
        <v>GoldMitsubishi Materials Corporation</v>
      </c>
    </row>
    <row r="193" spans="1:11">
      <c r="A193" s="52" t="s">
        <v>250</v>
      </c>
      <c r="B193" s="52" t="s">
        <v>1066</v>
      </c>
      <c r="C193" s="52" t="s">
        <v>583</v>
      </c>
      <c r="D193" s="52" t="s">
        <v>283</v>
      </c>
      <c r="E193" s="52" t="s">
        <v>582</v>
      </c>
      <c r="F193" s="155" t="s">
        <v>264</v>
      </c>
      <c r="H193" s="52" t="s">
        <v>584</v>
      </c>
      <c r="I193" s="52" t="s">
        <v>585</v>
      </c>
      <c r="J193" s="53" t="str">
        <f t="shared" si="4"/>
        <v>GoldMitsui Kinzoku Co., Ltd.</v>
      </c>
      <c r="K193" s="53" t="str">
        <f t="shared" si="5"/>
        <v>GoldMitsui Kinzoku Co., Ltd.</v>
      </c>
    </row>
    <row r="194" spans="1:11">
      <c r="A194" s="52" t="s">
        <v>250</v>
      </c>
      <c r="B194" s="52" t="s">
        <v>583</v>
      </c>
      <c r="C194" s="52" t="s">
        <v>583</v>
      </c>
      <c r="D194" s="52" t="s">
        <v>283</v>
      </c>
      <c r="E194" s="52" t="s">
        <v>582</v>
      </c>
      <c r="F194" s="155" t="s">
        <v>264</v>
      </c>
      <c r="H194" s="52" t="s">
        <v>584</v>
      </c>
      <c r="I194" s="52" t="s">
        <v>585</v>
      </c>
      <c r="J194" s="53" t="str">
        <f t="shared" si="4"/>
        <v>GoldMitsui Mining and Smelting Co., Ltd.</v>
      </c>
      <c r="K194" s="53" t="str">
        <f t="shared" si="5"/>
        <v>GoldMitsui Mining and Smelting Co., Ltd.</v>
      </c>
    </row>
    <row r="195" spans="1:11">
      <c r="A195" s="52" t="s">
        <v>250</v>
      </c>
      <c r="B195" s="52" t="s">
        <v>1663</v>
      </c>
      <c r="C195" s="52" t="s">
        <v>1663</v>
      </c>
      <c r="D195" s="52" t="s">
        <v>308</v>
      </c>
      <c r="E195" s="52" t="s">
        <v>634</v>
      </c>
      <c r="F195" s="155" t="s">
        <v>264</v>
      </c>
      <c r="H195" s="52" t="s">
        <v>1664</v>
      </c>
      <c r="I195" s="52" t="s">
        <v>1665</v>
      </c>
      <c r="J195" s="53" t="str">
        <f t="shared" si="4"/>
        <v>GoldMKS PAMP SA</v>
      </c>
      <c r="K195" s="53" t="str">
        <f t="shared" si="5"/>
        <v>GoldMKS PAMP SA</v>
      </c>
    </row>
    <row r="196" spans="1:11">
      <c r="A196" s="52" t="s">
        <v>250</v>
      </c>
      <c r="B196" s="52" t="s">
        <v>587</v>
      </c>
      <c r="C196" s="52" t="s">
        <v>587</v>
      </c>
      <c r="D196" s="52" t="s">
        <v>343</v>
      </c>
      <c r="E196" s="52" t="s">
        <v>586</v>
      </c>
      <c r="F196" s="155" t="s">
        <v>264</v>
      </c>
      <c r="H196" s="52" t="s">
        <v>588</v>
      </c>
      <c r="I196" s="52" t="s">
        <v>1666</v>
      </c>
      <c r="J196" s="53" t="str">
        <f t="shared" si="4"/>
        <v>GoldMMTC-PAMP India Pvt., Ltd.</v>
      </c>
      <c r="K196" s="53" t="str">
        <f t="shared" si="5"/>
        <v>GoldMMTC-PAMP India Pvt., Ltd.</v>
      </c>
    </row>
    <row r="197" spans="1:11">
      <c r="A197" s="52" t="s">
        <v>250</v>
      </c>
      <c r="B197" s="52" t="s">
        <v>590</v>
      </c>
      <c r="C197" s="52" t="s">
        <v>590</v>
      </c>
      <c r="D197" s="52" t="s">
        <v>591</v>
      </c>
      <c r="E197" s="52" t="s">
        <v>589</v>
      </c>
      <c r="F197" s="155" t="s">
        <v>264</v>
      </c>
      <c r="H197" s="52" t="s">
        <v>592</v>
      </c>
      <c r="I197" s="52" t="s">
        <v>593</v>
      </c>
      <c r="J197" s="53" t="str">
        <f t="shared" ref="J197:J260" si="6">A197&amp;B197</f>
        <v>GoldModeltech Sdn Bhd</v>
      </c>
      <c r="K197" s="53" t="str">
        <f t="shared" ref="K197:K260" si="7">A197&amp;B197</f>
        <v>GoldModeltech Sdn Bhd</v>
      </c>
    </row>
    <row r="198" spans="1:11">
      <c r="A198" s="52" t="s">
        <v>250</v>
      </c>
      <c r="B198" s="52" t="s">
        <v>595</v>
      </c>
      <c r="C198" s="52" t="s">
        <v>595</v>
      </c>
      <c r="D198" s="52" t="s">
        <v>596</v>
      </c>
      <c r="E198" s="52" t="s">
        <v>594</v>
      </c>
      <c r="F198" s="155" t="s">
        <v>264</v>
      </c>
      <c r="H198" s="52" t="s">
        <v>597</v>
      </c>
      <c r="I198" s="52" t="s">
        <v>598</v>
      </c>
      <c r="J198" s="53" t="str">
        <f t="shared" si="6"/>
        <v>GoldMorris and Watson</v>
      </c>
      <c r="K198" s="53" t="str">
        <f t="shared" si="7"/>
        <v>GoldMorris and Watson</v>
      </c>
    </row>
    <row r="199" spans="1:11">
      <c r="A199" s="52" t="s">
        <v>250</v>
      </c>
      <c r="B199" s="52" t="s">
        <v>600</v>
      </c>
      <c r="C199" s="52" t="s">
        <v>600</v>
      </c>
      <c r="D199" s="52" t="s">
        <v>478</v>
      </c>
      <c r="E199" s="52" t="s">
        <v>599</v>
      </c>
      <c r="F199" s="155" t="s">
        <v>264</v>
      </c>
      <c r="H199" s="52" t="s">
        <v>601</v>
      </c>
      <c r="I199" s="52" t="s">
        <v>602</v>
      </c>
      <c r="J199" s="53" t="str">
        <f t="shared" si="6"/>
        <v>GoldMoscow Special Alloys Processing Plant</v>
      </c>
      <c r="K199" s="53" t="str">
        <f t="shared" si="7"/>
        <v>GoldMoscow Special Alloys Processing Plant</v>
      </c>
    </row>
    <row r="200" spans="1:11">
      <c r="A200" s="52" t="s">
        <v>250</v>
      </c>
      <c r="B200" s="52" t="s">
        <v>604</v>
      </c>
      <c r="C200" s="52" t="s">
        <v>604</v>
      </c>
      <c r="D200" s="52" t="s">
        <v>330</v>
      </c>
      <c r="E200" s="52" t="s">
        <v>603</v>
      </c>
      <c r="F200" s="155" t="s">
        <v>264</v>
      </c>
      <c r="H200" s="52" t="s">
        <v>605</v>
      </c>
      <c r="I200" s="52" t="s">
        <v>332</v>
      </c>
      <c r="J200" s="53" t="str">
        <f t="shared" si="6"/>
        <v>GoldNadir Metal Rafineri San. Ve Tic. A.S.</v>
      </c>
      <c r="K200" s="53" t="str">
        <f t="shared" si="7"/>
        <v>GoldNadir Metal Rafineri San. Ve Tic. A.S.</v>
      </c>
    </row>
    <row r="201" spans="1:11">
      <c r="A201" s="52" t="s">
        <v>250</v>
      </c>
      <c r="B201" s="52" t="s">
        <v>1067</v>
      </c>
      <c r="C201" s="52" t="s">
        <v>604</v>
      </c>
      <c r="D201" s="52" t="s">
        <v>330</v>
      </c>
      <c r="E201" s="52" t="s">
        <v>603</v>
      </c>
      <c r="F201" s="155" t="s">
        <v>264</v>
      </c>
      <c r="H201" s="52" t="s">
        <v>605</v>
      </c>
      <c r="I201" s="52" t="s">
        <v>332</v>
      </c>
      <c r="J201" s="53" t="str">
        <f t="shared" si="6"/>
        <v>GoldNadir Metal Rafineri San. Ve Tic. A.Ş.</v>
      </c>
      <c r="K201" s="53" t="str">
        <f t="shared" si="7"/>
        <v>GoldNadir Metal Rafineri San. Ve Tic. A.Ş.</v>
      </c>
    </row>
    <row r="202" spans="1:11">
      <c r="A202" s="52" t="s">
        <v>250</v>
      </c>
      <c r="B202" s="52" t="s">
        <v>607</v>
      </c>
      <c r="C202" s="52" t="s">
        <v>607</v>
      </c>
      <c r="D202" s="52" t="s">
        <v>298</v>
      </c>
      <c r="E202" s="52" t="s">
        <v>606</v>
      </c>
      <c r="F202" s="155" t="s">
        <v>264</v>
      </c>
      <c r="H202" s="52" t="s">
        <v>608</v>
      </c>
      <c r="I202" s="52" t="s">
        <v>609</v>
      </c>
      <c r="J202" s="53" t="str">
        <f t="shared" si="6"/>
        <v>GoldNavoi Mining and Metallurgical Combinat</v>
      </c>
      <c r="K202" s="53" t="str">
        <f t="shared" si="7"/>
        <v>GoldNavoi Mining and Metallurgical Combinat</v>
      </c>
    </row>
    <row r="203" spans="1:11">
      <c r="A203" s="52" t="s">
        <v>250</v>
      </c>
      <c r="B203" s="52" t="s">
        <v>611</v>
      </c>
      <c r="C203" s="52" t="s">
        <v>611</v>
      </c>
      <c r="D203" s="52" t="s">
        <v>395</v>
      </c>
      <c r="E203" s="52" t="s">
        <v>610</v>
      </c>
      <c r="F203" s="155" t="s">
        <v>264</v>
      </c>
      <c r="H203" s="52" t="s">
        <v>612</v>
      </c>
      <c r="I203" s="52" t="s">
        <v>399</v>
      </c>
      <c r="J203" s="53" t="str">
        <f t="shared" si="6"/>
        <v>GoldNH Recytech Company</v>
      </c>
      <c r="K203" s="53" t="str">
        <f t="shared" si="7"/>
        <v>GoldNH Recytech Company</v>
      </c>
    </row>
    <row r="204" spans="1:11">
      <c r="A204" s="52" t="s">
        <v>250</v>
      </c>
      <c r="B204" s="52" t="s">
        <v>614</v>
      </c>
      <c r="C204" s="52" t="s">
        <v>614</v>
      </c>
      <c r="D204" s="52" t="s">
        <v>283</v>
      </c>
      <c r="E204" s="52" t="s">
        <v>613</v>
      </c>
      <c r="F204" s="155" t="s">
        <v>264</v>
      </c>
      <c r="H204" s="52" t="s">
        <v>615</v>
      </c>
      <c r="I204" s="52" t="s">
        <v>616</v>
      </c>
      <c r="J204" s="53" t="str">
        <f t="shared" si="6"/>
        <v>GoldNihon Material Co., Ltd.</v>
      </c>
      <c r="K204" s="53" t="str">
        <f t="shared" si="7"/>
        <v>GoldNihon Material Co., Ltd.</v>
      </c>
    </row>
    <row r="205" spans="1:11">
      <c r="A205" s="52" t="s">
        <v>250</v>
      </c>
      <c r="B205" s="52" t="s">
        <v>1866</v>
      </c>
      <c r="C205" s="52" t="s">
        <v>1866</v>
      </c>
      <c r="D205" s="52" t="s">
        <v>269</v>
      </c>
      <c r="E205" s="52" t="s">
        <v>1867</v>
      </c>
      <c r="F205" s="155" t="s">
        <v>264</v>
      </c>
      <c r="H205" s="52" t="s">
        <v>1868</v>
      </c>
      <c r="I205" s="52" t="s">
        <v>275</v>
      </c>
      <c r="J205" s="53" t="str">
        <f t="shared" si="6"/>
        <v>GoldNOBLE METAL SERVICES</v>
      </c>
      <c r="K205" s="53" t="str">
        <f t="shared" si="7"/>
        <v>GoldNOBLE METAL SERVICES</v>
      </c>
    </row>
    <row r="206" spans="1:11">
      <c r="A206" s="52" t="s">
        <v>250</v>
      </c>
      <c r="B206" s="52" t="s">
        <v>1585</v>
      </c>
      <c r="C206" s="52" t="s">
        <v>614</v>
      </c>
      <c r="D206" s="52" t="s">
        <v>283</v>
      </c>
      <c r="E206" s="52" t="s">
        <v>613</v>
      </c>
      <c r="F206" s="155" t="s">
        <v>264</v>
      </c>
      <c r="H206" s="52" t="s">
        <v>615</v>
      </c>
      <c r="I206" s="52" t="s">
        <v>616</v>
      </c>
      <c r="J206" s="53" t="str">
        <f t="shared" si="6"/>
        <v>GoldNohon Material Corporation</v>
      </c>
      <c r="K206" s="53" t="str">
        <f t="shared" si="7"/>
        <v>GoldNohon Material Corporation</v>
      </c>
    </row>
    <row r="207" spans="1:11">
      <c r="A207" s="52" t="s">
        <v>250</v>
      </c>
      <c r="B207" s="52" t="s">
        <v>1068</v>
      </c>
      <c r="C207" s="52" t="s">
        <v>339</v>
      </c>
      <c r="D207" s="52" t="s">
        <v>293</v>
      </c>
      <c r="E207" s="52" t="s">
        <v>338</v>
      </c>
      <c r="F207" s="155" t="s">
        <v>264</v>
      </c>
      <c r="H207" s="52" t="s">
        <v>340</v>
      </c>
      <c r="I207" s="52" t="s">
        <v>340</v>
      </c>
      <c r="J207" s="53" t="str">
        <f t="shared" si="6"/>
        <v>GoldNorddeutsche Affinererie AG</v>
      </c>
      <c r="K207" s="53" t="str">
        <f t="shared" si="7"/>
        <v>GoldNorddeutsche Affinererie AG</v>
      </c>
    </row>
    <row r="208" spans="1:11">
      <c r="A208" s="52" t="s">
        <v>250</v>
      </c>
      <c r="B208" s="52" t="s">
        <v>618</v>
      </c>
      <c r="C208" s="52" t="s">
        <v>618</v>
      </c>
      <c r="D208" s="52" t="s">
        <v>619</v>
      </c>
      <c r="E208" s="52" t="s">
        <v>617</v>
      </c>
      <c r="F208" s="155" t="s">
        <v>264</v>
      </c>
      <c r="H208" s="52" t="s">
        <v>620</v>
      </c>
      <c r="I208" s="52" t="s">
        <v>621</v>
      </c>
      <c r="J208" s="53" t="str">
        <f t="shared" si="6"/>
        <v>GoldOgussa Osterreichische Gold- und Silber-Scheideanstalt GmbH</v>
      </c>
      <c r="K208" s="53" t="str">
        <f t="shared" si="7"/>
        <v>GoldOgussa Osterreichische Gold- und Silber-Scheideanstalt GmbH</v>
      </c>
    </row>
    <row r="209" spans="1:11">
      <c r="A209" s="52" t="s">
        <v>250</v>
      </c>
      <c r="B209" s="52" t="s">
        <v>1069</v>
      </c>
      <c r="C209" s="52" t="s">
        <v>618</v>
      </c>
      <c r="D209" s="52" t="s">
        <v>619</v>
      </c>
      <c r="E209" s="52" t="s">
        <v>617</v>
      </c>
      <c r="F209" s="155" t="s">
        <v>264</v>
      </c>
      <c r="H209" s="52" t="s">
        <v>620</v>
      </c>
      <c r="I209" s="52" t="s">
        <v>621</v>
      </c>
      <c r="J209" s="53" t="str">
        <f t="shared" si="6"/>
        <v>GoldÖgussa Österreichische Gold- und Silber-Scheideanstalt GmbH</v>
      </c>
      <c r="K209" s="53" t="str">
        <f t="shared" si="7"/>
        <v>GoldÖgussa Österreichische Gold- und Silber-Scheideanstalt GmbH</v>
      </c>
    </row>
    <row r="210" spans="1:11">
      <c r="A210" s="52" t="s">
        <v>250</v>
      </c>
      <c r="B210" s="52" t="s">
        <v>623</v>
      </c>
      <c r="C210" s="52" t="s">
        <v>623</v>
      </c>
      <c r="D210" s="52" t="s">
        <v>283</v>
      </c>
      <c r="E210" s="52" t="s">
        <v>622</v>
      </c>
      <c r="F210" s="155" t="s">
        <v>264</v>
      </c>
      <c r="H210" s="52" t="s">
        <v>624</v>
      </c>
      <c r="I210" s="52" t="s">
        <v>625</v>
      </c>
      <c r="J210" s="53" t="str">
        <f t="shared" si="6"/>
        <v>GoldOhura Precious Metal Industry Co., Ltd.</v>
      </c>
      <c r="K210" s="53" t="str">
        <f t="shared" si="7"/>
        <v>GoldOhura Precious Metal Industry Co., Ltd.</v>
      </c>
    </row>
    <row r="211" spans="1:11">
      <c r="A211" s="52" t="s">
        <v>250</v>
      </c>
      <c r="B211" s="52" t="s">
        <v>627</v>
      </c>
      <c r="C211" s="52" t="s">
        <v>627</v>
      </c>
      <c r="D211" s="52" t="s">
        <v>478</v>
      </c>
      <c r="E211" s="52" t="s">
        <v>626</v>
      </c>
      <c r="F211" s="155" t="s">
        <v>264</v>
      </c>
      <c r="H211" s="52" t="s">
        <v>628</v>
      </c>
      <c r="I211" s="52" t="s">
        <v>629</v>
      </c>
      <c r="J211" s="53" t="str">
        <f t="shared" si="6"/>
        <v>GoldOJSC "The Gulidov Krasnoyarsk Non-Ferrous Metals Plant" (OJSC Krastsvetmet)</v>
      </c>
      <c r="K211" s="53" t="str">
        <f t="shared" si="7"/>
        <v>GoldOJSC "The Gulidov Krasnoyarsk Non-Ferrous Metals Plant" (OJSC Krastsvetmet)</v>
      </c>
    </row>
    <row r="212" spans="1:11">
      <c r="A212" s="52" t="s">
        <v>250</v>
      </c>
      <c r="B212" s="52" t="s">
        <v>1070</v>
      </c>
      <c r="C212" s="52" t="s">
        <v>627</v>
      </c>
      <c r="D212" s="52" t="s">
        <v>478</v>
      </c>
      <c r="E212" s="52" t="s">
        <v>626</v>
      </c>
      <c r="F212" s="155" t="s">
        <v>264</v>
      </c>
      <c r="H212" s="52" t="s">
        <v>628</v>
      </c>
      <c r="I212" s="52" t="s">
        <v>629</v>
      </c>
      <c r="J212" s="53" t="str">
        <f t="shared" si="6"/>
        <v>GoldOJSC Krastsvetmet</v>
      </c>
      <c r="K212" s="53" t="str">
        <f t="shared" si="7"/>
        <v>GoldOJSC Krastsvetmet</v>
      </c>
    </row>
    <row r="213" spans="1:11">
      <c r="A213" s="52" t="s">
        <v>250</v>
      </c>
      <c r="B213" s="52" t="s">
        <v>631</v>
      </c>
      <c r="C213" s="52" t="s">
        <v>1469</v>
      </c>
      <c r="D213" s="52" t="s">
        <v>478</v>
      </c>
      <c r="E213" s="52" t="s">
        <v>630</v>
      </c>
      <c r="F213" s="155" t="s">
        <v>264</v>
      </c>
      <c r="H213" s="52" t="s">
        <v>632</v>
      </c>
      <c r="I213" s="52" t="s">
        <v>633</v>
      </c>
      <c r="J213" s="53" t="str">
        <f t="shared" si="6"/>
        <v>GoldOJSC Novosibirsk Refinery</v>
      </c>
      <c r="K213" s="53" t="str">
        <f t="shared" si="7"/>
        <v>GoldOJSC Novosibirsk Refinery</v>
      </c>
    </row>
    <row r="214" spans="1:11">
      <c r="A214" s="52" t="s">
        <v>250</v>
      </c>
      <c r="B214" s="52" t="s">
        <v>635</v>
      </c>
      <c r="C214" s="52" t="s">
        <v>1663</v>
      </c>
      <c r="D214" s="52" t="s">
        <v>308</v>
      </c>
      <c r="E214" s="52" t="s">
        <v>634</v>
      </c>
      <c r="F214" s="155" t="s">
        <v>264</v>
      </c>
      <c r="H214" s="52" t="s">
        <v>1664</v>
      </c>
      <c r="I214" s="52" t="s">
        <v>1665</v>
      </c>
      <c r="J214" s="53" t="str">
        <f t="shared" si="6"/>
        <v>GoldPAMP S.A.</v>
      </c>
      <c r="K214" s="53" t="str">
        <f t="shared" si="7"/>
        <v>GoldPAMP S.A.</v>
      </c>
    </row>
    <row r="215" spans="1:11">
      <c r="A215" s="52" t="s">
        <v>250</v>
      </c>
      <c r="B215" s="52" t="s">
        <v>1071</v>
      </c>
      <c r="C215" s="52" t="s">
        <v>484</v>
      </c>
      <c r="D215" s="52" t="s">
        <v>283</v>
      </c>
      <c r="E215" s="52" t="s">
        <v>483</v>
      </c>
      <c r="F215" s="155" t="s">
        <v>264</v>
      </c>
      <c r="H215" s="52" t="s">
        <v>485</v>
      </c>
      <c r="I215" s="52" t="s">
        <v>486</v>
      </c>
      <c r="J215" s="53" t="str">
        <f t="shared" si="6"/>
        <v>GoldPan Pacific Copper Co Ltd.</v>
      </c>
      <c r="K215" s="53" t="str">
        <f t="shared" si="7"/>
        <v>GoldPan Pacific Copper Co Ltd.</v>
      </c>
    </row>
    <row r="216" spans="1:11">
      <c r="A216" s="52" t="s">
        <v>250</v>
      </c>
      <c r="B216" s="52" t="s">
        <v>637</v>
      </c>
      <c r="C216" s="52" t="s">
        <v>637</v>
      </c>
      <c r="D216" s="52" t="s">
        <v>269</v>
      </c>
      <c r="E216" s="52" t="s">
        <v>636</v>
      </c>
      <c r="F216" s="155" t="s">
        <v>264</v>
      </c>
      <c r="H216" s="52" t="s">
        <v>274</v>
      </c>
      <c r="I216" s="52" t="s">
        <v>275</v>
      </c>
      <c r="J216" s="53" t="str">
        <f t="shared" si="6"/>
        <v>GoldPease &amp; Curren</v>
      </c>
      <c r="K216" s="53" t="str">
        <f t="shared" si="7"/>
        <v>GoldPease &amp; Curren</v>
      </c>
    </row>
    <row r="217" spans="1:11">
      <c r="A217" s="52" t="s">
        <v>250</v>
      </c>
      <c r="B217" s="52" t="s">
        <v>639</v>
      </c>
      <c r="C217" s="52" t="s">
        <v>639</v>
      </c>
      <c r="D217" s="52" t="s">
        <v>382</v>
      </c>
      <c r="E217" s="52" t="s">
        <v>638</v>
      </c>
      <c r="F217" s="155" t="s">
        <v>264</v>
      </c>
      <c r="H217" s="52" t="s">
        <v>640</v>
      </c>
      <c r="I217" s="52" t="s">
        <v>431</v>
      </c>
      <c r="J217" s="53" t="str">
        <f t="shared" si="6"/>
        <v>GoldPenglai Penggang Gold Industry Co., Ltd.</v>
      </c>
      <c r="K217" s="53" t="str">
        <f t="shared" si="7"/>
        <v>GoldPenglai Penggang Gold Industry Co., Ltd.</v>
      </c>
    </row>
    <row r="218" spans="1:11">
      <c r="A218" s="52" t="s">
        <v>250</v>
      </c>
      <c r="B218" s="52" t="s">
        <v>1072</v>
      </c>
      <c r="C218" s="52" t="s">
        <v>791</v>
      </c>
      <c r="D218" s="52" t="s">
        <v>792</v>
      </c>
      <c r="E218" s="52" t="s">
        <v>790</v>
      </c>
      <c r="F218" s="155" t="s">
        <v>264</v>
      </c>
      <c r="H218" s="52" t="s">
        <v>793</v>
      </c>
      <c r="I218" s="52" t="s">
        <v>794</v>
      </c>
      <c r="J218" s="53" t="str">
        <f t="shared" si="6"/>
        <v>GoldPerth Mint</v>
      </c>
      <c r="K218" s="53" t="str">
        <f t="shared" si="7"/>
        <v>GoldPerth Mint</v>
      </c>
    </row>
    <row r="219" spans="1:11">
      <c r="A219" s="52" t="s">
        <v>250</v>
      </c>
      <c r="B219" s="52" t="s">
        <v>1073</v>
      </c>
      <c r="C219" s="52" t="s">
        <v>791</v>
      </c>
      <c r="D219" s="52" t="s">
        <v>792</v>
      </c>
      <c r="E219" s="52" t="s">
        <v>790</v>
      </c>
      <c r="F219" s="155" t="s">
        <v>264</v>
      </c>
      <c r="H219" s="52" t="s">
        <v>793</v>
      </c>
      <c r="I219" s="52" t="s">
        <v>794</v>
      </c>
      <c r="J219" s="53" t="str">
        <f t="shared" si="6"/>
        <v>GoldPerth Mint (ANZ)</v>
      </c>
      <c r="K219" s="53" t="str">
        <f t="shared" si="7"/>
        <v>GoldPerth Mint (ANZ)</v>
      </c>
    </row>
    <row r="220" spans="1:11">
      <c r="A220" s="52" t="s">
        <v>250</v>
      </c>
      <c r="B220" s="52" t="s">
        <v>642</v>
      </c>
      <c r="C220" s="52" t="s">
        <v>642</v>
      </c>
      <c r="D220" s="52" t="s">
        <v>643</v>
      </c>
      <c r="E220" s="52" t="s">
        <v>641</v>
      </c>
      <c r="F220" s="155" t="s">
        <v>264</v>
      </c>
      <c r="H220" s="52" t="s">
        <v>644</v>
      </c>
      <c r="I220" s="52" t="s">
        <v>645</v>
      </c>
      <c r="J220" s="53" t="str">
        <f t="shared" si="6"/>
        <v>GoldPlanta Recuperadora de Metales SpA</v>
      </c>
      <c r="K220" s="53" t="str">
        <f t="shared" si="7"/>
        <v>GoldPlanta Recuperadora de Metales SpA</v>
      </c>
    </row>
    <row r="221" spans="1:11">
      <c r="A221" s="52" t="s">
        <v>250</v>
      </c>
      <c r="B221" s="52" t="s">
        <v>647</v>
      </c>
      <c r="C221" s="52" t="s">
        <v>647</v>
      </c>
      <c r="D221" s="52" t="s">
        <v>478</v>
      </c>
      <c r="E221" s="52" t="s">
        <v>646</v>
      </c>
      <c r="F221" s="155" t="s">
        <v>264</v>
      </c>
      <c r="H221" s="52" t="s">
        <v>648</v>
      </c>
      <c r="I221" s="52" t="s">
        <v>649</v>
      </c>
      <c r="J221" s="53" t="str">
        <f t="shared" si="6"/>
        <v>GoldPrioksky Plant of Non-Ferrous Metals</v>
      </c>
      <c r="K221" s="53" t="str">
        <f t="shared" si="7"/>
        <v>GoldPrioksky Plant of Non-Ferrous Metals</v>
      </c>
    </row>
    <row r="222" spans="1:11">
      <c r="A222" s="52" t="s">
        <v>250</v>
      </c>
      <c r="B222" s="52" t="s">
        <v>1074</v>
      </c>
      <c r="C222" s="52" t="s">
        <v>1663</v>
      </c>
      <c r="D222" s="52" t="s">
        <v>308</v>
      </c>
      <c r="E222" s="52" t="s">
        <v>634</v>
      </c>
      <c r="F222" s="155" t="s">
        <v>264</v>
      </c>
      <c r="H222" s="52" t="s">
        <v>1664</v>
      </c>
      <c r="I222" s="52" t="s">
        <v>1665</v>
      </c>
      <c r="J222" s="53" t="str">
        <f t="shared" si="6"/>
        <v>GoldProduits Artistiques de Métaux</v>
      </c>
      <c r="K222" s="53" t="str">
        <f t="shared" si="7"/>
        <v>GoldProduits Artistiques de Métaux</v>
      </c>
    </row>
    <row r="223" spans="1:11">
      <c r="A223" s="52" t="s">
        <v>250</v>
      </c>
      <c r="B223" s="52" t="s">
        <v>651</v>
      </c>
      <c r="C223" s="52" t="s">
        <v>651</v>
      </c>
      <c r="D223" s="52" t="s">
        <v>652</v>
      </c>
      <c r="E223" s="52" t="s">
        <v>650</v>
      </c>
      <c r="F223" s="155" t="s">
        <v>264</v>
      </c>
      <c r="H223" s="52" t="s">
        <v>653</v>
      </c>
      <c r="I223" s="52" t="s">
        <v>654</v>
      </c>
      <c r="J223" s="53" t="str">
        <f t="shared" si="6"/>
        <v>GoldPT Aneka Tambang (Persero) Tbk</v>
      </c>
      <c r="K223" s="53" t="str">
        <f t="shared" si="7"/>
        <v>GoldPT Aneka Tambang (Persero) Tbk</v>
      </c>
    </row>
    <row r="224" spans="1:11">
      <c r="A224" s="52" t="s">
        <v>250</v>
      </c>
      <c r="B224" s="52" t="s">
        <v>656</v>
      </c>
      <c r="C224" s="52" t="s">
        <v>656</v>
      </c>
      <c r="D224" s="52" t="s">
        <v>308</v>
      </c>
      <c r="E224" s="52" t="s">
        <v>655</v>
      </c>
      <c r="F224" s="155" t="s">
        <v>264</v>
      </c>
      <c r="H224" s="52" t="s">
        <v>657</v>
      </c>
      <c r="I224" s="52" t="s">
        <v>571</v>
      </c>
      <c r="J224" s="53" t="str">
        <f t="shared" si="6"/>
        <v>GoldPX Precinox S.A.</v>
      </c>
      <c r="K224" s="53" t="str">
        <f t="shared" si="7"/>
        <v>GoldPX Precinox S.A.</v>
      </c>
    </row>
    <row r="225" spans="1:11">
      <c r="A225" s="52" t="s">
        <v>250</v>
      </c>
      <c r="B225" s="52" t="s">
        <v>1075</v>
      </c>
      <c r="C225" s="52" t="s">
        <v>656</v>
      </c>
      <c r="D225" s="52" t="s">
        <v>308</v>
      </c>
      <c r="E225" s="52" t="s">
        <v>655</v>
      </c>
      <c r="F225" s="155" t="s">
        <v>264</v>
      </c>
      <c r="H225" s="52" t="s">
        <v>657</v>
      </c>
      <c r="I225" s="52" t="s">
        <v>571</v>
      </c>
      <c r="J225" s="53" t="str">
        <f t="shared" si="6"/>
        <v>GoldPX Précinox S.A.</v>
      </c>
      <c r="K225" s="53" t="str">
        <f t="shared" si="7"/>
        <v>GoldPX Précinox S.A.</v>
      </c>
    </row>
    <row r="226" spans="1:11">
      <c r="A226" s="52" t="s">
        <v>250</v>
      </c>
      <c r="B226" s="52" t="s">
        <v>659</v>
      </c>
      <c r="C226" s="52" t="s">
        <v>659</v>
      </c>
      <c r="D226" s="52" t="s">
        <v>269</v>
      </c>
      <c r="E226" s="52" t="s">
        <v>658</v>
      </c>
      <c r="F226" s="155" t="s">
        <v>264</v>
      </c>
      <c r="H226" s="52" t="s">
        <v>660</v>
      </c>
      <c r="I226" s="52" t="s">
        <v>661</v>
      </c>
      <c r="J226" s="53" t="str">
        <f t="shared" si="6"/>
        <v>GoldQG Refining, LLC</v>
      </c>
      <c r="K226" s="53" t="str">
        <f t="shared" si="7"/>
        <v>GoldQG Refining, LLC</v>
      </c>
    </row>
    <row r="227" spans="1:11">
      <c r="A227" s="52" t="s">
        <v>250</v>
      </c>
      <c r="B227" s="52" t="s">
        <v>663</v>
      </c>
      <c r="C227" s="52" t="s">
        <v>663</v>
      </c>
      <c r="D227" s="52" t="s">
        <v>335</v>
      </c>
      <c r="E227" s="52" t="s">
        <v>662</v>
      </c>
      <c r="F227" s="155" t="s">
        <v>264</v>
      </c>
      <c r="H227" s="52" t="s">
        <v>664</v>
      </c>
      <c r="I227" s="52" t="s">
        <v>337</v>
      </c>
      <c r="J227" s="53" t="str">
        <f t="shared" si="6"/>
        <v>GoldRand Refinery (Pty) Ltd.</v>
      </c>
      <c r="K227" s="53" t="str">
        <f t="shared" si="7"/>
        <v>GoldRand Refinery (Pty) Ltd.</v>
      </c>
    </row>
    <row r="228" spans="1:11">
      <c r="A228" s="52" t="s">
        <v>250</v>
      </c>
      <c r="B228" s="52" t="s">
        <v>1076</v>
      </c>
      <c r="C228" s="52" t="s">
        <v>1865</v>
      </c>
      <c r="D228" s="52" t="s">
        <v>395</v>
      </c>
      <c r="E228" s="52" t="s">
        <v>535</v>
      </c>
      <c r="F228" s="155" t="s">
        <v>264</v>
      </c>
      <c r="H228" s="52" t="s">
        <v>536</v>
      </c>
      <c r="I228" s="52" t="s">
        <v>537</v>
      </c>
      <c r="J228" s="53" t="str">
        <f t="shared" si="6"/>
        <v>GoldRefinery LS-Nikko Copper Inc.</v>
      </c>
      <c r="K228" s="53" t="str">
        <f t="shared" si="7"/>
        <v>GoldRefinery LS-Nikko Copper Inc.</v>
      </c>
    </row>
    <row r="229" spans="1:11">
      <c r="A229" s="52" t="s">
        <v>250</v>
      </c>
      <c r="B229" s="52" t="s">
        <v>666</v>
      </c>
      <c r="C229" s="52" t="s">
        <v>666</v>
      </c>
      <c r="D229" s="52" t="s">
        <v>382</v>
      </c>
      <c r="E229" s="52" t="s">
        <v>665</v>
      </c>
      <c r="F229" s="155" t="s">
        <v>264</v>
      </c>
      <c r="H229" s="52" t="s">
        <v>667</v>
      </c>
      <c r="I229" s="52" t="s">
        <v>668</v>
      </c>
      <c r="J229" s="53" t="str">
        <f t="shared" si="6"/>
        <v>GoldRefinery of Seemine Gold Co., Ltd.</v>
      </c>
      <c r="K229" s="53" t="str">
        <f t="shared" si="7"/>
        <v>GoldRefinery of Seemine Gold Co., Ltd.</v>
      </c>
    </row>
    <row r="230" spans="1:11">
      <c r="A230" s="52" t="s">
        <v>250</v>
      </c>
      <c r="B230" s="52" t="s">
        <v>1077</v>
      </c>
      <c r="C230" s="52" t="s">
        <v>670</v>
      </c>
      <c r="D230" s="52" t="s">
        <v>671</v>
      </c>
      <c r="E230" s="52" t="s">
        <v>669</v>
      </c>
      <c r="F230" s="155" t="s">
        <v>264</v>
      </c>
      <c r="H230" s="52" t="s">
        <v>672</v>
      </c>
      <c r="I230" s="52" t="s">
        <v>673</v>
      </c>
      <c r="J230" s="53" t="str">
        <f t="shared" si="6"/>
        <v>GoldRemondis Argentia B.V.</v>
      </c>
      <c r="K230" s="53" t="str">
        <f t="shared" si="7"/>
        <v>GoldRemondis Argentia B.V.</v>
      </c>
    </row>
    <row r="231" spans="1:11">
      <c r="A231" s="52" t="s">
        <v>250</v>
      </c>
      <c r="B231" s="52" t="s">
        <v>670</v>
      </c>
      <c r="C231" s="52" t="s">
        <v>670</v>
      </c>
      <c r="D231" s="52" t="s">
        <v>671</v>
      </c>
      <c r="E231" s="52" t="s">
        <v>669</v>
      </c>
      <c r="F231" s="155" t="s">
        <v>264</v>
      </c>
      <c r="H231" s="52" t="s">
        <v>672</v>
      </c>
      <c r="I231" s="52" t="s">
        <v>673</v>
      </c>
      <c r="J231" s="53" t="str">
        <f t="shared" si="6"/>
        <v>GoldREMONDIS PMR B.V.</v>
      </c>
      <c r="K231" s="53" t="str">
        <f t="shared" si="7"/>
        <v>GoldREMONDIS PMR B.V.</v>
      </c>
    </row>
    <row r="232" spans="1:11">
      <c r="A232" s="52" t="s">
        <v>250</v>
      </c>
      <c r="B232" s="52" t="s">
        <v>675</v>
      </c>
      <c r="C232" s="52" t="s">
        <v>675</v>
      </c>
      <c r="D232" s="52" t="s">
        <v>317</v>
      </c>
      <c r="E232" s="52" t="s">
        <v>674</v>
      </c>
      <c r="F232" s="155" t="s">
        <v>264</v>
      </c>
      <c r="H232" s="52" t="s">
        <v>676</v>
      </c>
      <c r="I232" s="52" t="s">
        <v>319</v>
      </c>
      <c r="J232" s="53" t="str">
        <f t="shared" si="6"/>
        <v>GoldRoyal Canadian Mint</v>
      </c>
      <c r="K232" s="53" t="str">
        <f t="shared" si="7"/>
        <v>GoldRoyal Canadian Mint</v>
      </c>
    </row>
    <row r="233" spans="1:11">
      <c r="A233" s="52" t="s">
        <v>250</v>
      </c>
      <c r="B233" s="52" t="s">
        <v>678</v>
      </c>
      <c r="C233" s="52" t="s">
        <v>678</v>
      </c>
      <c r="D233" s="52" t="s">
        <v>679</v>
      </c>
      <c r="E233" s="52" t="s">
        <v>677</v>
      </c>
      <c r="F233" s="155" t="s">
        <v>264</v>
      </c>
      <c r="H233" s="52" t="s">
        <v>680</v>
      </c>
      <c r="I233" s="52" t="s">
        <v>680</v>
      </c>
      <c r="J233" s="53" t="str">
        <f t="shared" si="6"/>
        <v>GoldSAAMP</v>
      </c>
      <c r="K233" s="53" t="str">
        <f t="shared" si="7"/>
        <v>GoldSAAMP</v>
      </c>
    </row>
    <row r="234" spans="1:11">
      <c r="A234" s="52" t="s">
        <v>250</v>
      </c>
      <c r="B234" s="52" t="s">
        <v>682</v>
      </c>
      <c r="C234" s="52" t="s">
        <v>682</v>
      </c>
      <c r="D234" s="52" t="s">
        <v>269</v>
      </c>
      <c r="E234" s="52" t="s">
        <v>681</v>
      </c>
      <c r="F234" s="155" t="s">
        <v>264</v>
      </c>
      <c r="H234" s="52" t="s">
        <v>683</v>
      </c>
      <c r="I234" s="52" t="s">
        <v>684</v>
      </c>
      <c r="J234" s="53" t="str">
        <f t="shared" si="6"/>
        <v>GoldSabin Metal Corp.</v>
      </c>
      <c r="K234" s="53" t="str">
        <f t="shared" si="7"/>
        <v>GoldSabin Metal Corp.</v>
      </c>
    </row>
    <row r="235" spans="1:11">
      <c r="A235" s="52" t="s">
        <v>250</v>
      </c>
      <c r="B235" s="52" t="s">
        <v>686</v>
      </c>
      <c r="C235" s="52" t="s">
        <v>686</v>
      </c>
      <c r="D235" s="52" t="s">
        <v>263</v>
      </c>
      <c r="E235" s="52" t="s">
        <v>685</v>
      </c>
      <c r="F235" s="155" t="s">
        <v>264</v>
      </c>
      <c r="H235" s="52" t="s">
        <v>375</v>
      </c>
      <c r="I235" s="52" t="s">
        <v>376</v>
      </c>
      <c r="J235" s="53" t="str">
        <f t="shared" si="6"/>
        <v>GoldSafimet S.p.A</v>
      </c>
      <c r="K235" s="53" t="str">
        <f t="shared" si="7"/>
        <v>GoldSafimet S.p.A</v>
      </c>
    </row>
    <row r="236" spans="1:11">
      <c r="A236" s="52" t="s">
        <v>250</v>
      </c>
      <c r="B236" s="52" t="s">
        <v>688</v>
      </c>
      <c r="C236" s="52" t="s">
        <v>688</v>
      </c>
      <c r="D236" s="52" t="s">
        <v>689</v>
      </c>
      <c r="E236" s="52" t="s">
        <v>687</v>
      </c>
      <c r="F236" s="155" t="s">
        <v>264</v>
      </c>
      <c r="H236" s="52" t="s">
        <v>690</v>
      </c>
      <c r="I236" s="52" t="s">
        <v>691</v>
      </c>
      <c r="J236" s="53" t="str">
        <f t="shared" si="6"/>
        <v>GoldSAFINA A.S.</v>
      </c>
      <c r="K236" s="53" t="str">
        <f t="shared" si="7"/>
        <v>GoldSAFINA A.S.</v>
      </c>
    </row>
    <row r="237" spans="1:11">
      <c r="A237" s="52" t="s">
        <v>250</v>
      </c>
      <c r="B237" s="52" t="s">
        <v>1078</v>
      </c>
      <c r="C237" s="52" t="s">
        <v>484</v>
      </c>
      <c r="D237" s="52" t="s">
        <v>283</v>
      </c>
      <c r="E237" s="52" t="s">
        <v>483</v>
      </c>
      <c r="F237" s="155" t="s">
        <v>264</v>
      </c>
      <c r="H237" s="52" t="s">
        <v>485</v>
      </c>
      <c r="I237" s="52" t="s">
        <v>486</v>
      </c>
      <c r="J237" s="53" t="str">
        <f t="shared" si="6"/>
        <v>GoldSaganoseki Smelter &amp; Refinery</v>
      </c>
      <c r="K237" s="53" t="str">
        <f t="shared" si="7"/>
        <v>GoldSaganoseki Smelter &amp; Refinery</v>
      </c>
    </row>
    <row r="238" spans="1:11">
      <c r="A238" s="52" t="s">
        <v>250</v>
      </c>
      <c r="B238" s="52" t="s">
        <v>693</v>
      </c>
      <c r="C238" s="52" t="s">
        <v>693</v>
      </c>
      <c r="D238" s="52" t="s">
        <v>343</v>
      </c>
      <c r="E238" s="52" t="s">
        <v>692</v>
      </c>
      <c r="F238" s="155" t="s">
        <v>264</v>
      </c>
      <c r="H238" s="52" t="s">
        <v>694</v>
      </c>
      <c r="I238" s="52" t="s">
        <v>1667</v>
      </c>
      <c r="J238" s="53" t="str">
        <f t="shared" si="6"/>
        <v>GoldSai Refinery</v>
      </c>
      <c r="K238" s="53" t="str">
        <f t="shared" si="7"/>
        <v>GoldSai Refinery</v>
      </c>
    </row>
    <row r="239" spans="1:11">
      <c r="A239" s="52" t="s">
        <v>250</v>
      </c>
      <c r="B239" s="52" t="s">
        <v>1668</v>
      </c>
      <c r="C239" s="52" t="s">
        <v>1668</v>
      </c>
      <c r="D239" s="52" t="s">
        <v>288</v>
      </c>
      <c r="E239" s="52" t="s">
        <v>1669</v>
      </c>
      <c r="F239" s="155" t="s">
        <v>264</v>
      </c>
      <c r="H239" s="52" t="s">
        <v>289</v>
      </c>
      <c r="I239" s="52" t="s">
        <v>290</v>
      </c>
      <c r="J239" s="53" t="str">
        <f t="shared" si="6"/>
        <v>GoldSam Precious Metals</v>
      </c>
      <c r="K239" s="53" t="str">
        <f t="shared" si="7"/>
        <v>GoldSam Precious Metals</v>
      </c>
    </row>
    <row r="240" spans="1:11">
      <c r="A240" s="52" t="s">
        <v>250</v>
      </c>
      <c r="B240" s="52" t="s">
        <v>1079</v>
      </c>
      <c r="C240" s="52" t="s">
        <v>696</v>
      </c>
      <c r="D240" s="52" t="s">
        <v>395</v>
      </c>
      <c r="E240" s="52" t="s">
        <v>695</v>
      </c>
      <c r="F240" s="155" t="s">
        <v>264</v>
      </c>
      <c r="H240" s="52" t="s">
        <v>697</v>
      </c>
      <c r="I240" s="52" t="s">
        <v>541</v>
      </c>
      <c r="J240" s="53" t="str">
        <f t="shared" si="6"/>
        <v>GoldSamdok Metal</v>
      </c>
      <c r="K240" s="53" t="str">
        <f t="shared" si="7"/>
        <v>GoldSamdok Metal</v>
      </c>
    </row>
    <row r="241" spans="1:11">
      <c r="A241" s="52" t="s">
        <v>250</v>
      </c>
      <c r="B241" s="52" t="s">
        <v>696</v>
      </c>
      <c r="C241" s="52" t="s">
        <v>696</v>
      </c>
      <c r="D241" s="52" t="s">
        <v>395</v>
      </c>
      <c r="E241" s="52" t="s">
        <v>695</v>
      </c>
      <c r="F241" s="155" t="s">
        <v>264</v>
      </c>
      <c r="H241" s="52" t="s">
        <v>697</v>
      </c>
      <c r="I241" s="52" t="s">
        <v>541</v>
      </c>
      <c r="J241" s="53" t="str">
        <f t="shared" si="6"/>
        <v>GoldSamduck Precious Metals</v>
      </c>
      <c r="K241" s="53" t="str">
        <f t="shared" si="7"/>
        <v>GoldSamduck Precious Metals</v>
      </c>
    </row>
    <row r="242" spans="1:11">
      <c r="A242" s="52" t="s">
        <v>250</v>
      </c>
      <c r="B242" s="52" t="s">
        <v>699</v>
      </c>
      <c r="C242" s="52" t="s">
        <v>699</v>
      </c>
      <c r="D242" s="52" t="s">
        <v>395</v>
      </c>
      <c r="E242" s="52" t="s">
        <v>698</v>
      </c>
      <c r="F242" s="155" t="s">
        <v>264</v>
      </c>
      <c r="H242" s="52" t="s">
        <v>700</v>
      </c>
      <c r="I242" s="52" t="s">
        <v>701</v>
      </c>
      <c r="J242" s="53" t="str">
        <f t="shared" si="6"/>
        <v>GoldSamwon Metals Corp.</v>
      </c>
      <c r="K242" s="53" t="str">
        <f t="shared" si="7"/>
        <v>GoldSamwon Metals Corp.</v>
      </c>
    </row>
    <row r="243" spans="1:11">
      <c r="A243" s="52" t="s">
        <v>250</v>
      </c>
      <c r="B243" s="52" t="s">
        <v>1080</v>
      </c>
      <c r="C243" s="52" t="s">
        <v>696</v>
      </c>
      <c r="D243" s="52" t="s">
        <v>395</v>
      </c>
      <c r="E243" s="52" t="s">
        <v>695</v>
      </c>
      <c r="F243" s="155" t="s">
        <v>264</v>
      </c>
      <c r="H243" s="52" t="s">
        <v>697</v>
      </c>
      <c r="I243" s="52" t="s">
        <v>541</v>
      </c>
      <c r="J243" s="53" t="str">
        <f t="shared" si="6"/>
        <v>GoldSD (Samdok) Metal</v>
      </c>
      <c r="K243" s="53" t="str">
        <f t="shared" si="7"/>
        <v>GoldSD (Samdok) Metal</v>
      </c>
    </row>
    <row r="244" spans="1:11">
      <c r="A244" s="52" t="s">
        <v>250</v>
      </c>
      <c r="B244" s="52" t="s">
        <v>703</v>
      </c>
      <c r="C244" s="52" t="s">
        <v>703</v>
      </c>
      <c r="D244" s="52" t="s">
        <v>704</v>
      </c>
      <c r="E244" s="52" t="s">
        <v>702</v>
      </c>
      <c r="F244" s="155" t="s">
        <v>264</v>
      </c>
      <c r="H244" s="52" t="s">
        <v>705</v>
      </c>
      <c r="I244" s="52" t="s">
        <v>706</v>
      </c>
      <c r="J244" s="53" t="str">
        <f t="shared" si="6"/>
        <v>GoldSEMPSA Joyeria Plateria S.A.</v>
      </c>
      <c r="K244" s="53" t="str">
        <f t="shared" si="7"/>
        <v>GoldSEMPSA Joyeria Plateria S.A.</v>
      </c>
    </row>
    <row r="245" spans="1:11">
      <c r="A245" s="52" t="s">
        <v>250</v>
      </c>
      <c r="B245" s="52" t="s">
        <v>1081</v>
      </c>
      <c r="C245" s="52" t="s">
        <v>703</v>
      </c>
      <c r="D245" s="52" t="s">
        <v>704</v>
      </c>
      <c r="E245" s="52" t="s">
        <v>702</v>
      </c>
      <c r="F245" s="155" t="s">
        <v>264</v>
      </c>
      <c r="H245" s="52" t="s">
        <v>705</v>
      </c>
      <c r="I245" s="52" t="s">
        <v>706</v>
      </c>
      <c r="J245" s="53" t="str">
        <f t="shared" si="6"/>
        <v>GoldSEMPSA Joyería Platería S.A.</v>
      </c>
      <c r="K245" s="53" t="str">
        <f t="shared" si="7"/>
        <v>GoldSEMPSA Joyería Platería S.A.</v>
      </c>
    </row>
    <row r="246" spans="1:11">
      <c r="A246" s="52" t="s">
        <v>250</v>
      </c>
      <c r="B246" s="52" t="s">
        <v>1082</v>
      </c>
      <c r="C246" s="52" t="s">
        <v>703</v>
      </c>
      <c r="D246" s="52" t="s">
        <v>704</v>
      </c>
      <c r="E246" s="52" t="s">
        <v>702</v>
      </c>
      <c r="F246" s="155" t="s">
        <v>264</v>
      </c>
      <c r="H246" s="52" t="s">
        <v>705</v>
      </c>
      <c r="I246" s="52" t="s">
        <v>706</v>
      </c>
      <c r="J246" s="53" t="str">
        <f t="shared" si="6"/>
        <v>GoldSempsa JP (Cookson Sempsa)</v>
      </c>
      <c r="K246" s="53" t="str">
        <f t="shared" si="7"/>
        <v>GoldSempsa JP (Cookson Sempsa)</v>
      </c>
    </row>
    <row r="247" spans="1:11">
      <c r="A247" s="52" t="s">
        <v>250</v>
      </c>
      <c r="B247" s="52" t="s">
        <v>1515</v>
      </c>
      <c r="C247" s="52" t="s">
        <v>1470</v>
      </c>
      <c r="D247" s="52" t="s">
        <v>382</v>
      </c>
      <c r="E247" s="52" t="s">
        <v>754</v>
      </c>
      <c r="F247" s="155" t="s">
        <v>264</v>
      </c>
      <c r="H247" s="52" t="s">
        <v>709</v>
      </c>
      <c r="I247" s="52" t="s">
        <v>431</v>
      </c>
      <c r="J247" s="53" t="str">
        <f t="shared" si="6"/>
        <v>GoldShan Dong Huangjin</v>
      </c>
      <c r="K247" s="53" t="str">
        <f t="shared" si="7"/>
        <v>GoldShan Dong Huangjin</v>
      </c>
    </row>
    <row r="248" spans="1:11">
      <c r="A248" s="52" t="s">
        <v>250</v>
      </c>
      <c r="B248" s="52" t="s">
        <v>1083</v>
      </c>
      <c r="C248" s="52" t="s">
        <v>1470</v>
      </c>
      <c r="D248" s="52" t="s">
        <v>382</v>
      </c>
      <c r="E248" s="52" t="s">
        <v>754</v>
      </c>
      <c r="F248" s="155" t="s">
        <v>264</v>
      </c>
      <c r="H248" s="52" t="s">
        <v>709</v>
      </c>
      <c r="I248" s="52" t="s">
        <v>431</v>
      </c>
      <c r="J248" s="53" t="str">
        <f t="shared" si="6"/>
        <v>GoldShandong Gold Mine(Laizhou) Smelter Co., Ltd.</v>
      </c>
      <c r="K248" s="53" t="str">
        <f t="shared" si="7"/>
        <v>GoldShandong Gold Mine(Laizhou) Smelter Co., Ltd.</v>
      </c>
    </row>
    <row r="249" spans="1:11">
      <c r="A249" s="52" t="s">
        <v>250</v>
      </c>
      <c r="B249" s="52" t="s">
        <v>1470</v>
      </c>
      <c r="C249" s="52" t="s">
        <v>1470</v>
      </c>
      <c r="D249" s="52" t="s">
        <v>382</v>
      </c>
      <c r="E249" s="52" t="s">
        <v>754</v>
      </c>
      <c r="F249" s="155" t="s">
        <v>264</v>
      </c>
      <c r="H249" s="52" t="s">
        <v>709</v>
      </c>
      <c r="I249" s="52" t="s">
        <v>431</v>
      </c>
      <c r="J249" s="53" t="str">
        <f t="shared" si="6"/>
        <v>GoldShandong Gold Smelting Co., Ltd.</v>
      </c>
      <c r="K249" s="53" t="str">
        <f t="shared" si="7"/>
        <v>GoldShandong Gold Smelting Co., Ltd.</v>
      </c>
    </row>
    <row r="250" spans="1:11">
      <c r="A250" s="52" t="s">
        <v>250</v>
      </c>
      <c r="B250" s="52" t="s">
        <v>1084</v>
      </c>
      <c r="C250" s="52" t="s">
        <v>429</v>
      </c>
      <c r="D250" s="52" t="s">
        <v>382</v>
      </c>
      <c r="E250" s="52" t="s">
        <v>428</v>
      </c>
      <c r="F250" s="155" t="s">
        <v>264</v>
      </c>
      <c r="H250" s="52" t="s">
        <v>430</v>
      </c>
      <c r="I250" s="52" t="s">
        <v>431</v>
      </c>
      <c r="J250" s="53" t="str">
        <f t="shared" si="6"/>
        <v>GoldShandong Guoda Gold Co., Ltd.</v>
      </c>
      <c r="K250" s="53" t="str">
        <f t="shared" si="7"/>
        <v>GoldShandong Guoda Gold Co., Ltd.</v>
      </c>
    </row>
    <row r="251" spans="1:11">
      <c r="A251" s="52" t="s">
        <v>250</v>
      </c>
      <c r="B251" s="52" t="s">
        <v>1516</v>
      </c>
      <c r="C251" s="52" t="s">
        <v>1470</v>
      </c>
      <c r="D251" s="52" t="s">
        <v>382</v>
      </c>
      <c r="E251" s="52" t="s">
        <v>754</v>
      </c>
      <c r="F251" s="155" t="s">
        <v>264</v>
      </c>
      <c r="H251" s="52" t="s">
        <v>709</v>
      </c>
      <c r="I251" s="52" t="s">
        <v>431</v>
      </c>
      <c r="J251" s="53" t="str">
        <f t="shared" si="6"/>
        <v>Goldshandong huangjin</v>
      </c>
      <c r="K251" s="53" t="str">
        <f t="shared" si="7"/>
        <v>Goldshandong huangjin</v>
      </c>
    </row>
    <row r="252" spans="1:11">
      <c r="A252" s="52" t="s">
        <v>250</v>
      </c>
      <c r="B252" s="52" t="s">
        <v>708</v>
      </c>
      <c r="C252" s="52" t="s">
        <v>708</v>
      </c>
      <c r="D252" s="52" t="s">
        <v>382</v>
      </c>
      <c r="E252" s="52" t="s">
        <v>707</v>
      </c>
      <c r="F252" s="155" t="s">
        <v>264</v>
      </c>
      <c r="H252" s="52" t="s">
        <v>709</v>
      </c>
      <c r="I252" s="52" t="s">
        <v>431</v>
      </c>
      <c r="J252" s="53" t="str">
        <f t="shared" si="6"/>
        <v>GoldShandong Humon Smelting Co., Ltd.</v>
      </c>
      <c r="K252" s="53" t="str">
        <f t="shared" si="7"/>
        <v>GoldShandong Humon Smelting Co., Ltd.</v>
      </c>
    </row>
    <row r="253" spans="1:11">
      <c r="A253" s="52" t="s">
        <v>250</v>
      </c>
      <c r="B253" s="52" t="s">
        <v>1085</v>
      </c>
      <c r="C253" s="52" t="s">
        <v>1470</v>
      </c>
      <c r="D253" s="52" t="s">
        <v>382</v>
      </c>
      <c r="E253" s="52" t="s">
        <v>754</v>
      </c>
      <c r="F253" s="155" t="s">
        <v>264</v>
      </c>
      <c r="H253" s="52" t="s">
        <v>709</v>
      </c>
      <c r="I253" s="52" t="s">
        <v>431</v>
      </c>
      <c r="J253" s="53" t="str">
        <f t="shared" si="6"/>
        <v>GoldShandong middlings JinYe group Co., LTD</v>
      </c>
      <c r="K253" s="53" t="str">
        <f t="shared" si="7"/>
        <v>GoldShandong middlings JinYe group Co., LTD</v>
      </c>
    </row>
    <row r="254" spans="1:11">
      <c r="A254" s="52" t="s">
        <v>250</v>
      </c>
      <c r="B254" s="52" t="s">
        <v>1086</v>
      </c>
      <c r="C254" s="52" t="s">
        <v>711</v>
      </c>
      <c r="D254" s="52" t="s">
        <v>382</v>
      </c>
      <c r="E254" s="52" t="s">
        <v>710</v>
      </c>
      <c r="F254" s="155" t="s">
        <v>264</v>
      </c>
      <c r="H254" s="52" t="s">
        <v>709</v>
      </c>
      <c r="I254" s="52" t="s">
        <v>431</v>
      </c>
      <c r="J254" s="53" t="str">
        <f t="shared" si="6"/>
        <v>GoldShandong Tarzan Bio-Gold Industry Co., Ltd.</v>
      </c>
      <c r="K254" s="53" t="str">
        <f t="shared" si="7"/>
        <v>GoldShandong Tarzan Bio-Gold Industry Co., Ltd.</v>
      </c>
    </row>
    <row r="255" spans="1:11">
      <c r="A255" s="52" t="s">
        <v>250</v>
      </c>
      <c r="B255" s="52" t="s">
        <v>711</v>
      </c>
      <c r="C255" s="52" t="s">
        <v>711</v>
      </c>
      <c r="D255" s="52" t="s">
        <v>382</v>
      </c>
      <c r="E255" s="52" t="s">
        <v>710</v>
      </c>
      <c r="F255" s="155" t="s">
        <v>264</v>
      </c>
      <c r="H255" s="52" t="s">
        <v>709</v>
      </c>
      <c r="I255" s="52" t="s">
        <v>431</v>
      </c>
      <c r="J255" s="53" t="str">
        <f t="shared" si="6"/>
        <v>GoldShandong Tiancheng Biological Gold Industrial Co., Ltd.</v>
      </c>
      <c r="K255" s="53" t="str">
        <f t="shared" si="7"/>
        <v>GoldShandong Tiancheng Biological Gold Industrial Co., Ltd.</v>
      </c>
    </row>
    <row r="256" spans="1:11">
      <c r="A256" s="52" t="s">
        <v>250</v>
      </c>
      <c r="B256" s="52" t="s">
        <v>713</v>
      </c>
      <c r="C256" s="52" t="s">
        <v>713</v>
      </c>
      <c r="D256" s="52" t="s">
        <v>382</v>
      </c>
      <c r="E256" s="52" t="s">
        <v>712</v>
      </c>
      <c r="F256" s="155" t="s">
        <v>264</v>
      </c>
      <c r="H256" s="52" t="s">
        <v>430</v>
      </c>
      <c r="I256" s="52" t="s">
        <v>431</v>
      </c>
      <c r="J256" s="53" t="str">
        <f t="shared" si="6"/>
        <v>GoldShandong Zhaojin Gold &amp; Silver Refinery Co., Ltd.</v>
      </c>
      <c r="K256" s="53" t="str">
        <f t="shared" si="7"/>
        <v>GoldShandong Zhaojin Gold &amp; Silver Refinery Co., Ltd.</v>
      </c>
    </row>
    <row r="257" spans="1:11">
      <c r="A257" s="52" t="s">
        <v>250</v>
      </c>
      <c r="B257" s="52" t="s">
        <v>1087</v>
      </c>
      <c r="C257" s="52" t="s">
        <v>1470</v>
      </c>
      <c r="D257" s="52" t="s">
        <v>382</v>
      </c>
      <c r="E257" s="52" t="s">
        <v>754</v>
      </c>
      <c r="F257" s="155" t="s">
        <v>264</v>
      </c>
      <c r="H257" s="52" t="s">
        <v>709</v>
      </c>
      <c r="I257" s="52" t="s">
        <v>431</v>
      </c>
      <c r="J257" s="53" t="str">
        <f t="shared" si="6"/>
        <v>GoldShangdong Gold (Laizhou)</v>
      </c>
      <c r="K257" s="53" t="str">
        <f t="shared" si="7"/>
        <v>GoldShangdong Gold (Laizhou)</v>
      </c>
    </row>
    <row r="258" spans="1:11">
      <c r="A258" s="52" t="s">
        <v>250</v>
      </c>
      <c r="B258" s="52" t="s">
        <v>1586</v>
      </c>
      <c r="C258" s="52" t="s">
        <v>1586</v>
      </c>
      <c r="D258" s="52" t="s">
        <v>382</v>
      </c>
      <c r="E258" s="52" t="s">
        <v>1587</v>
      </c>
      <c r="F258" s="155" t="s">
        <v>264</v>
      </c>
      <c r="H258" s="52" t="s">
        <v>1519</v>
      </c>
      <c r="I258" s="52" t="s">
        <v>427</v>
      </c>
      <c r="J258" s="53" t="str">
        <f t="shared" si="6"/>
        <v>GoldShenzhen CuiLu Gold Co., Ltd.</v>
      </c>
      <c r="K258" s="53" t="str">
        <f t="shared" si="7"/>
        <v>GoldShenzhen CuiLu Gold Co., Ltd.</v>
      </c>
    </row>
    <row r="259" spans="1:11">
      <c r="A259" s="52" t="s">
        <v>250</v>
      </c>
      <c r="B259" s="52" t="s">
        <v>1869</v>
      </c>
      <c r="C259" s="52" t="s">
        <v>1869</v>
      </c>
      <c r="D259" s="52" t="s">
        <v>382</v>
      </c>
      <c r="E259" s="52" t="s">
        <v>1870</v>
      </c>
      <c r="F259" s="155" t="s">
        <v>264</v>
      </c>
      <c r="H259" s="52" t="s">
        <v>1519</v>
      </c>
      <c r="I259" s="52" t="s">
        <v>427</v>
      </c>
      <c r="J259" s="53" t="str">
        <f t="shared" si="6"/>
        <v>GoldSHENZHEN JINJUNWEI RESOURCE COMPREHENSIVE DEVELOPMENT CO., LTD.</v>
      </c>
      <c r="K259" s="53" t="str">
        <f t="shared" si="7"/>
        <v>GoldSHENZHEN JINJUNWEI RESOURCE COMPREHENSIVE DEVELOPMENT CO., LTD.</v>
      </c>
    </row>
    <row r="260" spans="1:11">
      <c r="A260" s="52" t="s">
        <v>250</v>
      </c>
      <c r="B260" s="52" t="s">
        <v>1517</v>
      </c>
      <c r="C260" s="52" t="s">
        <v>1517</v>
      </c>
      <c r="D260" s="52" t="s">
        <v>382</v>
      </c>
      <c r="E260" s="52" t="s">
        <v>1518</v>
      </c>
      <c r="F260" s="155" t="s">
        <v>264</v>
      </c>
      <c r="H260" s="52" t="s">
        <v>1519</v>
      </c>
      <c r="I260" s="52" t="s">
        <v>427</v>
      </c>
      <c r="J260" s="53" t="str">
        <f t="shared" si="6"/>
        <v>GoldShenzhen Zhonghenglong Real Industry Co., Ltd.</v>
      </c>
      <c r="K260" s="53" t="str">
        <f t="shared" si="7"/>
        <v>GoldShenzhen Zhonghenglong Real Industry Co., Ltd.</v>
      </c>
    </row>
    <row r="261" spans="1:11">
      <c r="A261" s="52" t="s">
        <v>250</v>
      </c>
      <c r="B261" s="52" t="s">
        <v>1088</v>
      </c>
      <c r="C261" s="52" t="s">
        <v>1088</v>
      </c>
      <c r="D261" s="52" t="s">
        <v>343</v>
      </c>
      <c r="E261" s="52" t="s">
        <v>1089</v>
      </c>
      <c r="F261" s="155" t="s">
        <v>264</v>
      </c>
      <c r="H261" s="52" t="s">
        <v>993</v>
      </c>
      <c r="I261" s="52" t="s">
        <v>1574</v>
      </c>
      <c r="J261" s="53" t="str">
        <f t="shared" ref="J261:J324" si="8">A261&amp;B261</f>
        <v>GoldShirpur Gold Refinery Ltd.</v>
      </c>
      <c r="K261" s="53" t="str">
        <f t="shared" ref="K261:K324" si="9">A261&amp;B261</f>
        <v>GoldShirpur Gold Refinery Ltd.</v>
      </c>
    </row>
    <row r="262" spans="1:11">
      <c r="A262" s="52" t="s">
        <v>250</v>
      </c>
      <c r="B262" s="52" t="s">
        <v>1090</v>
      </c>
      <c r="C262" s="52" t="s">
        <v>751</v>
      </c>
      <c r="D262" s="52" t="s">
        <v>283</v>
      </c>
      <c r="E262" s="52" t="s">
        <v>750</v>
      </c>
      <c r="F262" s="155" t="s">
        <v>264</v>
      </c>
      <c r="H262" s="52" t="s">
        <v>752</v>
      </c>
      <c r="I262" s="52" t="s">
        <v>753</v>
      </c>
      <c r="J262" s="53" t="str">
        <f t="shared" si="8"/>
        <v>GoldShonan Plant Tanaka Kikinzoku</v>
      </c>
      <c r="K262" s="53" t="str">
        <f t="shared" si="9"/>
        <v>GoldShonan Plant Tanaka Kikinzoku</v>
      </c>
    </row>
    <row r="263" spans="1:11">
      <c r="A263" s="52" t="s">
        <v>250</v>
      </c>
      <c r="B263" s="52" t="s">
        <v>1091</v>
      </c>
      <c r="C263" s="52" t="s">
        <v>722</v>
      </c>
      <c r="D263" s="52" t="s">
        <v>478</v>
      </c>
      <c r="E263" s="52" t="s">
        <v>721</v>
      </c>
      <c r="F263" s="155" t="s">
        <v>264</v>
      </c>
      <c r="H263" s="52" t="s">
        <v>723</v>
      </c>
      <c r="I263" s="52" t="s">
        <v>724</v>
      </c>
      <c r="J263" s="53" t="str">
        <f t="shared" si="8"/>
        <v>GoldShyolkovsky</v>
      </c>
      <c r="K263" s="53" t="str">
        <f t="shared" si="9"/>
        <v>GoldShyolkovsky</v>
      </c>
    </row>
    <row r="264" spans="1:11">
      <c r="A264" s="52" t="s">
        <v>250</v>
      </c>
      <c r="B264" s="52" t="s">
        <v>715</v>
      </c>
      <c r="C264" s="52" t="s">
        <v>715</v>
      </c>
      <c r="D264" s="52" t="s">
        <v>382</v>
      </c>
      <c r="E264" s="52" t="s">
        <v>714</v>
      </c>
      <c r="F264" s="155" t="s">
        <v>264</v>
      </c>
      <c r="H264" s="52" t="s">
        <v>422</v>
      </c>
      <c r="I264" s="52" t="s">
        <v>423</v>
      </c>
      <c r="J264" s="53" t="str">
        <f t="shared" si="8"/>
        <v>GoldSichuan Tianze Precious Metals Co., Ltd.</v>
      </c>
      <c r="K264" s="53" t="str">
        <f t="shared" si="9"/>
        <v>GoldSichuan Tianze Precious Metals Co., Ltd.</v>
      </c>
    </row>
    <row r="265" spans="1:11">
      <c r="A265" s="52" t="s">
        <v>250</v>
      </c>
      <c r="B265" s="52" t="s">
        <v>1092</v>
      </c>
      <c r="C265" s="52" t="s">
        <v>751</v>
      </c>
      <c r="D265" s="52" t="s">
        <v>283</v>
      </c>
      <c r="E265" s="52" t="s">
        <v>750</v>
      </c>
      <c r="F265" s="155" t="s">
        <v>264</v>
      </c>
      <c r="H265" s="52" t="s">
        <v>752</v>
      </c>
      <c r="I265" s="52" t="s">
        <v>753</v>
      </c>
      <c r="J265" s="53" t="str">
        <f t="shared" si="8"/>
        <v>GoldSingapore Tanaka</v>
      </c>
      <c r="K265" s="53" t="str">
        <f t="shared" si="9"/>
        <v>GoldSingapore Tanaka</v>
      </c>
    </row>
    <row r="266" spans="1:11">
      <c r="A266" s="52" t="s">
        <v>250</v>
      </c>
      <c r="B266" s="52" t="s">
        <v>717</v>
      </c>
      <c r="C266" s="52" t="s">
        <v>717</v>
      </c>
      <c r="D266" s="52" t="s">
        <v>718</v>
      </c>
      <c r="E266" s="52" t="s">
        <v>716</v>
      </c>
      <c r="F266" s="155" t="s">
        <v>264</v>
      </c>
      <c r="H266" s="52" t="s">
        <v>719</v>
      </c>
      <c r="I266" s="52" t="s">
        <v>720</v>
      </c>
      <c r="J266" s="53" t="str">
        <f t="shared" si="8"/>
        <v>GoldSingway Technology Co., Ltd.</v>
      </c>
      <c r="K266" s="53" t="str">
        <f t="shared" si="9"/>
        <v>GoldSingway Technology Co., Ltd.</v>
      </c>
    </row>
    <row r="267" spans="1:11">
      <c r="A267" s="52" t="s">
        <v>250</v>
      </c>
      <c r="B267" s="52" t="s">
        <v>1093</v>
      </c>
      <c r="C267" s="52" t="s">
        <v>740</v>
      </c>
      <c r="D267" s="52" t="s">
        <v>283</v>
      </c>
      <c r="E267" s="52" t="s">
        <v>739</v>
      </c>
      <c r="F267" s="155" t="s">
        <v>264</v>
      </c>
      <c r="H267" s="52" t="s">
        <v>741</v>
      </c>
      <c r="I267" s="52" t="s">
        <v>742</v>
      </c>
      <c r="J267" s="53" t="str">
        <f t="shared" si="8"/>
        <v>GoldSMM</v>
      </c>
      <c r="K267" s="53" t="str">
        <f t="shared" si="9"/>
        <v>GoldSMM</v>
      </c>
    </row>
    <row r="268" spans="1:11">
      <c r="A268" s="52" t="s">
        <v>250</v>
      </c>
      <c r="B268" s="52" t="s">
        <v>722</v>
      </c>
      <c r="C268" s="52" t="s">
        <v>722</v>
      </c>
      <c r="D268" s="52" t="s">
        <v>478</v>
      </c>
      <c r="E268" s="52" t="s">
        <v>721</v>
      </c>
      <c r="F268" s="155" t="s">
        <v>264</v>
      </c>
      <c r="H268" s="52" t="s">
        <v>723</v>
      </c>
      <c r="I268" s="52" t="s">
        <v>724</v>
      </c>
      <c r="J268" s="53" t="str">
        <f t="shared" si="8"/>
        <v>GoldSOE Shyolkovsky Factory of Secondary Precious Metals</v>
      </c>
      <c r="K268" s="53" t="str">
        <f t="shared" si="9"/>
        <v>GoldSOE Shyolkovsky Factory of Secondary Precious Metals</v>
      </c>
    </row>
    <row r="269" spans="1:11">
      <c r="A269" s="52" t="s">
        <v>250</v>
      </c>
      <c r="B269" s="52" t="s">
        <v>726</v>
      </c>
      <c r="C269" s="52" t="s">
        <v>726</v>
      </c>
      <c r="D269" s="52" t="s">
        <v>718</v>
      </c>
      <c r="E269" s="52" t="s">
        <v>725</v>
      </c>
      <c r="F269" s="155" t="s">
        <v>264</v>
      </c>
      <c r="H269" s="52" t="s">
        <v>727</v>
      </c>
      <c r="I269" s="52" t="s">
        <v>728</v>
      </c>
      <c r="J269" s="53" t="str">
        <f t="shared" si="8"/>
        <v>GoldSolar Applied Materials Technology Corp.</v>
      </c>
      <c r="K269" s="53" t="str">
        <f t="shared" si="9"/>
        <v>GoldSolar Applied Materials Technology Corp.</v>
      </c>
    </row>
    <row r="270" spans="1:11">
      <c r="A270" s="52" t="s">
        <v>250</v>
      </c>
      <c r="B270" s="52" t="s">
        <v>1094</v>
      </c>
      <c r="C270" s="52" t="s">
        <v>726</v>
      </c>
      <c r="D270" s="52" t="s">
        <v>718</v>
      </c>
      <c r="E270" s="52" t="s">
        <v>725</v>
      </c>
      <c r="F270" s="155" t="s">
        <v>264</v>
      </c>
      <c r="H270" s="52" t="s">
        <v>727</v>
      </c>
      <c r="I270" s="52" t="s">
        <v>728</v>
      </c>
      <c r="J270" s="53" t="str">
        <f t="shared" si="8"/>
        <v>GoldSOLAR CHEMICALAPPLIED MATERIALS TECHNOLOGY (KUN SHAN)</v>
      </c>
      <c r="K270" s="53" t="str">
        <f t="shared" si="9"/>
        <v>GoldSOLAR CHEMICALAPPLIED MATERIALS TECHNOLOGY (KUN SHAN)</v>
      </c>
    </row>
    <row r="271" spans="1:11">
      <c r="A271" s="52" t="s">
        <v>250</v>
      </c>
      <c r="B271" s="52" t="s">
        <v>1095</v>
      </c>
      <c r="C271" s="52" t="s">
        <v>726</v>
      </c>
      <c r="D271" s="52" t="s">
        <v>718</v>
      </c>
      <c r="E271" s="52" t="s">
        <v>725</v>
      </c>
      <c r="F271" s="155" t="s">
        <v>264</v>
      </c>
      <c r="H271" s="52" t="s">
        <v>727</v>
      </c>
      <c r="I271" s="52" t="s">
        <v>728</v>
      </c>
      <c r="J271" s="53" t="str">
        <f t="shared" si="8"/>
        <v>GoldSolartech</v>
      </c>
      <c r="K271" s="53" t="str">
        <f t="shared" si="9"/>
        <v>GoldSolartech</v>
      </c>
    </row>
    <row r="272" spans="1:11">
      <c r="A272" s="52" t="s">
        <v>250</v>
      </c>
      <c r="B272" s="52" t="s">
        <v>730</v>
      </c>
      <c r="C272" s="52" t="s">
        <v>730</v>
      </c>
      <c r="D272" s="52" t="s">
        <v>343</v>
      </c>
      <c r="E272" s="52" t="s">
        <v>729</v>
      </c>
      <c r="F272" s="155" t="s">
        <v>264</v>
      </c>
      <c r="H272" s="52" t="s">
        <v>1520</v>
      </c>
      <c r="I272" s="52" t="s">
        <v>1659</v>
      </c>
      <c r="J272" s="53" t="str">
        <f t="shared" si="8"/>
        <v>GoldSovereign Metals</v>
      </c>
      <c r="K272" s="53" t="str">
        <f t="shared" si="9"/>
        <v>GoldSovereign Metals</v>
      </c>
    </row>
    <row r="273" spans="1:11">
      <c r="A273" s="52" t="s">
        <v>250</v>
      </c>
      <c r="B273" s="52" t="s">
        <v>732</v>
      </c>
      <c r="C273" s="52" t="s">
        <v>732</v>
      </c>
      <c r="D273" s="52" t="s">
        <v>733</v>
      </c>
      <c r="E273" s="52" t="s">
        <v>731</v>
      </c>
      <c r="F273" s="155" t="s">
        <v>264</v>
      </c>
      <c r="H273" s="52" t="s">
        <v>734</v>
      </c>
      <c r="I273" s="52" t="s">
        <v>734</v>
      </c>
      <c r="J273" s="53" t="str">
        <f t="shared" si="8"/>
        <v>GoldState Research Institute Center for Physical Sciences and Technology</v>
      </c>
      <c r="K273" s="53" t="str">
        <f t="shared" si="9"/>
        <v>GoldState Research Institute Center for Physical Sciences and Technology</v>
      </c>
    </row>
    <row r="274" spans="1:11">
      <c r="A274" s="52" t="s">
        <v>250</v>
      </c>
      <c r="B274" s="52" t="s">
        <v>736</v>
      </c>
      <c r="C274" s="52" t="s">
        <v>736</v>
      </c>
      <c r="D274" s="52" t="s">
        <v>737</v>
      </c>
      <c r="E274" s="52" t="s">
        <v>735</v>
      </c>
      <c r="F274" s="155" t="s">
        <v>264</v>
      </c>
      <c r="H274" s="52" t="s">
        <v>738</v>
      </c>
      <c r="I274" s="52" t="s">
        <v>738</v>
      </c>
      <c r="J274" s="53" t="str">
        <f t="shared" si="8"/>
        <v>GoldSudan Gold Refinery</v>
      </c>
      <c r="K274" s="53" t="str">
        <f t="shared" si="9"/>
        <v>GoldSudan Gold Refinery</v>
      </c>
    </row>
    <row r="275" spans="1:11">
      <c r="A275" s="52" t="s">
        <v>250</v>
      </c>
      <c r="B275" s="52" t="s">
        <v>1096</v>
      </c>
      <c r="C275" s="52" t="s">
        <v>740</v>
      </c>
      <c r="D275" s="52" t="s">
        <v>283</v>
      </c>
      <c r="E275" s="52" t="s">
        <v>739</v>
      </c>
      <c r="F275" s="155" t="s">
        <v>264</v>
      </c>
      <c r="H275" s="52" t="s">
        <v>741</v>
      </c>
      <c r="I275" s="52" t="s">
        <v>742</v>
      </c>
      <c r="J275" s="53" t="str">
        <f t="shared" si="8"/>
        <v>GoldSumitomo Kinzoku Kozan K.K.</v>
      </c>
      <c r="K275" s="53" t="str">
        <f t="shared" si="9"/>
        <v>GoldSumitomo Kinzoku Kozan K.K.</v>
      </c>
    </row>
    <row r="276" spans="1:11">
      <c r="A276" s="52" t="s">
        <v>250</v>
      </c>
      <c r="B276" s="52" t="s">
        <v>740</v>
      </c>
      <c r="C276" s="52" t="s">
        <v>740</v>
      </c>
      <c r="D276" s="52" t="s">
        <v>283</v>
      </c>
      <c r="E276" s="52" t="s">
        <v>739</v>
      </c>
      <c r="F276" s="155" t="s">
        <v>264</v>
      </c>
      <c r="H276" s="52" t="s">
        <v>741</v>
      </c>
      <c r="I276" s="52" t="s">
        <v>742</v>
      </c>
      <c r="J276" s="53" t="str">
        <f t="shared" si="8"/>
        <v>GoldSumitomo Metal Mining Co., Ltd.</v>
      </c>
      <c r="K276" s="53" t="str">
        <f t="shared" si="9"/>
        <v>GoldSumitomo Metal Mining Co., Ltd.</v>
      </c>
    </row>
    <row r="277" spans="1:11">
      <c r="A277" s="52" t="s">
        <v>250</v>
      </c>
      <c r="B277" s="52" t="s">
        <v>744</v>
      </c>
      <c r="C277" s="52" t="s">
        <v>744</v>
      </c>
      <c r="D277" s="52" t="s">
        <v>395</v>
      </c>
      <c r="E277" s="52" t="s">
        <v>743</v>
      </c>
      <c r="F277" s="155" t="s">
        <v>264</v>
      </c>
      <c r="H277" s="52" t="s">
        <v>745</v>
      </c>
      <c r="I277" s="52" t="s">
        <v>746</v>
      </c>
      <c r="J277" s="53" t="str">
        <f t="shared" si="8"/>
        <v>GoldSungEel HiMetal Co., Ltd.</v>
      </c>
      <c r="K277" s="53" t="str">
        <f t="shared" si="9"/>
        <v>GoldSungEel HiMetal Co., Ltd.</v>
      </c>
    </row>
    <row r="278" spans="1:11">
      <c r="A278" s="52" t="s">
        <v>250</v>
      </c>
      <c r="B278" s="52" t="s">
        <v>1097</v>
      </c>
      <c r="C278" s="52" t="s">
        <v>744</v>
      </c>
      <c r="D278" s="52" t="s">
        <v>395</v>
      </c>
      <c r="E278" s="52" t="s">
        <v>743</v>
      </c>
      <c r="F278" s="155" t="s">
        <v>264</v>
      </c>
      <c r="H278" s="52" t="s">
        <v>745</v>
      </c>
      <c r="I278" s="52" t="s">
        <v>746</v>
      </c>
      <c r="J278" s="53" t="str">
        <f t="shared" si="8"/>
        <v>GoldSungEel HiTech</v>
      </c>
      <c r="K278" s="53" t="str">
        <f t="shared" si="9"/>
        <v>GoldSungEel HiTech</v>
      </c>
    </row>
    <row r="279" spans="1:11">
      <c r="A279" s="52" t="s">
        <v>250</v>
      </c>
      <c r="B279" s="52" t="s">
        <v>1588</v>
      </c>
      <c r="C279" s="52" t="s">
        <v>1588</v>
      </c>
      <c r="D279" s="52" t="s">
        <v>718</v>
      </c>
      <c r="E279" s="52" t="s">
        <v>1589</v>
      </c>
      <c r="F279" s="155" t="s">
        <v>264</v>
      </c>
      <c r="H279" s="52" t="s">
        <v>720</v>
      </c>
      <c r="I279" s="52" t="s">
        <v>720</v>
      </c>
      <c r="J279" s="53" t="str">
        <f t="shared" si="8"/>
        <v>GoldSuper Dragon Technology Co., Ltd.</v>
      </c>
      <c r="K279" s="53" t="str">
        <f t="shared" si="9"/>
        <v>GoldSuper Dragon Technology Co., Ltd.</v>
      </c>
    </row>
    <row r="280" spans="1:11">
      <c r="A280" s="52" t="s">
        <v>250</v>
      </c>
      <c r="B280" s="52" t="s">
        <v>748</v>
      </c>
      <c r="C280" s="52" t="s">
        <v>748</v>
      </c>
      <c r="D280" s="52" t="s">
        <v>263</v>
      </c>
      <c r="E280" s="52" t="s">
        <v>747</v>
      </c>
      <c r="F280" s="155" t="s">
        <v>264</v>
      </c>
      <c r="H280" s="52" t="s">
        <v>749</v>
      </c>
      <c r="I280" s="52" t="s">
        <v>376</v>
      </c>
      <c r="J280" s="53" t="str">
        <f t="shared" si="8"/>
        <v>GoldT.C.A S.p.A</v>
      </c>
      <c r="K280" s="53" t="str">
        <f t="shared" si="9"/>
        <v>GoldT.C.A S.p.A</v>
      </c>
    </row>
    <row r="281" spans="1:11">
      <c r="A281" s="52" t="s">
        <v>250</v>
      </c>
      <c r="B281" s="52" t="s">
        <v>1098</v>
      </c>
      <c r="C281" s="52" t="s">
        <v>583</v>
      </c>
      <c r="D281" s="52" t="s">
        <v>283</v>
      </c>
      <c r="E281" s="52" t="s">
        <v>582</v>
      </c>
      <c r="F281" s="155" t="s">
        <v>264</v>
      </c>
      <c r="H281" s="52" t="s">
        <v>584</v>
      </c>
      <c r="I281" s="52" t="s">
        <v>585</v>
      </c>
      <c r="J281" s="53" t="str">
        <f t="shared" si="8"/>
        <v>GoldTakehara Refinery</v>
      </c>
      <c r="K281" s="53" t="str">
        <f t="shared" si="9"/>
        <v>GoldTakehara Refinery</v>
      </c>
    </row>
    <row r="282" spans="1:11">
      <c r="A282" s="52" t="s">
        <v>250</v>
      </c>
      <c r="B282" s="52" t="s">
        <v>1099</v>
      </c>
      <c r="C282" s="52" t="s">
        <v>484</v>
      </c>
      <c r="D282" s="52" t="s">
        <v>283</v>
      </c>
      <c r="E282" s="52" t="s">
        <v>483</v>
      </c>
      <c r="F282" s="155" t="s">
        <v>264</v>
      </c>
      <c r="H282" s="52" t="s">
        <v>485</v>
      </c>
      <c r="I282" s="52" t="s">
        <v>486</v>
      </c>
      <c r="J282" s="53" t="str">
        <f t="shared" si="8"/>
        <v>GoldTamano Smelter</v>
      </c>
      <c r="K282" s="53" t="str">
        <f t="shared" si="9"/>
        <v>GoldTamano Smelter</v>
      </c>
    </row>
    <row r="283" spans="1:11">
      <c r="A283" s="52" t="s">
        <v>250</v>
      </c>
      <c r="B283" s="52" t="s">
        <v>1100</v>
      </c>
      <c r="C283" s="52" t="s">
        <v>751</v>
      </c>
      <c r="D283" s="52" t="s">
        <v>283</v>
      </c>
      <c r="E283" s="52" t="s">
        <v>750</v>
      </c>
      <c r="F283" s="155" t="s">
        <v>264</v>
      </c>
      <c r="H283" s="52" t="s">
        <v>752</v>
      </c>
      <c r="I283" s="52" t="s">
        <v>753</v>
      </c>
      <c r="J283" s="53" t="str">
        <f t="shared" si="8"/>
        <v>GoldTanaka Denshi Kogyo K.K</v>
      </c>
      <c r="K283" s="53" t="str">
        <f t="shared" si="9"/>
        <v>GoldTanaka Denshi Kogyo K.K</v>
      </c>
    </row>
    <row r="284" spans="1:11">
      <c r="A284" s="52" t="s">
        <v>250</v>
      </c>
      <c r="B284" s="52" t="s">
        <v>1101</v>
      </c>
      <c r="C284" s="52" t="s">
        <v>751</v>
      </c>
      <c r="D284" s="52" t="s">
        <v>283</v>
      </c>
      <c r="E284" s="52" t="s">
        <v>750</v>
      </c>
      <c r="F284" s="155" t="s">
        <v>264</v>
      </c>
      <c r="H284" s="52" t="s">
        <v>752</v>
      </c>
      <c r="I284" s="52" t="s">
        <v>753</v>
      </c>
      <c r="J284" s="53" t="str">
        <f t="shared" si="8"/>
        <v>GoldTanaka Electronics (Hong Kong) Pte. Ltd.</v>
      </c>
      <c r="K284" s="53" t="str">
        <f t="shared" si="9"/>
        <v>GoldTanaka Electronics (Hong Kong) Pte. Ltd.</v>
      </c>
    </row>
    <row r="285" spans="1:11">
      <c r="A285" s="52" t="s">
        <v>250</v>
      </c>
      <c r="B285" s="52" t="s">
        <v>1102</v>
      </c>
      <c r="C285" s="52" t="s">
        <v>751</v>
      </c>
      <c r="D285" s="52" t="s">
        <v>283</v>
      </c>
      <c r="E285" s="52" t="s">
        <v>750</v>
      </c>
      <c r="F285" s="155" t="s">
        <v>264</v>
      </c>
      <c r="H285" s="52" t="s">
        <v>752</v>
      </c>
      <c r="I285" s="52" t="s">
        <v>753</v>
      </c>
      <c r="J285" s="53" t="str">
        <f t="shared" si="8"/>
        <v>GoldTANAKA Electronics (Malaysia) SDN. BHD.</v>
      </c>
      <c r="K285" s="53" t="str">
        <f t="shared" si="9"/>
        <v>GoldTANAKA Electronics (Malaysia) SDN. BHD.</v>
      </c>
    </row>
    <row r="286" spans="1:11">
      <c r="A286" s="52" t="s">
        <v>250</v>
      </c>
      <c r="B286" s="52" t="s">
        <v>1103</v>
      </c>
      <c r="C286" s="52" t="s">
        <v>751</v>
      </c>
      <c r="D286" s="52" t="s">
        <v>283</v>
      </c>
      <c r="E286" s="52" t="s">
        <v>750</v>
      </c>
      <c r="F286" s="155" t="s">
        <v>264</v>
      </c>
      <c r="H286" s="52" t="s">
        <v>752</v>
      </c>
      <c r="I286" s="52" t="s">
        <v>753</v>
      </c>
      <c r="J286" s="53" t="str">
        <f t="shared" si="8"/>
        <v>GoldTanaka Electronics (Singapore) Pte. Ltd.</v>
      </c>
      <c r="K286" s="53" t="str">
        <f t="shared" si="9"/>
        <v>GoldTanaka Electronics (Singapore) Pte. Ltd.</v>
      </c>
    </row>
    <row r="287" spans="1:11">
      <c r="A287" s="52" t="s">
        <v>250</v>
      </c>
      <c r="B287" s="52" t="s">
        <v>1104</v>
      </c>
      <c r="C287" s="52" t="s">
        <v>751</v>
      </c>
      <c r="D287" s="52" t="s">
        <v>283</v>
      </c>
      <c r="E287" s="52" t="s">
        <v>750</v>
      </c>
      <c r="F287" s="155" t="s">
        <v>264</v>
      </c>
      <c r="H287" s="52" t="s">
        <v>752</v>
      </c>
      <c r="I287" s="52" t="s">
        <v>753</v>
      </c>
      <c r="J287" s="53" t="str">
        <f t="shared" si="8"/>
        <v>GoldTanaka Kikinzoku International</v>
      </c>
      <c r="K287" s="53" t="str">
        <f t="shared" si="9"/>
        <v>GoldTanaka Kikinzoku International</v>
      </c>
    </row>
    <row r="288" spans="1:11">
      <c r="A288" s="52" t="s">
        <v>250</v>
      </c>
      <c r="B288" s="52" t="s">
        <v>1105</v>
      </c>
      <c r="C288" s="52" t="s">
        <v>751</v>
      </c>
      <c r="D288" s="52" t="s">
        <v>283</v>
      </c>
      <c r="E288" s="52" t="s">
        <v>750</v>
      </c>
      <c r="F288" s="155" t="s">
        <v>264</v>
      </c>
      <c r="H288" s="52" t="s">
        <v>752</v>
      </c>
      <c r="I288" s="52" t="s">
        <v>753</v>
      </c>
      <c r="J288" s="53" t="str">
        <f t="shared" si="8"/>
        <v>GoldTanaka Kikinzoku Kogyo K.K</v>
      </c>
      <c r="K288" s="53" t="str">
        <f t="shared" si="9"/>
        <v>GoldTanaka Kikinzoku Kogyo K.K</v>
      </c>
    </row>
    <row r="289" spans="1:11">
      <c r="A289" s="52" t="s">
        <v>250</v>
      </c>
      <c r="B289" s="52" t="s">
        <v>751</v>
      </c>
      <c r="C289" s="52" t="s">
        <v>751</v>
      </c>
      <c r="D289" s="52" t="s">
        <v>283</v>
      </c>
      <c r="E289" s="52" t="s">
        <v>750</v>
      </c>
      <c r="F289" s="155" t="s">
        <v>264</v>
      </c>
      <c r="H289" s="52" t="s">
        <v>752</v>
      </c>
      <c r="I289" s="52" t="s">
        <v>753</v>
      </c>
      <c r="J289" s="53" t="str">
        <f t="shared" si="8"/>
        <v>GoldTanaka Kikinzoku Kogyo K.K.</v>
      </c>
      <c r="K289" s="53" t="str">
        <f t="shared" si="9"/>
        <v>GoldTanaka Kikinzoku Kogyo K.K.</v>
      </c>
    </row>
    <row r="290" spans="1:11">
      <c r="A290" s="52" t="s">
        <v>250</v>
      </c>
      <c r="B290" s="52" t="s">
        <v>1106</v>
      </c>
      <c r="C290" s="52" t="s">
        <v>751</v>
      </c>
      <c r="D290" s="52" t="s">
        <v>283</v>
      </c>
      <c r="E290" s="52" t="s">
        <v>750</v>
      </c>
      <c r="F290" s="155" t="s">
        <v>264</v>
      </c>
      <c r="H290" s="52" t="s">
        <v>752</v>
      </c>
      <c r="I290" s="52" t="s">
        <v>753</v>
      </c>
      <c r="J290" s="53" t="str">
        <f t="shared" si="8"/>
        <v>GoldTanaka Precious Metals</v>
      </c>
      <c r="K290" s="53" t="str">
        <f t="shared" si="9"/>
        <v>GoldTanaka Precious Metals</v>
      </c>
    </row>
    <row r="291" spans="1:11">
      <c r="A291" s="52" t="s">
        <v>250</v>
      </c>
      <c r="B291" s="52" t="s">
        <v>1107</v>
      </c>
      <c r="C291" s="52" t="s">
        <v>421</v>
      </c>
      <c r="D291" s="52" t="s">
        <v>382</v>
      </c>
      <c r="E291" s="52" t="s">
        <v>420</v>
      </c>
      <c r="F291" s="155" t="s">
        <v>264</v>
      </c>
      <c r="H291" s="52" t="s">
        <v>422</v>
      </c>
      <c r="I291" s="52" t="s">
        <v>423</v>
      </c>
      <c r="J291" s="53" t="str">
        <f t="shared" si="8"/>
        <v>GoldThe Great Wall Gold and Silver Refinery of China</v>
      </c>
      <c r="K291" s="53" t="str">
        <f t="shared" si="9"/>
        <v>GoldThe Great Wall Gold and Silver Refinery of China</v>
      </c>
    </row>
    <row r="292" spans="1:11">
      <c r="A292" s="52" t="s">
        <v>250</v>
      </c>
      <c r="B292" s="52" t="s">
        <v>1108</v>
      </c>
      <c r="C292" s="52" t="s">
        <v>791</v>
      </c>
      <c r="D292" s="52" t="s">
        <v>792</v>
      </c>
      <c r="E292" s="52" t="s">
        <v>790</v>
      </c>
      <c r="F292" s="155" t="s">
        <v>264</v>
      </c>
      <c r="H292" s="52" t="s">
        <v>793</v>
      </c>
      <c r="I292" s="52" t="s">
        <v>794</v>
      </c>
      <c r="J292" s="53" t="str">
        <f t="shared" si="8"/>
        <v>GoldThe Perth Mint</v>
      </c>
      <c r="K292" s="53" t="str">
        <f t="shared" si="9"/>
        <v>GoldThe Perth Mint</v>
      </c>
    </row>
    <row r="293" spans="1:11">
      <c r="A293" s="52" t="s">
        <v>250</v>
      </c>
      <c r="B293" s="52" t="s">
        <v>755</v>
      </c>
      <c r="C293" s="52" t="s">
        <v>1470</v>
      </c>
      <c r="D293" s="52" t="s">
        <v>382</v>
      </c>
      <c r="E293" s="52" t="s">
        <v>754</v>
      </c>
      <c r="F293" s="155" t="s">
        <v>264</v>
      </c>
      <c r="H293" s="52" t="s">
        <v>709</v>
      </c>
      <c r="I293" s="52" t="s">
        <v>431</v>
      </c>
      <c r="J293" s="53" t="str">
        <f t="shared" si="8"/>
        <v>GoldThe Refinery of Shandong Gold Mining Co., Ltd.</v>
      </c>
      <c r="K293" s="53" t="str">
        <f t="shared" si="9"/>
        <v>GoldThe Refinery of Shandong Gold Mining Co., Ltd.</v>
      </c>
    </row>
    <row r="294" spans="1:11">
      <c r="A294" s="52" t="s">
        <v>250</v>
      </c>
      <c r="B294" s="52" t="s">
        <v>757</v>
      </c>
      <c r="C294" s="52" t="s">
        <v>757</v>
      </c>
      <c r="D294" s="52" t="s">
        <v>283</v>
      </c>
      <c r="E294" s="52" t="s">
        <v>756</v>
      </c>
      <c r="F294" s="155" t="s">
        <v>264</v>
      </c>
      <c r="H294" s="52" t="s">
        <v>758</v>
      </c>
      <c r="I294" s="52" t="s">
        <v>402</v>
      </c>
      <c r="J294" s="53" t="str">
        <f t="shared" si="8"/>
        <v>GoldTokuriki Honten Co., Ltd.</v>
      </c>
      <c r="K294" s="53" t="str">
        <f t="shared" si="9"/>
        <v>GoldTokuriki Honten Co., Ltd.</v>
      </c>
    </row>
    <row r="295" spans="1:11">
      <c r="A295" s="52" t="s">
        <v>250</v>
      </c>
      <c r="B295" s="52" t="s">
        <v>760</v>
      </c>
      <c r="C295" s="52" t="s">
        <v>760</v>
      </c>
      <c r="D295" s="52" t="s">
        <v>382</v>
      </c>
      <c r="E295" s="52" t="s">
        <v>759</v>
      </c>
      <c r="F295" s="155" t="s">
        <v>264</v>
      </c>
      <c r="H295" s="52" t="s">
        <v>761</v>
      </c>
      <c r="I295" s="52" t="s">
        <v>762</v>
      </c>
      <c r="J295" s="53" t="str">
        <f t="shared" si="8"/>
        <v>GoldTongling Nonferrous Metals Group Co., Ltd.</v>
      </c>
      <c r="K295" s="53" t="str">
        <f t="shared" si="9"/>
        <v>GoldTongling Nonferrous Metals Group Co., Ltd.</v>
      </c>
    </row>
    <row r="296" spans="1:11">
      <c r="A296" s="52" t="s">
        <v>250</v>
      </c>
      <c r="B296" s="52" t="s">
        <v>1109</v>
      </c>
      <c r="C296" s="52" t="s">
        <v>760</v>
      </c>
      <c r="D296" s="52" t="s">
        <v>382</v>
      </c>
      <c r="E296" s="52" t="s">
        <v>759</v>
      </c>
      <c r="F296" s="155" t="s">
        <v>264</v>
      </c>
      <c r="H296" s="52" t="s">
        <v>761</v>
      </c>
      <c r="I296" s="52" t="s">
        <v>762</v>
      </c>
      <c r="J296" s="53" t="str">
        <f t="shared" si="8"/>
        <v>GoldTongLing Nonferrous Metals Group Holdings Co., Ltd.</v>
      </c>
      <c r="K296" s="53" t="str">
        <f t="shared" si="9"/>
        <v>GoldTongLing Nonferrous Metals Group Holdings Co., Ltd.</v>
      </c>
    </row>
    <row r="297" spans="1:11">
      <c r="A297" s="52" t="s">
        <v>250</v>
      </c>
      <c r="B297" s="52" t="s">
        <v>764</v>
      </c>
      <c r="C297" s="52" t="s">
        <v>1513</v>
      </c>
      <c r="D297" s="52" t="s">
        <v>765</v>
      </c>
      <c r="E297" s="52" t="s">
        <v>763</v>
      </c>
      <c r="F297" s="155" t="s">
        <v>264</v>
      </c>
      <c r="H297" s="52" t="s">
        <v>766</v>
      </c>
      <c r="I297" s="52" t="s">
        <v>767</v>
      </c>
      <c r="J297" s="53" t="str">
        <f t="shared" si="8"/>
        <v>GoldTony Goetz NV</v>
      </c>
      <c r="K297" s="53" t="str">
        <f t="shared" si="9"/>
        <v>GoldTony Goetz NV</v>
      </c>
    </row>
    <row r="298" spans="1:11">
      <c r="A298" s="52" t="s">
        <v>250</v>
      </c>
      <c r="B298" s="52" t="s">
        <v>769</v>
      </c>
      <c r="C298" s="52" t="s">
        <v>769</v>
      </c>
      <c r="D298" s="52" t="s">
        <v>491</v>
      </c>
      <c r="E298" s="52" t="s">
        <v>768</v>
      </c>
      <c r="F298" s="155" t="s">
        <v>264</v>
      </c>
      <c r="H298" s="52" t="s">
        <v>770</v>
      </c>
      <c r="I298" s="52" t="s">
        <v>771</v>
      </c>
      <c r="J298" s="53" t="str">
        <f t="shared" si="8"/>
        <v>GoldTOO Tau-Ken-Altyn</v>
      </c>
      <c r="K298" s="53" t="str">
        <f t="shared" si="9"/>
        <v>GoldTOO Tau-Ken-Altyn</v>
      </c>
    </row>
    <row r="299" spans="1:11">
      <c r="A299" s="52" t="s">
        <v>250</v>
      </c>
      <c r="B299" s="52" t="s">
        <v>773</v>
      </c>
      <c r="C299" s="52" t="s">
        <v>773</v>
      </c>
      <c r="D299" s="52" t="s">
        <v>395</v>
      </c>
      <c r="E299" s="52" t="s">
        <v>772</v>
      </c>
      <c r="F299" s="155" t="s">
        <v>264</v>
      </c>
      <c r="H299" s="52" t="s">
        <v>774</v>
      </c>
      <c r="I299" s="52" t="s">
        <v>775</v>
      </c>
      <c r="J299" s="53" t="str">
        <f t="shared" si="8"/>
        <v>GoldTorecom</v>
      </c>
      <c r="K299" s="53" t="str">
        <f t="shared" si="9"/>
        <v>GoldTorecom</v>
      </c>
    </row>
    <row r="300" spans="1:11">
      <c r="A300" s="52" t="s">
        <v>250</v>
      </c>
      <c r="B300" s="52" t="s">
        <v>1590</v>
      </c>
      <c r="C300" s="52" t="s">
        <v>546</v>
      </c>
      <c r="D300" s="52" t="s">
        <v>303</v>
      </c>
      <c r="E300" s="52" t="s">
        <v>545</v>
      </c>
      <c r="F300" s="155" t="s">
        <v>264</v>
      </c>
      <c r="H300" s="52" t="s">
        <v>547</v>
      </c>
      <c r="I300" s="52" t="s">
        <v>548</v>
      </c>
      <c r="J300" s="53" t="str">
        <f t="shared" si="8"/>
        <v>GoldUbro-Union of Brazilian Refiners</v>
      </c>
      <c r="K300" s="53" t="str">
        <f t="shared" si="9"/>
        <v>GoldUbro-Union of Brazilian Refiners</v>
      </c>
    </row>
    <row r="301" spans="1:11">
      <c r="A301" s="52" t="s">
        <v>250</v>
      </c>
      <c r="B301" s="52" t="s">
        <v>1110</v>
      </c>
      <c r="C301" s="52" t="s">
        <v>782</v>
      </c>
      <c r="D301" s="52" t="s">
        <v>765</v>
      </c>
      <c r="E301" s="52" t="s">
        <v>781</v>
      </c>
      <c r="F301" s="155" t="s">
        <v>264</v>
      </c>
      <c r="H301" s="52" t="s">
        <v>783</v>
      </c>
      <c r="I301" s="52" t="s">
        <v>767</v>
      </c>
      <c r="J301" s="53" t="str">
        <f t="shared" si="8"/>
        <v>GoldUmicore Precious Metals Refining Hoboken</v>
      </c>
      <c r="K301" s="53" t="str">
        <f t="shared" si="9"/>
        <v>GoldUmicore Precious Metals Refining Hoboken</v>
      </c>
    </row>
    <row r="302" spans="1:11">
      <c r="A302" s="52" t="s">
        <v>250</v>
      </c>
      <c r="B302" s="52" t="s">
        <v>777</v>
      </c>
      <c r="C302" s="52" t="s">
        <v>777</v>
      </c>
      <c r="D302" s="52" t="s">
        <v>778</v>
      </c>
      <c r="E302" s="52" t="s">
        <v>776</v>
      </c>
      <c r="F302" s="155" t="s">
        <v>264</v>
      </c>
      <c r="H302" s="52" t="s">
        <v>779</v>
      </c>
      <c r="I302" s="52" t="s">
        <v>780</v>
      </c>
      <c r="J302" s="53" t="str">
        <f t="shared" si="8"/>
        <v>GoldUmicore Precious Metals Thailand</v>
      </c>
      <c r="K302" s="53" t="str">
        <f t="shared" si="9"/>
        <v>GoldUmicore Precious Metals Thailand</v>
      </c>
    </row>
    <row r="303" spans="1:11">
      <c r="A303" s="52" t="s">
        <v>250</v>
      </c>
      <c r="B303" s="52" t="s">
        <v>782</v>
      </c>
      <c r="C303" s="52" t="s">
        <v>782</v>
      </c>
      <c r="D303" s="52" t="s">
        <v>765</v>
      </c>
      <c r="E303" s="52" t="s">
        <v>781</v>
      </c>
      <c r="F303" s="155" t="s">
        <v>264</v>
      </c>
      <c r="H303" s="52" t="s">
        <v>783</v>
      </c>
      <c r="I303" s="52" t="s">
        <v>767</v>
      </c>
      <c r="J303" s="53" t="str">
        <f t="shared" si="8"/>
        <v>GoldUmicore S.A. Business Unit Precious Metals Refining</v>
      </c>
      <c r="K303" s="53" t="str">
        <f t="shared" si="9"/>
        <v>GoldUmicore S.A. Business Unit Precious Metals Refining</v>
      </c>
    </row>
    <row r="304" spans="1:11">
      <c r="A304" s="52" t="s">
        <v>250</v>
      </c>
      <c r="B304" s="52" t="s">
        <v>785</v>
      </c>
      <c r="C304" s="52" t="s">
        <v>785</v>
      </c>
      <c r="D304" s="52" t="s">
        <v>269</v>
      </c>
      <c r="E304" s="52" t="s">
        <v>784</v>
      </c>
      <c r="F304" s="155" t="s">
        <v>264</v>
      </c>
      <c r="H304" s="52" t="s">
        <v>786</v>
      </c>
      <c r="I304" s="52" t="s">
        <v>552</v>
      </c>
      <c r="J304" s="53" t="str">
        <f t="shared" si="8"/>
        <v>GoldUnited Precious Metal Refining, Inc.</v>
      </c>
      <c r="K304" s="53" t="str">
        <f t="shared" si="9"/>
        <v>GoldUnited Precious Metal Refining, Inc.</v>
      </c>
    </row>
    <row r="305" spans="1:11">
      <c r="A305" s="52" t="s">
        <v>250</v>
      </c>
      <c r="B305" s="52" t="s">
        <v>788</v>
      </c>
      <c r="C305" s="52" t="s">
        <v>788</v>
      </c>
      <c r="D305" s="52" t="s">
        <v>308</v>
      </c>
      <c r="E305" s="52" t="s">
        <v>787</v>
      </c>
      <c r="F305" s="155" t="s">
        <v>264</v>
      </c>
      <c r="H305" s="52" t="s">
        <v>789</v>
      </c>
      <c r="I305" s="52" t="s">
        <v>310</v>
      </c>
      <c r="J305" s="53" t="str">
        <f t="shared" si="8"/>
        <v>GoldValcambi S.A.</v>
      </c>
      <c r="K305" s="53" t="str">
        <f t="shared" si="9"/>
        <v>GoldValcambi S.A.</v>
      </c>
    </row>
    <row r="306" spans="1:11">
      <c r="A306" s="52" t="s">
        <v>250</v>
      </c>
      <c r="B306" s="52" t="s">
        <v>1521</v>
      </c>
      <c r="C306" s="52" t="s">
        <v>1521</v>
      </c>
      <c r="D306" s="52" t="s">
        <v>679</v>
      </c>
      <c r="E306" s="52" t="s">
        <v>1522</v>
      </c>
      <c r="F306" s="155" t="s">
        <v>264</v>
      </c>
      <c r="H306" s="52" t="s">
        <v>1591</v>
      </c>
      <c r="I306" s="52" t="s">
        <v>1523</v>
      </c>
      <c r="J306" s="53" t="str">
        <f t="shared" si="8"/>
        <v>GoldWEEEREFINING</v>
      </c>
      <c r="K306" s="53" t="str">
        <f t="shared" si="9"/>
        <v>GoldWEEEREFINING</v>
      </c>
    </row>
    <row r="307" spans="1:11">
      <c r="A307" s="52" t="s">
        <v>250</v>
      </c>
      <c r="B307" s="52" t="s">
        <v>791</v>
      </c>
      <c r="C307" s="52" t="s">
        <v>791</v>
      </c>
      <c r="D307" s="52" t="s">
        <v>792</v>
      </c>
      <c r="E307" s="52" t="s">
        <v>790</v>
      </c>
      <c r="F307" s="155" t="s">
        <v>264</v>
      </c>
      <c r="H307" s="52" t="s">
        <v>793</v>
      </c>
      <c r="I307" s="52" t="s">
        <v>794</v>
      </c>
      <c r="J307" s="53" t="str">
        <f t="shared" si="8"/>
        <v>GoldWestern Australian Mint (T/a The Perth Mint)</v>
      </c>
      <c r="K307" s="53" t="str">
        <f t="shared" si="9"/>
        <v>GoldWestern Australian Mint (T/a The Perth Mint)</v>
      </c>
    </row>
    <row r="308" spans="1:11">
      <c r="A308" s="52" t="s">
        <v>250</v>
      </c>
      <c r="B308" s="52" t="s">
        <v>796</v>
      </c>
      <c r="C308" s="52" t="s">
        <v>796</v>
      </c>
      <c r="D308" s="52" t="s">
        <v>293</v>
      </c>
      <c r="E308" s="52" t="s">
        <v>795</v>
      </c>
      <c r="F308" s="155" t="s">
        <v>264</v>
      </c>
      <c r="H308" s="52" t="s">
        <v>294</v>
      </c>
      <c r="I308" s="52" t="s">
        <v>295</v>
      </c>
      <c r="J308" s="53" t="str">
        <f t="shared" si="8"/>
        <v>GoldWIELAND Edelmetalle GmbH</v>
      </c>
      <c r="K308" s="53" t="str">
        <f t="shared" si="9"/>
        <v>GoldWIELAND Edelmetalle GmbH</v>
      </c>
    </row>
    <row r="309" spans="1:11">
      <c r="A309" s="52" t="s">
        <v>250</v>
      </c>
      <c r="B309" s="52" t="s">
        <v>1111</v>
      </c>
      <c r="C309" s="52" t="s">
        <v>550</v>
      </c>
      <c r="D309" s="52" t="s">
        <v>269</v>
      </c>
      <c r="E309" s="52" t="s">
        <v>549</v>
      </c>
      <c r="F309" s="155" t="s">
        <v>264</v>
      </c>
      <c r="H309" s="52" t="s">
        <v>551</v>
      </c>
      <c r="I309" s="52" t="s">
        <v>552</v>
      </c>
      <c r="J309" s="53" t="str">
        <f t="shared" si="8"/>
        <v>GoldWilliams Advanced Materials</v>
      </c>
      <c r="K309" s="53" t="str">
        <f t="shared" si="9"/>
        <v>GoldWilliams Advanced Materials</v>
      </c>
    </row>
    <row r="310" spans="1:11">
      <c r="A310" s="52" t="s">
        <v>250</v>
      </c>
      <c r="B310" s="52" t="s">
        <v>1112</v>
      </c>
      <c r="C310" s="52" t="s">
        <v>362</v>
      </c>
      <c r="D310" s="52" t="s">
        <v>317</v>
      </c>
      <c r="E310" s="52" t="s">
        <v>361</v>
      </c>
      <c r="F310" s="155" t="s">
        <v>264</v>
      </c>
      <c r="H310" s="52" t="s">
        <v>363</v>
      </c>
      <c r="I310" s="52" t="s">
        <v>364</v>
      </c>
      <c r="J310" s="53" t="str">
        <f t="shared" si="8"/>
        <v>GoldXstrata</v>
      </c>
      <c r="K310" s="53" t="str">
        <f t="shared" si="9"/>
        <v>GoldXstrata</v>
      </c>
    </row>
    <row r="311" spans="1:11">
      <c r="A311" s="52" t="s">
        <v>250</v>
      </c>
      <c r="B311" s="52" t="s">
        <v>798</v>
      </c>
      <c r="C311" s="52" t="s">
        <v>798</v>
      </c>
      <c r="D311" s="52" t="s">
        <v>283</v>
      </c>
      <c r="E311" s="52" t="s">
        <v>797</v>
      </c>
      <c r="F311" s="155" t="s">
        <v>264</v>
      </c>
      <c r="H311" s="52" t="s">
        <v>799</v>
      </c>
      <c r="I311" s="52" t="s">
        <v>800</v>
      </c>
      <c r="J311" s="53" t="str">
        <f t="shared" si="8"/>
        <v>GoldYamakin Co., Ltd.</v>
      </c>
      <c r="K311" s="53" t="str">
        <f t="shared" si="9"/>
        <v>GoldYamakin Co., Ltd.</v>
      </c>
    </row>
    <row r="312" spans="1:11">
      <c r="A312" s="52" t="s">
        <v>250</v>
      </c>
      <c r="B312" s="52" t="s">
        <v>1113</v>
      </c>
      <c r="C312" s="52" t="s">
        <v>798</v>
      </c>
      <c r="D312" s="52" t="s">
        <v>283</v>
      </c>
      <c r="E312" s="52" t="s">
        <v>797</v>
      </c>
      <c r="F312" s="155" t="s">
        <v>264</v>
      </c>
      <c r="H312" s="52" t="s">
        <v>799</v>
      </c>
      <c r="I312" s="52" t="s">
        <v>800</v>
      </c>
      <c r="J312" s="53" t="str">
        <f t="shared" si="8"/>
        <v>GoldYamamoto Precious Co., Ltd.</v>
      </c>
      <c r="K312" s="53" t="str">
        <f t="shared" si="9"/>
        <v>GoldYamamoto Precious Co., Ltd.</v>
      </c>
    </row>
    <row r="313" spans="1:11">
      <c r="A313" s="52" t="s">
        <v>250</v>
      </c>
      <c r="B313" s="52" t="s">
        <v>1114</v>
      </c>
      <c r="C313" s="52" t="s">
        <v>798</v>
      </c>
      <c r="D313" s="52" t="s">
        <v>283</v>
      </c>
      <c r="E313" s="52" t="s">
        <v>797</v>
      </c>
      <c r="F313" s="155" t="s">
        <v>264</v>
      </c>
      <c r="H313" s="52" t="s">
        <v>799</v>
      </c>
      <c r="I313" s="52" t="s">
        <v>800</v>
      </c>
      <c r="J313" s="53" t="str">
        <f t="shared" si="8"/>
        <v>GoldYamamoto Precious Metal Co., Ltd.</v>
      </c>
      <c r="K313" s="53" t="str">
        <f t="shared" si="9"/>
        <v>GoldYamamoto Precious Metal Co., Ltd.</v>
      </c>
    </row>
    <row r="314" spans="1:11">
      <c r="A314" s="52" t="s">
        <v>250</v>
      </c>
      <c r="B314" s="52" t="s">
        <v>1115</v>
      </c>
      <c r="C314" s="52" t="s">
        <v>798</v>
      </c>
      <c r="D314" s="52" t="s">
        <v>283</v>
      </c>
      <c r="E314" s="52" t="s">
        <v>797</v>
      </c>
      <c r="F314" s="155" t="s">
        <v>264</v>
      </c>
      <c r="H314" s="52" t="s">
        <v>799</v>
      </c>
      <c r="I314" s="52" t="s">
        <v>800</v>
      </c>
      <c r="J314" s="53" t="str">
        <f t="shared" si="8"/>
        <v>GoldYamamoto Precision Metals</v>
      </c>
      <c r="K314" s="53" t="str">
        <f t="shared" si="9"/>
        <v>GoldYamamoto Precision Metals</v>
      </c>
    </row>
    <row r="315" spans="1:11">
      <c r="A315" s="52" t="s">
        <v>250</v>
      </c>
      <c r="B315" s="52" t="s">
        <v>1116</v>
      </c>
      <c r="C315" s="52" t="s">
        <v>429</v>
      </c>
      <c r="D315" s="52" t="s">
        <v>382</v>
      </c>
      <c r="E315" s="52" t="s">
        <v>428</v>
      </c>
      <c r="F315" s="155" t="s">
        <v>264</v>
      </c>
      <c r="H315" s="52" t="s">
        <v>430</v>
      </c>
      <c r="I315" s="52" t="s">
        <v>431</v>
      </c>
      <c r="J315" s="53" t="str">
        <f t="shared" si="8"/>
        <v>GoldYantai NUS Safina tech environmental Refinery Co. Ltd.</v>
      </c>
      <c r="K315" s="53" t="str">
        <f t="shared" si="9"/>
        <v>GoldYantai NUS Safina tech environmental Refinery Co. Ltd.</v>
      </c>
    </row>
    <row r="316" spans="1:11">
      <c r="A316" s="52" t="s">
        <v>250</v>
      </c>
      <c r="B316" s="52" t="s">
        <v>1871</v>
      </c>
      <c r="C316" s="52" t="s">
        <v>1841</v>
      </c>
      <c r="D316" s="52" t="s">
        <v>718</v>
      </c>
      <c r="E316" s="52" t="s">
        <v>1842</v>
      </c>
      <c r="F316" s="155" t="s">
        <v>264</v>
      </c>
      <c r="H316" s="52" t="s">
        <v>1843</v>
      </c>
      <c r="I316" s="52" t="s">
        <v>1844</v>
      </c>
      <c r="J316" s="53" t="str">
        <f t="shared" si="8"/>
        <v>GoldYilida Resources Technology Co., Ltd.</v>
      </c>
      <c r="K316" s="53" t="str">
        <f t="shared" si="9"/>
        <v>GoldYilida Resources Technology Co., Ltd.</v>
      </c>
    </row>
    <row r="317" spans="1:11">
      <c r="A317" s="52" t="s">
        <v>250</v>
      </c>
      <c r="B317" s="52" t="s">
        <v>802</v>
      </c>
      <c r="C317" s="52" t="s">
        <v>802</v>
      </c>
      <c r="D317" s="52" t="s">
        <v>283</v>
      </c>
      <c r="E317" s="52" t="s">
        <v>801</v>
      </c>
      <c r="F317" s="155" t="s">
        <v>264</v>
      </c>
      <c r="H317" s="52" t="s">
        <v>803</v>
      </c>
      <c r="I317" s="52" t="s">
        <v>753</v>
      </c>
      <c r="J317" s="53" t="str">
        <f t="shared" si="8"/>
        <v>GoldYokohama Metal Co., Ltd.</v>
      </c>
      <c r="K317" s="53" t="str">
        <f t="shared" si="9"/>
        <v>GoldYokohama Metal Co., Ltd.</v>
      </c>
    </row>
    <row r="318" spans="1:11">
      <c r="A318" s="52" t="s">
        <v>250</v>
      </c>
      <c r="B318" s="52" t="s">
        <v>805</v>
      </c>
      <c r="C318" s="52" t="s">
        <v>805</v>
      </c>
      <c r="D318" s="52" t="s">
        <v>382</v>
      </c>
      <c r="E318" s="52" t="s">
        <v>804</v>
      </c>
      <c r="F318" s="155" t="s">
        <v>264</v>
      </c>
      <c r="H318" s="52" t="s">
        <v>806</v>
      </c>
      <c r="I318" s="52" t="s">
        <v>807</v>
      </c>
      <c r="J318" s="53" t="str">
        <f t="shared" si="8"/>
        <v>GoldYunnan Copper Industry Co., Ltd.</v>
      </c>
      <c r="K318" s="53" t="str">
        <f t="shared" si="9"/>
        <v>GoldYunnan Copper Industry Co., Ltd.</v>
      </c>
    </row>
    <row r="319" spans="1:11">
      <c r="A319" s="52" t="s">
        <v>250</v>
      </c>
      <c r="B319" s="52" t="s">
        <v>1117</v>
      </c>
      <c r="C319" s="52" t="s">
        <v>713</v>
      </c>
      <c r="D319" s="52" t="s">
        <v>382</v>
      </c>
      <c r="E319" s="52" t="s">
        <v>712</v>
      </c>
      <c r="F319" s="155" t="s">
        <v>264</v>
      </c>
      <c r="H319" s="52" t="s">
        <v>430</v>
      </c>
      <c r="I319" s="52" t="s">
        <v>431</v>
      </c>
      <c r="J319" s="53" t="str">
        <f t="shared" si="8"/>
        <v>GoldZhao Jin Mining Industry Co Ltd</v>
      </c>
      <c r="K319" s="53" t="str">
        <f t="shared" si="9"/>
        <v>GoldZhao Jin Mining Industry Co Ltd</v>
      </c>
    </row>
    <row r="320" spans="1:11">
      <c r="A320" s="52" t="s">
        <v>250</v>
      </c>
      <c r="B320" s="52" t="s">
        <v>1118</v>
      </c>
      <c r="C320" s="52" t="s">
        <v>713</v>
      </c>
      <c r="D320" s="52" t="s">
        <v>382</v>
      </c>
      <c r="E320" s="52" t="s">
        <v>712</v>
      </c>
      <c r="F320" s="155" t="s">
        <v>264</v>
      </c>
      <c r="H320" s="52" t="s">
        <v>430</v>
      </c>
      <c r="I320" s="52" t="s">
        <v>431</v>
      </c>
      <c r="J320" s="53" t="str">
        <f t="shared" si="8"/>
        <v>GoldZhao Yuan Gold Mine</v>
      </c>
      <c r="K320" s="53" t="str">
        <f t="shared" si="9"/>
        <v>GoldZhao Yuan Gold Mine</v>
      </c>
    </row>
    <row r="321" spans="1:11">
      <c r="A321" s="52" t="s">
        <v>250</v>
      </c>
      <c r="B321" s="52" t="s">
        <v>1119</v>
      </c>
      <c r="C321" s="52" t="s">
        <v>713</v>
      </c>
      <c r="D321" s="52" t="s">
        <v>382</v>
      </c>
      <c r="E321" s="52" t="s">
        <v>712</v>
      </c>
      <c r="F321" s="155" t="s">
        <v>264</v>
      </c>
      <c r="H321" s="52" t="s">
        <v>430</v>
      </c>
      <c r="I321" s="52" t="s">
        <v>431</v>
      </c>
      <c r="J321" s="53" t="str">
        <f t="shared" si="8"/>
        <v>GoldZhao Yuan Gold Smelter of ZhongJin</v>
      </c>
      <c r="K321" s="53" t="str">
        <f t="shared" si="9"/>
        <v>GoldZhao Yuan Gold Smelter of ZhongJin</v>
      </c>
    </row>
    <row r="322" spans="1:11">
      <c r="A322" s="52" t="s">
        <v>250</v>
      </c>
      <c r="B322" s="52" t="s">
        <v>1120</v>
      </c>
      <c r="C322" s="52" t="s">
        <v>713</v>
      </c>
      <c r="D322" s="52" t="s">
        <v>382</v>
      </c>
      <c r="E322" s="52" t="s">
        <v>712</v>
      </c>
      <c r="F322" s="155" t="s">
        <v>264</v>
      </c>
      <c r="H322" s="52" t="s">
        <v>430</v>
      </c>
      <c r="I322" s="52" t="s">
        <v>431</v>
      </c>
      <c r="J322" s="53" t="str">
        <f t="shared" si="8"/>
        <v>GoldZhao Yuan Jin Kuang</v>
      </c>
      <c r="K322" s="53" t="str">
        <f t="shared" si="9"/>
        <v>GoldZhao Yuan Jin Kuang</v>
      </c>
    </row>
    <row r="323" spans="1:11">
      <c r="A323" s="52" t="s">
        <v>250</v>
      </c>
      <c r="B323" s="52" t="s">
        <v>1121</v>
      </c>
      <c r="C323" s="52" t="s">
        <v>713</v>
      </c>
      <c r="D323" s="52" t="s">
        <v>382</v>
      </c>
      <c r="E323" s="52" t="s">
        <v>712</v>
      </c>
      <c r="F323" s="155" t="s">
        <v>264</v>
      </c>
      <c r="H323" s="52" t="s">
        <v>430</v>
      </c>
      <c r="I323" s="52" t="s">
        <v>431</v>
      </c>
      <c r="J323" s="53" t="str">
        <f t="shared" si="8"/>
        <v>GoldZhaojin Mining Industry Co., Ltd.</v>
      </c>
      <c r="K323" s="53" t="str">
        <f t="shared" si="9"/>
        <v>GoldZhaojin Mining Industry Co., Ltd.</v>
      </c>
    </row>
    <row r="324" spans="1:11">
      <c r="A324" s="52" t="s">
        <v>250</v>
      </c>
      <c r="B324" s="52" t="s">
        <v>1122</v>
      </c>
      <c r="C324" s="52" t="s">
        <v>713</v>
      </c>
      <c r="D324" s="52" t="s">
        <v>382</v>
      </c>
      <c r="E324" s="52" t="s">
        <v>712</v>
      </c>
      <c r="F324" s="155" t="s">
        <v>264</v>
      </c>
      <c r="H324" s="52" t="s">
        <v>430</v>
      </c>
      <c r="I324" s="52" t="s">
        <v>431</v>
      </c>
      <c r="J324" s="53" t="str">
        <f t="shared" si="8"/>
        <v>Goldzhaojinjinyinyelian</v>
      </c>
      <c r="K324" s="53" t="str">
        <f t="shared" si="9"/>
        <v>Goldzhaojinjinyinyelian</v>
      </c>
    </row>
    <row r="325" spans="1:11">
      <c r="A325" s="52" t="s">
        <v>250</v>
      </c>
      <c r="B325" s="52" t="s">
        <v>1123</v>
      </c>
      <c r="C325" s="52" t="s">
        <v>713</v>
      </c>
      <c r="D325" s="52" t="s">
        <v>382</v>
      </c>
      <c r="E325" s="52" t="s">
        <v>712</v>
      </c>
      <c r="F325" s="155" t="s">
        <v>264</v>
      </c>
      <c r="H325" s="52" t="s">
        <v>430</v>
      </c>
      <c r="I325" s="52" t="s">
        <v>431</v>
      </c>
      <c r="J325" s="53" t="str">
        <f t="shared" ref="J325:J388" si="10">A325&amp;B325</f>
        <v>GoldZhaoyuan Gold Group</v>
      </c>
      <c r="K325" s="53" t="str">
        <f t="shared" ref="K325:K388" si="11">A325&amp;B325</f>
        <v>GoldZhaoyuan Gold Group</v>
      </c>
    </row>
    <row r="326" spans="1:11">
      <c r="A326" s="52" t="s">
        <v>250</v>
      </c>
      <c r="B326" s="52" t="s">
        <v>1124</v>
      </c>
      <c r="C326" s="52" t="s">
        <v>809</v>
      </c>
      <c r="D326" s="52" t="s">
        <v>382</v>
      </c>
      <c r="E326" s="52" t="s">
        <v>808</v>
      </c>
      <c r="F326" s="155" t="s">
        <v>264</v>
      </c>
      <c r="H326" s="52" t="s">
        <v>810</v>
      </c>
      <c r="I326" s="52" t="s">
        <v>528</v>
      </c>
      <c r="J326" s="53" t="str">
        <f t="shared" si="10"/>
        <v>GoldZhongjin Gold Corporation Limited</v>
      </c>
      <c r="K326" s="53" t="str">
        <f t="shared" si="11"/>
        <v>GoldZhongjin Gold Corporation Limited</v>
      </c>
    </row>
    <row r="327" spans="1:11">
      <c r="A327" s="52" t="s">
        <v>250</v>
      </c>
      <c r="B327" s="52" t="s">
        <v>809</v>
      </c>
      <c r="C327" s="52" t="s">
        <v>809</v>
      </c>
      <c r="D327" s="52" t="s">
        <v>382</v>
      </c>
      <c r="E327" s="52" t="s">
        <v>808</v>
      </c>
      <c r="F327" s="155" t="s">
        <v>264</v>
      </c>
      <c r="H327" s="52" t="s">
        <v>810</v>
      </c>
      <c r="I327" s="52" t="s">
        <v>528</v>
      </c>
      <c r="J327" s="53" t="str">
        <f t="shared" si="10"/>
        <v>GoldZhongyuan Gold Smelter of Zhongjin Gold Corporation</v>
      </c>
      <c r="K327" s="53" t="str">
        <f t="shared" si="11"/>
        <v>GoldZhongyuan Gold Smelter of Zhongjin Gold Corporation</v>
      </c>
    </row>
    <row r="328" spans="1:11">
      <c r="A328" s="52" t="s">
        <v>250</v>
      </c>
      <c r="B328" s="52" t="s">
        <v>1125</v>
      </c>
      <c r="C328" s="52" t="s">
        <v>417</v>
      </c>
      <c r="D328" s="52" t="s">
        <v>382</v>
      </c>
      <c r="E328" s="52" t="s">
        <v>416</v>
      </c>
      <c r="F328" s="155" t="s">
        <v>264</v>
      </c>
      <c r="H328" s="52" t="s">
        <v>418</v>
      </c>
      <c r="I328" s="52" t="s">
        <v>419</v>
      </c>
      <c r="J328" s="53" t="str">
        <f t="shared" si="10"/>
        <v>GoldZijin Kuang Ye Refinery</v>
      </c>
      <c r="K328" s="53" t="str">
        <f t="shared" si="11"/>
        <v>GoldZijin Kuang Ye Refinery</v>
      </c>
    </row>
    <row r="329" spans="1:11">
      <c r="A329" s="52" t="s">
        <v>250</v>
      </c>
      <c r="B329" s="52" t="s">
        <v>1126</v>
      </c>
      <c r="C329" s="52" t="s">
        <v>417</v>
      </c>
      <c r="D329" s="52" t="s">
        <v>382</v>
      </c>
      <c r="E329" s="52" t="s">
        <v>416</v>
      </c>
      <c r="F329" s="155" t="s">
        <v>264</v>
      </c>
      <c r="H329" s="52" t="s">
        <v>418</v>
      </c>
      <c r="I329" s="52" t="s">
        <v>419</v>
      </c>
      <c r="J329" s="53" t="str">
        <f t="shared" si="10"/>
        <v>GoldZijin Mining Industry Corporation</v>
      </c>
      <c r="K329" s="53" t="str">
        <f t="shared" si="11"/>
        <v>GoldZijin Mining Industry Corporation</v>
      </c>
    </row>
    <row r="330" spans="1:11">
      <c r="A330" s="52" t="s">
        <v>250</v>
      </c>
      <c r="B330" s="52" t="s">
        <v>1127</v>
      </c>
      <c r="C330" s="52"/>
      <c r="D330" s="52"/>
      <c r="E330" s="52"/>
      <c r="F330" s="155"/>
      <c r="H330" s="52"/>
      <c r="I330" s="52"/>
      <c r="J330" s="53"/>
      <c r="K330" s="53"/>
    </row>
    <row r="331" spans="1:11">
      <c r="A331" s="52" t="s">
        <v>250</v>
      </c>
      <c r="B331" s="52" t="s">
        <v>259</v>
      </c>
      <c r="C331" s="52" t="s">
        <v>237</v>
      </c>
      <c r="D331" s="52" t="s">
        <v>237</v>
      </c>
      <c r="E331" s="52"/>
      <c r="F331" s="155"/>
      <c r="H331" s="52"/>
      <c r="I331" s="52"/>
      <c r="J331" s="53"/>
      <c r="K331" s="53"/>
    </row>
    <row r="332" spans="1:11">
      <c r="A332" s="52" t="s">
        <v>247</v>
      </c>
      <c r="B332" s="52" t="s">
        <v>1592</v>
      </c>
      <c r="C332" s="52" t="s">
        <v>1592</v>
      </c>
      <c r="D332" s="52" t="s">
        <v>1202</v>
      </c>
      <c r="E332" s="52" t="s">
        <v>1593</v>
      </c>
      <c r="F332" s="52" t="s">
        <v>264</v>
      </c>
      <c r="G332" s="52"/>
      <c r="H332" s="52" t="s">
        <v>1594</v>
      </c>
      <c r="I332" s="52" t="s">
        <v>1594</v>
      </c>
      <c r="J332" s="53" t="str">
        <f t="shared" si="10"/>
        <v>Tantalum5D Production OU</v>
      </c>
      <c r="K332" s="53" t="str">
        <f t="shared" si="11"/>
        <v>Tantalum5D Production OU</v>
      </c>
    </row>
    <row r="333" spans="1:11">
      <c r="A333" s="52" t="s">
        <v>247</v>
      </c>
      <c r="B333" s="52" t="s">
        <v>1595</v>
      </c>
      <c r="C333" s="52" t="s">
        <v>1592</v>
      </c>
      <c r="D333" s="52" t="s">
        <v>1202</v>
      </c>
      <c r="E333" s="52" t="s">
        <v>1593</v>
      </c>
      <c r="F333" s="52" t="s">
        <v>264</v>
      </c>
      <c r="G333" s="52"/>
      <c r="H333" s="52" t="s">
        <v>1594</v>
      </c>
      <c r="I333" s="52" t="s">
        <v>1594</v>
      </c>
      <c r="J333" s="53" t="str">
        <f t="shared" si="10"/>
        <v>Tantalum5D Production OÜ</v>
      </c>
      <c r="K333" s="53" t="str">
        <f t="shared" si="11"/>
        <v>Tantalum5D Production OÜ</v>
      </c>
    </row>
    <row r="334" spans="1:11">
      <c r="A334" s="52" t="s">
        <v>247</v>
      </c>
      <c r="B334" s="52" t="s">
        <v>1563</v>
      </c>
      <c r="C334" s="52" t="s">
        <v>1563</v>
      </c>
      <c r="D334" s="52" t="s">
        <v>303</v>
      </c>
      <c r="E334" s="52" t="s">
        <v>1186</v>
      </c>
      <c r="F334" s="52" t="s">
        <v>264</v>
      </c>
      <c r="G334" s="52"/>
      <c r="H334" s="52" t="s">
        <v>866</v>
      </c>
      <c r="I334" s="52" t="s">
        <v>305</v>
      </c>
      <c r="J334" s="53" t="str">
        <f t="shared" si="10"/>
        <v>TantalumAMG Brasil</v>
      </c>
      <c r="K334" s="53" t="str">
        <f t="shared" si="11"/>
        <v>TantalumAMG Brasil</v>
      </c>
    </row>
    <row r="335" spans="1:11">
      <c r="A335" s="52" t="s">
        <v>247</v>
      </c>
      <c r="B335" s="52" t="s">
        <v>1872</v>
      </c>
      <c r="C335" s="52" t="s">
        <v>1873</v>
      </c>
      <c r="D335" s="52" t="s">
        <v>382</v>
      </c>
      <c r="E335" s="52" t="s">
        <v>1874</v>
      </c>
      <c r="F335" s="52" t="s">
        <v>264</v>
      </c>
      <c r="G335" s="52"/>
      <c r="H335" s="52" t="s">
        <v>1146</v>
      </c>
      <c r="I335" s="52" t="s">
        <v>427</v>
      </c>
      <c r="J335" s="53" t="str">
        <f t="shared" si="10"/>
        <v>TantalumConghua Tantalum and Niobium Smeltry</v>
      </c>
      <c r="K335" s="53" t="str">
        <f t="shared" si="11"/>
        <v>TantalumConghua Tantalum and Niobium Smeltry</v>
      </c>
    </row>
    <row r="336" spans="1:11">
      <c r="A336" s="52" t="s">
        <v>247</v>
      </c>
      <c r="B336" s="52" t="s">
        <v>1128</v>
      </c>
      <c r="C336" s="52" t="s">
        <v>1128</v>
      </c>
      <c r="D336" s="52" t="s">
        <v>269</v>
      </c>
      <c r="E336" s="52" t="s">
        <v>1129</v>
      </c>
      <c r="F336" s="52" t="s">
        <v>264</v>
      </c>
      <c r="G336" s="52"/>
      <c r="H336" s="52" t="s">
        <v>1875</v>
      </c>
      <c r="I336" s="52" t="s">
        <v>1130</v>
      </c>
      <c r="J336" s="53" t="str">
        <f t="shared" si="10"/>
        <v>TantalumD Block Metals, LLC</v>
      </c>
      <c r="K336" s="53" t="str">
        <f t="shared" si="11"/>
        <v>TantalumD Block Metals, LLC</v>
      </c>
    </row>
    <row r="337" spans="1:11">
      <c r="A337" s="52" t="s">
        <v>247</v>
      </c>
      <c r="B337" s="52" t="s">
        <v>1131</v>
      </c>
      <c r="C337" s="52" t="s">
        <v>1132</v>
      </c>
      <c r="D337" s="52" t="s">
        <v>382</v>
      </c>
      <c r="E337" s="52" t="s">
        <v>1133</v>
      </c>
      <c r="F337" s="52" t="s">
        <v>264</v>
      </c>
      <c r="G337" s="52"/>
      <c r="H337" s="52" t="s">
        <v>1134</v>
      </c>
      <c r="I337" s="52" t="s">
        <v>427</v>
      </c>
      <c r="J337" s="53" t="str">
        <f t="shared" si="10"/>
        <v>TantalumF &amp; X</v>
      </c>
      <c r="K337" s="53" t="str">
        <f t="shared" si="11"/>
        <v>TantalumF &amp; X</v>
      </c>
    </row>
    <row r="338" spans="1:11">
      <c r="A338" s="52" t="s">
        <v>247</v>
      </c>
      <c r="B338" s="52" t="s">
        <v>1132</v>
      </c>
      <c r="C338" s="52" t="s">
        <v>1132</v>
      </c>
      <c r="D338" s="52" t="s">
        <v>382</v>
      </c>
      <c r="E338" s="52" t="s">
        <v>1133</v>
      </c>
      <c r="F338" s="52" t="s">
        <v>264</v>
      </c>
      <c r="G338" s="52"/>
      <c r="H338" s="52" t="s">
        <v>1134</v>
      </c>
      <c r="I338" s="52" t="s">
        <v>427</v>
      </c>
      <c r="J338" s="53" t="str">
        <f t="shared" si="10"/>
        <v>TantalumF&amp;X Electro-Materials Ltd.</v>
      </c>
      <c r="K338" s="53" t="str">
        <f t="shared" si="11"/>
        <v>TantalumF&amp;X Electro-Materials Ltd.</v>
      </c>
    </row>
    <row r="339" spans="1:11">
      <c r="A339" s="52" t="s">
        <v>247</v>
      </c>
      <c r="B339" s="52" t="s">
        <v>1135</v>
      </c>
      <c r="C339" s="52" t="s">
        <v>1135</v>
      </c>
      <c r="D339" s="52" t="s">
        <v>382</v>
      </c>
      <c r="E339" s="52" t="s">
        <v>1136</v>
      </c>
      <c r="F339" s="52" t="s">
        <v>264</v>
      </c>
      <c r="G339" s="52"/>
      <c r="H339" s="52" t="s">
        <v>1137</v>
      </c>
      <c r="I339" s="52" t="s">
        <v>448</v>
      </c>
      <c r="J339" s="53" t="str">
        <f t="shared" si="10"/>
        <v>TantalumFIR Metals &amp; Resource Ltd.</v>
      </c>
      <c r="K339" s="53" t="str">
        <f t="shared" si="11"/>
        <v>TantalumFIR Metals &amp; Resource Ltd.</v>
      </c>
    </row>
    <row r="340" spans="1:11">
      <c r="A340" s="52" t="s">
        <v>247</v>
      </c>
      <c r="B340" s="52" t="s">
        <v>1138</v>
      </c>
      <c r="C340" s="52" t="s">
        <v>1138</v>
      </c>
      <c r="D340" s="52" t="s">
        <v>283</v>
      </c>
      <c r="E340" s="52" t="s">
        <v>1139</v>
      </c>
      <c r="F340" s="52" t="s">
        <v>264</v>
      </c>
      <c r="G340" s="52"/>
      <c r="H340" s="52" t="s">
        <v>1140</v>
      </c>
      <c r="I340" s="52" t="s">
        <v>327</v>
      </c>
      <c r="J340" s="53" t="str">
        <f t="shared" si="10"/>
        <v>TantalumGlobal Advanced Metals Aizu</v>
      </c>
      <c r="K340" s="53" t="str">
        <f t="shared" si="11"/>
        <v>TantalumGlobal Advanced Metals Aizu</v>
      </c>
    </row>
    <row r="341" spans="1:11">
      <c r="A341" s="52" t="s">
        <v>247</v>
      </c>
      <c r="B341" s="52" t="s">
        <v>1141</v>
      </c>
      <c r="C341" s="52" t="s">
        <v>1141</v>
      </c>
      <c r="D341" s="52" t="s">
        <v>269</v>
      </c>
      <c r="E341" s="52" t="s">
        <v>1142</v>
      </c>
      <c r="F341" s="52" t="s">
        <v>264</v>
      </c>
      <c r="G341" s="52"/>
      <c r="H341" s="52" t="s">
        <v>1143</v>
      </c>
      <c r="I341" s="52" t="s">
        <v>271</v>
      </c>
      <c r="J341" s="53" t="str">
        <f t="shared" si="10"/>
        <v>TantalumGlobal Advanced Metals Boyertown</v>
      </c>
      <c r="K341" s="53" t="str">
        <f t="shared" si="11"/>
        <v>TantalumGlobal Advanced Metals Boyertown</v>
      </c>
    </row>
    <row r="342" spans="1:11">
      <c r="A342" s="52" t="s">
        <v>247</v>
      </c>
      <c r="B342" s="52" t="s">
        <v>1873</v>
      </c>
      <c r="C342" s="52" t="s">
        <v>1873</v>
      </c>
      <c r="D342" s="52" t="s">
        <v>382</v>
      </c>
      <c r="E342" s="52" t="s">
        <v>1874</v>
      </c>
      <c r="F342" s="52" t="s">
        <v>264</v>
      </c>
      <c r="G342" s="52"/>
      <c r="H342" s="52" t="s">
        <v>1146</v>
      </c>
      <c r="I342" s="52" t="s">
        <v>427</v>
      </c>
      <c r="J342" s="53" t="str">
        <f t="shared" si="10"/>
        <v>TantalumGuangdong Rising Rare Metals-EO Materials Ltd.</v>
      </c>
      <c r="K342" s="53" t="str">
        <f t="shared" si="11"/>
        <v>TantalumGuangdong Rising Rare Metals-EO Materials Ltd.</v>
      </c>
    </row>
    <row r="343" spans="1:11">
      <c r="A343" s="52" t="s">
        <v>247</v>
      </c>
      <c r="B343" s="52" t="s">
        <v>1144</v>
      </c>
      <c r="C343" s="52" t="s">
        <v>1471</v>
      </c>
      <c r="D343" s="52" t="s">
        <v>382</v>
      </c>
      <c r="E343" s="52" t="s">
        <v>1145</v>
      </c>
      <c r="F343" s="52" t="s">
        <v>264</v>
      </c>
      <c r="G343" s="52"/>
      <c r="H343" s="52" t="s">
        <v>1146</v>
      </c>
      <c r="I343" s="52" t="s">
        <v>427</v>
      </c>
      <c r="J343" s="53" t="str">
        <f t="shared" si="10"/>
        <v>TantalumGuangdong Zhiyuan New Material Co., Ltd.</v>
      </c>
      <c r="K343" s="53" t="str">
        <f t="shared" si="11"/>
        <v>TantalumGuangdong Zhiyuan New Material Co., Ltd.</v>
      </c>
    </row>
    <row r="344" spans="1:11">
      <c r="A344" s="52" t="s">
        <v>247</v>
      </c>
      <c r="B344" s="52" t="s">
        <v>1147</v>
      </c>
      <c r="C344" s="52" t="s">
        <v>1472</v>
      </c>
      <c r="D344" s="52" t="s">
        <v>778</v>
      </c>
      <c r="E344" s="52" t="s">
        <v>1148</v>
      </c>
      <c r="F344" s="52" t="s">
        <v>264</v>
      </c>
      <c r="G344" s="52"/>
      <c r="H344" s="52" t="s">
        <v>1149</v>
      </c>
      <c r="I344" s="52" t="s">
        <v>1150</v>
      </c>
      <c r="J344" s="53" t="str">
        <f t="shared" si="10"/>
        <v>TantalumH.C. Starck Co., Ltd.</v>
      </c>
      <c r="K344" s="53" t="str">
        <f t="shared" si="11"/>
        <v>TantalumH.C. Starck Co., Ltd.</v>
      </c>
    </row>
    <row r="345" spans="1:11">
      <c r="A345" s="52" t="s">
        <v>247</v>
      </c>
      <c r="B345" s="52" t="s">
        <v>1151</v>
      </c>
      <c r="C345" s="52" t="s">
        <v>1670</v>
      </c>
      <c r="D345" s="52" t="s">
        <v>269</v>
      </c>
      <c r="E345" s="52" t="s">
        <v>1152</v>
      </c>
      <c r="F345" s="52" t="s">
        <v>264</v>
      </c>
      <c r="G345" s="52"/>
      <c r="H345" s="52" t="s">
        <v>1153</v>
      </c>
      <c r="I345" s="52" t="s">
        <v>575</v>
      </c>
      <c r="J345" s="53" t="str">
        <f t="shared" si="10"/>
        <v>TantalumH.C. Starck Inc.</v>
      </c>
      <c r="K345" s="53" t="str">
        <f t="shared" si="11"/>
        <v>TantalumH.C. Starck Inc.</v>
      </c>
    </row>
    <row r="346" spans="1:11">
      <c r="A346" s="52" t="s">
        <v>247</v>
      </c>
      <c r="B346" s="52" t="s">
        <v>1154</v>
      </c>
      <c r="C346" s="52" t="s">
        <v>1473</v>
      </c>
      <c r="D346" s="52" t="s">
        <v>283</v>
      </c>
      <c r="E346" s="52" t="s">
        <v>1155</v>
      </c>
      <c r="F346" s="52" t="s">
        <v>264</v>
      </c>
      <c r="G346" s="52"/>
      <c r="H346" s="52" t="s">
        <v>1876</v>
      </c>
      <c r="I346" s="52" t="s">
        <v>1156</v>
      </c>
      <c r="J346" s="53" t="str">
        <f t="shared" si="10"/>
        <v>TantalumH.C. Starck Ltd.</v>
      </c>
      <c r="K346" s="53" t="str">
        <f t="shared" si="11"/>
        <v>TantalumH.C. Starck Ltd.</v>
      </c>
    </row>
    <row r="347" spans="1:11">
      <c r="A347" s="52" t="s">
        <v>247</v>
      </c>
      <c r="B347" s="52" t="s">
        <v>1157</v>
      </c>
      <c r="C347" s="52" t="s">
        <v>1474</v>
      </c>
      <c r="D347" s="52" t="s">
        <v>293</v>
      </c>
      <c r="E347" s="52" t="s">
        <v>1158</v>
      </c>
      <c r="F347" s="52" t="s">
        <v>264</v>
      </c>
      <c r="G347" s="52"/>
      <c r="H347" s="52" t="s">
        <v>1159</v>
      </c>
      <c r="I347" s="52" t="s">
        <v>295</v>
      </c>
      <c r="J347" s="53" t="str">
        <f t="shared" si="10"/>
        <v>TantalumH.C. Starck Smelting GmbH &amp; Co. KG</v>
      </c>
      <c r="K347" s="53" t="str">
        <f t="shared" si="11"/>
        <v>TantalumH.C. Starck Smelting GmbH &amp; Co. KG</v>
      </c>
    </row>
    <row r="348" spans="1:11">
      <c r="A348" s="52" t="s">
        <v>247</v>
      </c>
      <c r="B348" s="52" t="s">
        <v>1160</v>
      </c>
      <c r="C348" s="52" t="s">
        <v>1475</v>
      </c>
      <c r="D348" s="52" t="s">
        <v>293</v>
      </c>
      <c r="E348" s="52" t="s">
        <v>1161</v>
      </c>
      <c r="F348" s="52" t="s">
        <v>264</v>
      </c>
      <c r="G348" s="52"/>
      <c r="H348" s="52" t="s">
        <v>1162</v>
      </c>
      <c r="I348" s="52" t="s">
        <v>1163</v>
      </c>
      <c r="J348" s="53" t="str">
        <f t="shared" si="10"/>
        <v>TantalumH.C. Starck Tantalum and Niobium GmbH</v>
      </c>
      <c r="K348" s="53" t="str">
        <f t="shared" si="11"/>
        <v>TantalumH.C. Starck Tantalum and Niobium GmbH</v>
      </c>
    </row>
    <row r="349" spans="1:11">
      <c r="A349" s="52" t="s">
        <v>247</v>
      </c>
      <c r="B349" s="52" t="s">
        <v>1164</v>
      </c>
      <c r="C349" s="52" t="s">
        <v>1164</v>
      </c>
      <c r="D349" s="52" t="s">
        <v>382</v>
      </c>
      <c r="E349" s="52" t="s">
        <v>1165</v>
      </c>
      <c r="F349" s="52" t="s">
        <v>264</v>
      </c>
      <c r="G349" s="52"/>
      <c r="H349" s="52" t="s">
        <v>1166</v>
      </c>
      <c r="I349" s="52" t="s">
        <v>448</v>
      </c>
      <c r="J349" s="53" t="str">
        <f t="shared" si="10"/>
        <v>TantalumHengyang King Xing Lifeng New Materials Co., Ltd.</v>
      </c>
      <c r="K349" s="53" t="str">
        <f t="shared" si="11"/>
        <v>TantalumHengyang King Xing Lifeng New Materials Co., Ltd.</v>
      </c>
    </row>
    <row r="350" spans="1:11">
      <c r="A350" s="52" t="s">
        <v>247</v>
      </c>
      <c r="B350" s="52" t="s">
        <v>1167</v>
      </c>
      <c r="C350" s="52" t="s">
        <v>1167</v>
      </c>
      <c r="D350" s="52" t="s">
        <v>382</v>
      </c>
      <c r="E350" s="52" t="s">
        <v>1168</v>
      </c>
      <c r="F350" s="52" t="s">
        <v>264</v>
      </c>
      <c r="G350" s="52"/>
      <c r="H350" s="52" t="s">
        <v>1169</v>
      </c>
      <c r="I350" s="52" t="s">
        <v>475</v>
      </c>
      <c r="J350" s="53" t="str">
        <f t="shared" si="10"/>
        <v>TantalumJiangxi Dinghai Tantalum &amp; Niobium Co., Ltd.</v>
      </c>
      <c r="K350" s="53" t="str">
        <f t="shared" si="11"/>
        <v>TantalumJiangxi Dinghai Tantalum &amp; Niobium Co., Ltd.</v>
      </c>
    </row>
    <row r="351" spans="1:11">
      <c r="A351" s="52" t="s">
        <v>247</v>
      </c>
      <c r="B351" s="52" t="s">
        <v>1170</v>
      </c>
      <c r="C351" s="52" t="s">
        <v>1170</v>
      </c>
      <c r="D351" s="52" t="s">
        <v>382</v>
      </c>
      <c r="E351" s="52" t="s">
        <v>1171</v>
      </c>
      <c r="F351" s="52" t="s">
        <v>264</v>
      </c>
      <c r="G351" s="52"/>
      <c r="H351" s="52" t="s">
        <v>1172</v>
      </c>
      <c r="I351" s="52" t="s">
        <v>475</v>
      </c>
      <c r="J351" s="53" t="str">
        <f t="shared" si="10"/>
        <v>TantalumJiangxi Tuohong New Raw Material</v>
      </c>
      <c r="K351" s="53" t="str">
        <f t="shared" si="11"/>
        <v>TantalumJiangxi Tuohong New Raw Material</v>
      </c>
    </row>
    <row r="352" spans="1:11">
      <c r="A352" s="52" t="s">
        <v>247</v>
      </c>
      <c r="B352" s="52" t="s">
        <v>1173</v>
      </c>
      <c r="C352" s="52" t="s">
        <v>1173</v>
      </c>
      <c r="D352" s="52" t="s">
        <v>382</v>
      </c>
      <c r="E352" s="52" t="s">
        <v>1174</v>
      </c>
      <c r="F352" s="52" t="s">
        <v>264</v>
      </c>
      <c r="G352" s="52"/>
      <c r="H352" s="52" t="s">
        <v>1175</v>
      </c>
      <c r="I352" s="49" t="s">
        <v>475</v>
      </c>
      <c r="J352" s="53" t="str">
        <f t="shared" si="10"/>
        <v>TantalumJiuJiang JinXin Nonferrous Metals Co., Ltd.</v>
      </c>
      <c r="K352" s="53" t="str">
        <f t="shared" si="11"/>
        <v>TantalumJiuJiang JinXin Nonferrous Metals Co., Ltd.</v>
      </c>
    </row>
    <row r="353" spans="1:11">
      <c r="A353" s="52" t="s">
        <v>247</v>
      </c>
      <c r="B353" s="52" t="s">
        <v>1176</v>
      </c>
      <c r="C353" s="52" t="s">
        <v>1177</v>
      </c>
      <c r="D353" s="52" t="s">
        <v>382</v>
      </c>
      <c r="E353" s="52" t="s">
        <v>1178</v>
      </c>
      <c r="F353" s="52" t="s">
        <v>264</v>
      </c>
      <c r="G353" s="52"/>
      <c r="H353" s="52" t="s">
        <v>1175</v>
      </c>
      <c r="I353" s="49" t="s">
        <v>475</v>
      </c>
      <c r="J353" s="53" t="str">
        <f t="shared" si="10"/>
        <v>TantalumJiujiang Nonferrous Metals Smelting Company Limited</v>
      </c>
      <c r="K353" s="53" t="str">
        <f t="shared" si="11"/>
        <v>TantalumJiujiang Nonferrous Metals Smelting Company Limited</v>
      </c>
    </row>
    <row r="354" spans="1:11">
      <c r="A354" s="52" t="s">
        <v>247</v>
      </c>
      <c r="B354" s="52" t="s">
        <v>1177</v>
      </c>
      <c r="C354" s="52" t="s">
        <v>1177</v>
      </c>
      <c r="D354" s="52" t="s">
        <v>382</v>
      </c>
      <c r="E354" s="52" t="s">
        <v>1178</v>
      </c>
      <c r="F354" s="52" t="s">
        <v>264</v>
      </c>
      <c r="G354" s="52"/>
      <c r="H354" s="52" t="s">
        <v>1175</v>
      </c>
      <c r="I354" s="52" t="s">
        <v>475</v>
      </c>
      <c r="J354" s="53" t="str">
        <f t="shared" si="10"/>
        <v>TantalumJiujiang Tanbre Co., Ltd.</v>
      </c>
      <c r="K354" s="53" t="str">
        <f t="shared" si="11"/>
        <v>TantalumJiujiang Tanbre Co., Ltd.</v>
      </c>
    </row>
    <row r="355" spans="1:11">
      <c r="A355" s="52" t="s">
        <v>247</v>
      </c>
      <c r="B355" s="52" t="s">
        <v>1179</v>
      </c>
      <c r="C355" s="52" t="s">
        <v>1179</v>
      </c>
      <c r="D355" s="52" t="s">
        <v>382</v>
      </c>
      <c r="E355" s="52" t="s">
        <v>1180</v>
      </c>
      <c r="F355" s="52" t="s">
        <v>264</v>
      </c>
      <c r="G355" s="52"/>
      <c r="H355" s="52" t="s">
        <v>1175</v>
      </c>
      <c r="I355" s="49" t="s">
        <v>475</v>
      </c>
      <c r="J355" s="53" t="str">
        <f t="shared" si="10"/>
        <v>TantalumJiujiang Zhongao Tantalum &amp; Niobium Co., Ltd.</v>
      </c>
      <c r="K355" s="53" t="str">
        <f t="shared" si="11"/>
        <v>TantalumJiujiang Zhongao Tantalum &amp; Niobium Co., Ltd.</v>
      </c>
    </row>
    <row r="356" spans="1:11">
      <c r="A356" s="52" t="s">
        <v>247</v>
      </c>
      <c r="B356" s="52" t="s">
        <v>1181</v>
      </c>
      <c r="C356" s="52" t="s">
        <v>1476</v>
      </c>
      <c r="D356" s="52" t="s">
        <v>358</v>
      </c>
      <c r="E356" s="52" t="s">
        <v>1182</v>
      </c>
      <c r="F356" s="52" t="s">
        <v>264</v>
      </c>
      <c r="G356" s="52"/>
      <c r="H356" s="52" t="s">
        <v>1183</v>
      </c>
      <c r="I356" s="49" t="s">
        <v>1184</v>
      </c>
      <c r="J356" s="53" t="str">
        <f t="shared" si="10"/>
        <v>TantalumKEMET Blue Metals</v>
      </c>
      <c r="K356" s="53" t="str">
        <f t="shared" si="11"/>
        <v>TantalumKEMET Blue Metals</v>
      </c>
    </row>
    <row r="357" spans="1:11">
      <c r="A357" s="52" t="s">
        <v>247</v>
      </c>
      <c r="B357" s="52" t="s">
        <v>1476</v>
      </c>
      <c r="C357" s="52" t="s">
        <v>1476</v>
      </c>
      <c r="D357" s="52" t="s">
        <v>358</v>
      </c>
      <c r="E357" s="52" t="s">
        <v>1182</v>
      </c>
      <c r="F357" s="52" t="s">
        <v>264</v>
      </c>
      <c r="G357" s="52"/>
      <c r="H357" s="52" t="s">
        <v>1183</v>
      </c>
      <c r="I357" s="49" t="s">
        <v>1184</v>
      </c>
      <c r="J357" s="53" t="str">
        <f t="shared" si="10"/>
        <v>TantalumKEMET de Mexico</v>
      </c>
      <c r="K357" s="53" t="str">
        <f t="shared" si="11"/>
        <v>TantalumKEMET de Mexico</v>
      </c>
    </row>
    <row r="358" spans="1:11">
      <c r="A358" s="52" t="s">
        <v>247</v>
      </c>
      <c r="B358" s="52" t="s">
        <v>1185</v>
      </c>
      <c r="C358" s="52" t="s">
        <v>1563</v>
      </c>
      <c r="D358" s="52" t="s">
        <v>303</v>
      </c>
      <c r="E358" s="52" t="s">
        <v>1186</v>
      </c>
      <c r="F358" s="52" t="s">
        <v>264</v>
      </c>
      <c r="G358" s="52"/>
      <c r="H358" s="52" t="s">
        <v>866</v>
      </c>
      <c r="I358" s="49" t="s">
        <v>305</v>
      </c>
      <c r="J358" s="53" t="str">
        <f t="shared" si="10"/>
        <v>TantalumLSM Brasil S.A.</v>
      </c>
      <c r="K358" s="53" t="str">
        <f t="shared" si="11"/>
        <v>TantalumLSM Brasil S.A.</v>
      </c>
    </row>
    <row r="359" spans="1:11">
      <c r="A359" s="52" t="s">
        <v>247</v>
      </c>
      <c r="B359" s="52" t="s">
        <v>1670</v>
      </c>
      <c r="C359" s="52" t="s">
        <v>1670</v>
      </c>
      <c r="D359" s="52" t="s">
        <v>269</v>
      </c>
      <c r="E359" s="52" t="s">
        <v>1152</v>
      </c>
      <c r="F359" s="52" t="s">
        <v>264</v>
      </c>
      <c r="G359" s="52"/>
      <c r="H359" s="52" t="s">
        <v>1153</v>
      </c>
      <c r="I359" s="52" t="s">
        <v>575</v>
      </c>
      <c r="J359" s="53" t="str">
        <f t="shared" si="10"/>
        <v>TantalumMaterion Newton Inc.</v>
      </c>
      <c r="K359" s="53" t="str">
        <f t="shared" si="11"/>
        <v>TantalumMaterion Newton Inc.</v>
      </c>
    </row>
    <row r="360" spans="1:11">
      <c r="A360" s="52" t="s">
        <v>247</v>
      </c>
      <c r="B360" s="52" t="s">
        <v>1187</v>
      </c>
      <c r="C360" s="52" t="s">
        <v>1188</v>
      </c>
      <c r="D360" s="52" t="s">
        <v>343</v>
      </c>
      <c r="E360" s="52" t="s">
        <v>1189</v>
      </c>
      <c r="F360" s="52" t="s">
        <v>264</v>
      </c>
      <c r="G360" s="52"/>
      <c r="H360" s="52" t="s">
        <v>1190</v>
      </c>
      <c r="I360" s="52" t="s">
        <v>1574</v>
      </c>
      <c r="J360" s="53" t="str">
        <f t="shared" si="10"/>
        <v>TantalumMetallurgical Products India Pvt. Ltd. (MPIL)</v>
      </c>
      <c r="K360" s="53" t="str">
        <f t="shared" si="11"/>
        <v>TantalumMetallurgical Products India Pvt. Ltd. (MPIL)</v>
      </c>
    </row>
    <row r="361" spans="1:11">
      <c r="A361" s="52" t="s">
        <v>247</v>
      </c>
      <c r="B361" s="52" t="s">
        <v>1188</v>
      </c>
      <c r="C361" s="52" t="s">
        <v>1188</v>
      </c>
      <c r="D361" s="52" t="s">
        <v>343</v>
      </c>
      <c r="E361" s="52" t="s">
        <v>1189</v>
      </c>
      <c r="F361" s="52" t="s">
        <v>264</v>
      </c>
      <c r="G361" s="52"/>
      <c r="H361" s="52" t="s">
        <v>1190</v>
      </c>
      <c r="I361" s="52" t="s">
        <v>1574</v>
      </c>
      <c r="J361" s="53" t="str">
        <f t="shared" si="10"/>
        <v>TantalumMetallurgical Products India Pvt., Ltd.</v>
      </c>
      <c r="K361" s="53" t="str">
        <f t="shared" si="11"/>
        <v>TantalumMetallurgical Products India Pvt., Ltd.</v>
      </c>
    </row>
    <row r="362" spans="1:11">
      <c r="A362" s="52" t="s">
        <v>247</v>
      </c>
      <c r="B362" s="52" t="s">
        <v>884</v>
      </c>
      <c r="C362" s="52" t="s">
        <v>884</v>
      </c>
      <c r="D362" s="52" t="s">
        <v>303</v>
      </c>
      <c r="E362" s="52" t="s">
        <v>1191</v>
      </c>
      <c r="F362" s="52" t="s">
        <v>264</v>
      </c>
      <c r="G362" s="52"/>
      <c r="H362" s="52" t="s">
        <v>1192</v>
      </c>
      <c r="I362" s="52" t="s">
        <v>1193</v>
      </c>
      <c r="J362" s="53" t="str">
        <f t="shared" si="10"/>
        <v>TantalumMineracao Taboca S.A.</v>
      </c>
      <c r="K362" s="53" t="str">
        <f t="shared" si="11"/>
        <v>TantalumMineracao Taboca S.A.</v>
      </c>
    </row>
    <row r="363" spans="1:11">
      <c r="A363" s="52" t="s">
        <v>247</v>
      </c>
      <c r="B363" s="52" t="s">
        <v>1194</v>
      </c>
      <c r="C363" s="52" t="s">
        <v>884</v>
      </c>
      <c r="D363" s="52" t="s">
        <v>303</v>
      </c>
      <c r="E363" s="52" t="s">
        <v>1191</v>
      </c>
      <c r="F363" s="52" t="s">
        <v>264</v>
      </c>
      <c r="G363" s="52"/>
      <c r="H363" s="52" t="s">
        <v>1192</v>
      </c>
      <c r="I363" s="52" t="s">
        <v>1193</v>
      </c>
      <c r="J363" s="53" t="str">
        <f t="shared" si="10"/>
        <v>TantalumMineração Taboca S.A.</v>
      </c>
      <c r="K363" s="53" t="str">
        <f t="shared" si="11"/>
        <v>TantalumMineração Taboca S.A.</v>
      </c>
    </row>
    <row r="364" spans="1:11">
      <c r="A364" s="52" t="s">
        <v>247</v>
      </c>
      <c r="B364" s="52" t="s">
        <v>1195</v>
      </c>
      <c r="C364" s="52" t="s">
        <v>884</v>
      </c>
      <c r="D364" s="52" t="s">
        <v>303</v>
      </c>
      <c r="E364" s="52" t="s">
        <v>1191</v>
      </c>
      <c r="F364" s="52" t="s">
        <v>264</v>
      </c>
      <c r="G364" s="52"/>
      <c r="H364" s="52" t="s">
        <v>1192</v>
      </c>
      <c r="I364" s="52" t="s">
        <v>1193</v>
      </c>
      <c r="J364" s="53" t="str">
        <f t="shared" si="10"/>
        <v>TantalumMineracao Taboca SA</v>
      </c>
      <c r="K364" s="53" t="str">
        <f t="shared" si="11"/>
        <v>TantalumMineracao Taboca SA</v>
      </c>
    </row>
    <row r="365" spans="1:11">
      <c r="A365" s="52" t="s">
        <v>247</v>
      </c>
      <c r="B365" s="52" t="s">
        <v>1196</v>
      </c>
      <c r="C365" s="52" t="s">
        <v>583</v>
      </c>
      <c r="D365" s="52" t="s">
        <v>283</v>
      </c>
      <c r="E365" s="52" t="s">
        <v>1197</v>
      </c>
      <c r="F365" s="52" t="s">
        <v>264</v>
      </c>
      <c r="G365" s="52"/>
      <c r="H365" s="52" t="s">
        <v>1198</v>
      </c>
      <c r="I365" s="52" t="s">
        <v>1199</v>
      </c>
      <c r="J365" s="53" t="str">
        <f t="shared" si="10"/>
        <v>TantalumMitsui Mining &amp; Smelting</v>
      </c>
      <c r="K365" s="53" t="str">
        <f t="shared" si="11"/>
        <v>TantalumMitsui Mining &amp; Smelting</v>
      </c>
    </row>
    <row r="366" spans="1:11">
      <c r="A366" s="52" t="s">
        <v>247</v>
      </c>
      <c r="B366" s="52" t="s">
        <v>583</v>
      </c>
      <c r="C366" s="52" t="s">
        <v>583</v>
      </c>
      <c r="D366" s="52" t="s">
        <v>283</v>
      </c>
      <c r="E366" s="52" t="s">
        <v>1197</v>
      </c>
      <c r="F366" s="52" t="s">
        <v>264</v>
      </c>
      <c r="G366" s="52"/>
      <c r="H366" s="52" t="s">
        <v>1198</v>
      </c>
      <c r="I366" s="52" t="s">
        <v>1199</v>
      </c>
      <c r="J366" s="53" t="str">
        <f t="shared" si="10"/>
        <v>TantalumMitsui Mining and Smelting Co., Ltd.</v>
      </c>
      <c r="K366" s="53" t="str">
        <f t="shared" si="11"/>
        <v>TantalumMitsui Mining and Smelting Co., Ltd.</v>
      </c>
    </row>
    <row r="367" spans="1:11">
      <c r="A367" s="52" t="s">
        <v>247</v>
      </c>
      <c r="B367" s="52" t="s">
        <v>1200</v>
      </c>
      <c r="C367" s="52" t="s">
        <v>1201</v>
      </c>
      <c r="D367" s="52" t="s">
        <v>1202</v>
      </c>
      <c r="E367" s="52" t="s">
        <v>1203</v>
      </c>
      <c r="F367" s="52" t="s">
        <v>264</v>
      </c>
      <c r="G367" s="52"/>
      <c r="H367" s="52" t="s">
        <v>1204</v>
      </c>
      <c r="I367" s="52" t="s">
        <v>1205</v>
      </c>
      <c r="J367" s="53" t="str">
        <f t="shared" si="10"/>
        <v>TantalumMolycorp Silmet A.S.</v>
      </c>
      <c r="K367" s="53" t="str">
        <f t="shared" si="11"/>
        <v>TantalumMolycorp Silmet A.S.</v>
      </c>
    </row>
    <row r="368" spans="1:11">
      <c r="A368" s="52" t="s">
        <v>247</v>
      </c>
      <c r="B368" s="52" t="s">
        <v>1206</v>
      </c>
      <c r="C368" s="52" t="s">
        <v>1207</v>
      </c>
      <c r="D368" s="52" t="s">
        <v>382</v>
      </c>
      <c r="E368" s="52" t="s">
        <v>1208</v>
      </c>
      <c r="F368" s="52" t="s">
        <v>264</v>
      </c>
      <c r="G368" s="52"/>
      <c r="H368" s="52" t="s">
        <v>1209</v>
      </c>
      <c r="I368" s="52" t="s">
        <v>1210</v>
      </c>
      <c r="J368" s="53" t="str">
        <f t="shared" si="10"/>
        <v>TantalumNingxia Non-Ferrous Metal Smeltery</v>
      </c>
      <c r="K368" s="53" t="str">
        <f t="shared" si="11"/>
        <v>TantalumNingxia Non-Ferrous Metal Smeltery</v>
      </c>
    </row>
    <row r="369" spans="1:11">
      <c r="A369" s="52" t="s">
        <v>247</v>
      </c>
      <c r="B369" s="52" t="s">
        <v>1207</v>
      </c>
      <c r="C369" s="52" t="s">
        <v>1207</v>
      </c>
      <c r="D369" s="52" t="s">
        <v>382</v>
      </c>
      <c r="E369" s="52" t="s">
        <v>1208</v>
      </c>
      <c r="F369" s="52" t="s">
        <v>264</v>
      </c>
      <c r="G369" s="52"/>
      <c r="H369" s="52" t="s">
        <v>1209</v>
      </c>
      <c r="I369" s="52" t="s">
        <v>1210</v>
      </c>
      <c r="J369" s="53" t="str">
        <f t="shared" si="10"/>
        <v>TantalumNingxia Orient Tantalum Industry Co., Ltd.</v>
      </c>
      <c r="K369" s="53" t="str">
        <f t="shared" si="11"/>
        <v>TantalumNingxia Orient Tantalum Industry Co., Ltd.</v>
      </c>
    </row>
    <row r="370" spans="1:11">
      <c r="A370" s="52" t="s">
        <v>247</v>
      </c>
      <c r="B370" s="52" t="s">
        <v>1201</v>
      </c>
      <c r="C370" s="52" t="s">
        <v>1201</v>
      </c>
      <c r="D370" s="52" t="s">
        <v>1202</v>
      </c>
      <c r="E370" s="52" t="s">
        <v>1203</v>
      </c>
      <c r="F370" s="52" t="s">
        <v>264</v>
      </c>
      <c r="G370" s="52"/>
      <c r="H370" s="52" t="s">
        <v>1204</v>
      </c>
      <c r="I370" s="52" t="s">
        <v>1205</v>
      </c>
      <c r="J370" s="53" t="str">
        <f t="shared" si="10"/>
        <v>TantalumNPM Silmet AS</v>
      </c>
      <c r="K370" s="53" t="str">
        <f t="shared" si="11"/>
        <v>TantalumNPM Silmet AS</v>
      </c>
    </row>
    <row r="371" spans="1:11">
      <c r="A371" s="52" t="s">
        <v>247</v>
      </c>
      <c r="B371" s="52" t="s">
        <v>1671</v>
      </c>
      <c r="C371" s="52" t="s">
        <v>1671</v>
      </c>
      <c r="D371" s="52" t="s">
        <v>1276</v>
      </c>
      <c r="E371" s="52" t="s">
        <v>1672</v>
      </c>
      <c r="F371" s="52" t="s">
        <v>264</v>
      </c>
      <c r="G371" s="52"/>
      <c r="H371" s="52" t="s">
        <v>1877</v>
      </c>
      <c r="I371" s="52" t="s">
        <v>1878</v>
      </c>
      <c r="J371" s="53" t="str">
        <f t="shared" si="10"/>
        <v>TantalumPowerX Ltd.</v>
      </c>
      <c r="K371" s="53" t="str">
        <f t="shared" si="11"/>
        <v>TantalumPowerX Ltd.</v>
      </c>
    </row>
    <row r="372" spans="1:11">
      <c r="A372" s="52" t="s">
        <v>247</v>
      </c>
      <c r="B372" s="52" t="s">
        <v>1211</v>
      </c>
      <c r="C372" s="52" t="s">
        <v>1211</v>
      </c>
      <c r="D372" s="52" t="s">
        <v>269</v>
      </c>
      <c r="E372" s="52" t="s">
        <v>1212</v>
      </c>
      <c r="F372" s="52" t="s">
        <v>264</v>
      </c>
      <c r="G372" s="52"/>
      <c r="H372" s="52" t="s">
        <v>1213</v>
      </c>
      <c r="I372" s="52" t="s">
        <v>1214</v>
      </c>
      <c r="J372" s="53" t="str">
        <f t="shared" si="10"/>
        <v>TantalumQuantumClean</v>
      </c>
      <c r="K372" s="53" t="str">
        <f t="shared" si="11"/>
        <v>TantalumQuantumClean</v>
      </c>
    </row>
    <row r="373" spans="1:11">
      <c r="A373" s="52" t="s">
        <v>247</v>
      </c>
      <c r="B373" s="52" t="s">
        <v>1215</v>
      </c>
      <c r="C373" s="52" t="s">
        <v>930</v>
      </c>
      <c r="D373" s="52" t="s">
        <v>303</v>
      </c>
      <c r="E373" s="52" t="s">
        <v>1216</v>
      </c>
      <c r="F373" s="52" t="s">
        <v>264</v>
      </c>
      <c r="G373" s="52"/>
      <c r="H373" s="52" t="s">
        <v>866</v>
      </c>
      <c r="I373" s="52" t="s">
        <v>931</v>
      </c>
      <c r="J373" s="53" t="str">
        <f t="shared" si="10"/>
        <v>TantalumResind Ind e Com Ltda.</v>
      </c>
      <c r="K373" s="53" t="str">
        <f t="shared" si="11"/>
        <v>TantalumResind Ind e Com Ltda.</v>
      </c>
    </row>
    <row r="374" spans="1:11">
      <c r="A374" s="52" t="s">
        <v>247</v>
      </c>
      <c r="B374" s="52" t="s">
        <v>930</v>
      </c>
      <c r="C374" s="52" t="s">
        <v>930</v>
      </c>
      <c r="D374" s="52" t="s">
        <v>303</v>
      </c>
      <c r="E374" s="52" t="s">
        <v>1216</v>
      </c>
      <c r="F374" s="52" t="s">
        <v>264</v>
      </c>
      <c r="G374" s="52"/>
      <c r="H374" s="52" t="s">
        <v>866</v>
      </c>
      <c r="I374" s="52" t="s">
        <v>931</v>
      </c>
      <c r="J374" s="53" t="str">
        <f t="shared" si="10"/>
        <v>TantalumResind Industria e Comercio Ltda.</v>
      </c>
      <c r="K374" s="53" t="str">
        <f t="shared" si="11"/>
        <v>TantalumResind Industria e Comercio Ltda.</v>
      </c>
    </row>
    <row r="375" spans="1:11">
      <c r="A375" s="52" t="s">
        <v>247</v>
      </c>
      <c r="B375" s="52" t="s">
        <v>1217</v>
      </c>
      <c r="C375" s="52" t="s">
        <v>930</v>
      </c>
      <c r="D375" s="52" t="s">
        <v>303</v>
      </c>
      <c r="E375" s="52" t="s">
        <v>1216</v>
      </c>
      <c r="F375" s="52" t="s">
        <v>264</v>
      </c>
      <c r="G375" s="52"/>
      <c r="H375" s="52" t="s">
        <v>866</v>
      </c>
      <c r="I375" s="52" t="s">
        <v>931</v>
      </c>
      <c r="J375" s="53" t="str">
        <f t="shared" si="10"/>
        <v>TantalumResind Indústria e Comércio Ltda.</v>
      </c>
      <c r="K375" s="53" t="str">
        <f t="shared" si="11"/>
        <v>TantalumResind Indústria e Comércio Ltda.</v>
      </c>
    </row>
    <row r="376" spans="1:11">
      <c r="A376" s="52" t="s">
        <v>247</v>
      </c>
      <c r="B376" s="52" t="s">
        <v>1218</v>
      </c>
      <c r="C376" s="52" t="s">
        <v>1219</v>
      </c>
      <c r="D376" s="52" t="s">
        <v>382</v>
      </c>
      <c r="E376" s="52" t="s">
        <v>1220</v>
      </c>
      <c r="F376" s="52" t="s">
        <v>264</v>
      </c>
      <c r="G376" s="52"/>
      <c r="H376" s="52" t="s">
        <v>1137</v>
      </c>
      <c r="I376" s="52" t="s">
        <v>448</v>
      </c>
      <c r="J376" s="53" t="str">
        <f t="shared" si="10"/>
        <v>TantalumRFH</v>
      </c>
      <c r="K376" s="53" t="str">
        <f t="shared" si="11"/>
        <v>TantalumRFH</v>
      </c>
    </row>
    <row r="377" spans="1:11">
      <c r="A377" s="52" t="s">
        <v>247</v>
      </c>
      <c r="B377" s="52" t="s">
        <v>1221</v>
      </c>
      <c r="C377" s="52" t="s">
        <v>1219</v>
      </c>
      <c r="D377" s="52" t="s">
        <v>382</v>
      </c>
      <c r="E377" s="52" t="s">
        <v>1220</v>
      </c>
      <c r="F377" s="52" t="s">
        <v>264</v>
      </c>
      <c r="G377" s="52"/>
      <c r="H377" s="52" t="s">
        <v>1137</v>
      </c>
      <c r="I377" s="52" t="s">
        <v>448</v>
      </c>
      <c r="J377" s="53" t="str">
        <f t="shared" si="10"/>
        <v>TantalumRFH Tantalum Smeltry Co., Ltd.</v>
      </c>
      <c r="K377" s="53" t="str">
        <f t="shared" si="11"/>
        <v>TantalumRFH Tantalum Smeltry Co., Ltd.</v>
      </c>
    </row>
    <row r="378" spans="1:11">
      <c r="A378" s="52" t="s">
        <v>247</v>
      </c>
      <c r="B378" s="52" t="s">
        <v>1596</v>
      </c>
      <c r="C378" s="52" t="s">
        <v>1596</v>
      </c>
      <c r="D378" s="52" t="s">
        <v>382</v>
      </c>
      <c r="E378" s="52" t="s">
        <v>1525</v>
      </c>
      <c r="F378" s="52" t="s">
        <v>264</v>
      </c>
      <c r="G378" s="52"/>
      <c r="H378" s="52" t="s">
        <v>1526</v>
      </c>
      <c r="I378" s="52" t="s">
        <v>567</v>
      </c>
      <c r="J378" s="53" t="str">
        <f t="shared" si="10"/>
        <v>TantalumRFH Yancheng Jinye New Material Technology Co., Ltd.</v>
      </c>
      <c r="K378" s="53" t="str">
        <f t="shared" si="11"/>
        <v>TantalumRFH Yancheng Jinye New Material Technology Co., Ltd.</v>
      </c>
    </row>
    <row r="379" spans="1:11">
      <c r="A379" s="52" t="s">
        <v>247</v>
      </c>
      <c r="B379" s="52" t="s">
        <v>1222</v>
      </c>
      <c r="C379" s="52" t="s">
        <v>1223</v>
      </c>
      <c r="D379" s="52" t="s">
        <v>478</v>
      </c>
      <c r="E379" s="52" t="s">
        <v>1224</v>
      </c>
      <c r="F379" s="52" t="s">
        <v>264</v>
      </c>
      <c r="G379" s="52"/>
      <c r="H379" s="52" t="s">
        <v>1222</v>
      </c>
      <c r="I379" s="52" t="s">
        <v>1225</v>
      </c>
      <c r="J379" s="53" t="str">
        <f t="shared" si="10"/>
        <v>TantalumSolikamsk</v>
      </c>
      <c r="K379" s="53" t="str">
        <f t="shared" si="11"/>
        <v>TantalumSolikamsk</v>
      </c>
    </row>
    <row r="380" spans="1:11">
      <c r="A380" s="52" t="s">
        <v>247</v>
      </c>
      <c r="B380" s="52" t="s">
        <v>1223</v>
      </c>
      <c r="C380" s="52" t="s">
        <v>1223</v>
      </c>
      <c r="D380" s="52" t="s">
        <v>478</v>
      </c>
      <c r="E380" s="52" t="s">
        <v>1224</v>
      </c>
      <c r="F380" s="52" t="s">
        <v>264</v>
      </c>
      <c r="G380" s="52"/>
      <c r="H380" s="52" t="s">
        <v>1222</v>
      </c>
      <c r="I380" s="52" t="s">
        <v>1225</v>
      </c>
      <c r="J380" s="53" t="str">
        <f t="shared" si="10"/>
        <v>TantalumSolikamsk Magnesium Works OAO</v>
      </c>
      <c r="K380" s="53" t="str">
        <f t="shared" si="11"/>
        <v>TantalumSolikamsk Magnesium Works OAO</v>
      </c>
    </row>
    <row r="381" spans="1:11">
      <c r="A381" s="52" t="s">
        <v>247</v>
      </c>
      <c r="B381" s="52" t="s">
        <v>1226</v>
      </c>
      <c r="C381" s="52" t="s">
        <v>1223</v>
      </c>
      <c r="D381" s="52" t="s">
        <v>478</v>
      </c>
      <c r="E381" s="52" t="s">
        <v>1224</v>
      </c>
      <c r="F381" s="52" t="s">
        <v>264</v>
      </c>
      <c r="G381" s="52"/>
      <c r="H381" s="52" t="s">
        <v>1222</v>
      </c>
      <c r="I381" s="52" t="s">
        <v>1225</v>
      </c>
      <c r="J381" s="53" t="str">
        <f t="shared" si="10"/>
        <v>TantalumSolikamsk Metal Works</v>
      </c>
      <c r="K381" s="53" t="str">
        <f t="shared" si="11"/>
        <v>TantalumSolikamsk Metal Works</v>
      </c>
    </row>
    <row r="382" spans="1:11">
      <c r="A382" s="52" t="s">
        <v>247</v>
      </c>
      <c r="B382" s="52" t="s">
        <v>1227</v>
      </c>
      <c r="C382" s="52" t="s">
        <v>1227</v>
      </c>
      <c r="D382" s="52" t="s">
        <v>283</v>
      </c>
      <c r="E382" s="52" t="s">
        <v>1228</v>
      </c>
      <c r="F382" s="52" t="s">
        <v>264</v>
      </c>
      <c r="G382" s="52"/>
      <c r="H382" s="52" t="s">
        <v>1229</v>
      </c>
      <c r="I382" s="52" t="s">
        <v>314</v>
      </c>
      <c r="J382" s="53" t="str">
        <f t="shared" si="10"/>
        <v>TantalumTaki Chemical Co., Ltd.</v>
      </c>
      <c r="K382" s="53" t="str">
        <f t="shared" si="11"/>
        <v>TantalumTaki Chemical Co., Ltd.</v>
      </c>
    </row>
    <row r="383" spans="1:11">
      <c r="A383" s="52" t="s">
        <v>247</v>
      </c>
      <c r="B383" s="52" t="s">
        <v>1230</v>
      </c>
      <c r="C383" s="52" t="s">
        <v>1227</v>
      </c>
      <c r="D383" s="52" t="s">
        <v>283</v>
      </c>
      <c r="E383" s="52" t="s">
        <v>1228</v>
      </c>
      <c r="F383" s="52" t="s">
        <v>264</v>
      </c>
      <c r="G383" s="52"/>
      <c r="H383" s="52" t="s">
        <v>1229</v>
      </c>
      <c r="I383" s="52" t="s">
        <v>314</v>
      </c>
      <c r="J383" s="53" t="str">
        <f t="shared" si="10"/>
        <v>TantalumTaki Chemicals</v>
      </c>
      <c r="K383" s="53" t="str">
        <f t="shared" si="11"/>
        <v>TantalumTaki Chemicals</v>
      </c>
    </row>
    <row r="384" spans="1:11">
      <c r="A384" s="52" t="s">
        <v>247</v>
      </c>
      <c r="B384" s="52" t="s">
        <v>1472</v>
      </c>
      <c r="C384" s="52" t="s">
        <v>1472</v>
      </c>
      <c r="D384" s="52" t="s">
        <v>778</v>
      </c>
      <c r="E384" s="52" t="s">
        <v>1148</v>
      </c>
      <c r="F384" s="52" t="s">
        <v>264</v>
      </c>
      <c r="G384" s="52"/>
      <c r="H384" s="52" t="s">
        <v>1149</v>
      </c>
      <c r="I384" s="49" t="s">
        <v>1150</v>
      </c>
      <c r="J384" s="53" t="str">
        <f t="shared" si="10"/>
        <v>TantalumTANIOBIS Co., Ltd.</v>
      </c>
      <c r="K384" s="53" t="str">
        <f t="shared" si="11"/>
        <v>TantalumTANIOBIS Co., Ltd.</v>
      </c>
    </row>
    <row r="385" spans="1:11">
      <c r="A385" s="52" t="s">
        <v>247</v>
      </c>
      <c r="B385" s="52" t="s">
        <v>1475</v>
      </c>
      <c r="C385" s="52" t="s">
        <v>1475</v>
      </c>
      <c r="D385" s="52" t="s">
        <v>293</v>
      </c>
      <c r="E385" s="52" t="s">
        <v>1161</v>
      </c>
      <c r="F385" s="52" t="s">
        <v>264</v>
      </c>
      <c r="G385" s="52"/>
      <c r="H385" s="52" t="s">
        <v>1162</v>
      </c>
      <c r="I385" s="49" t="s">
        <v>1163</v>
      </c>
      <c r="J385" s="53" t="str">
        <f t="shared" si="10"/>
        <v>TantalumTANIOBIS GmbH</v>
      </c>
      <c r="K385" s="53" t="str">
        <f t="shared" si="11"/>
        <v>TantalumTANIOBIS GmbH</v>
      </c>
    </row>
    <row r="386" spans="1:11">
      <c r="A386" s="52" t="s">
        <v>247</v>
      </c>
      <c r="B386" s="52" t="s">
        <v>1473</v>
      </c>
      <c r="C386" s="52" t="s">
        <v>1473</v>
      </c>
      <c r="D386" s="52" t="s">
        <v>283</v>
      </c>
      <c r="E386" s="52" t="s">
        <v>1155</v>
      </c>
      <c r="F386" s="52" t="s">
        <v>264</v>
      </c>
      <c r="G386" s="52"/>
      <c r="H386" s="52" t="s">
        <v>1876</v>
      </c>
      <c r="I386" s="52" t="s">
        <v>1156</v>
      </c>
      <c r="J386" s="53" t="str">
        <f t="shared" si="10"/>
        <v>TantalumTANIOBIS Japan Co., Ltd.</v>
      </c>
      <c r="K386" s="53" t="str">
        <f t="shared" si="11"/>
        <v>TantalumTANIOBIS Japan Co., Ltd.</v>
      </c>
    </row>
    <row r="387" spans="1:11">
      <c r="A387" s="52" t="s">
        <v>247</v>
      </c>
      <c r="B387" s="52" t="s">
        <v>1474</v>
      </c>
      <c r="C387" s="52" t="s">
        <v>1474</v>
      </c>
      <c r="D387" s="52" t="s">
        <v>293</v>
      </c>
      <c r="E387" s="52" t="s">
        <v>1158</v>
      </c>
      <c r="F387" s="52" t="s">
        <v>264</v>
      </c>
      <c r="G387" s="52"/>
      <c r="H387" s="52" t="s">
        <v>1159</v>
      </c>
      <c r="I387" s="52" t="s">
        <v>295</v>
      </c>
      <c r="J387" s="53" t="str">
        <f t="shared" si="10"/>
        <v>TantalumTANIOBIS Smelting GmbH &amp; Co. KG</v>
      </c>
      <c r="K387" s="53" t="str">
        <f t="shared" si="11"/>
        <v>TantalumTANIOBIS Smelting GmbH &amp; Co. KG</v>
      </c>
    </row>
    <row r="388" spans="1:11">
      <c r="A388" s="52" t="s">
        <v>247</v>
      </c>
      <c r="B388" s="52" t="s">
        <v>1231</v>
      </c>
      <c r="C388" s="52" t="s">
        <v>1231</v>
      </c>
      <c r="D388" s="52" t="s">
        <v>269</v>
      </c>
      <c r="E388" s="52" t="s">
        <v>1232</v>
      </c>
      <c r="F388" s="52" t="s">
        <v>264</v>
      </c>
      <c r="G388" s="52"/>
      <c r="H388" s="52" t="s">
        <v>1233</v>
      </c>
      <c r="I388" s="52" t="s">
        <v>271</v>
      </c>
      <c r="J388" s="53" t="str">
        <f t="shared" si="10"/>
        <v>TantalumTelex Metals</v>
      </c>
      <c r="K388" s="53" t="str">
        <f t="shared" si="11"/>
        <v>TantalumTelex Metals</v>
      </c>
    </row>
    <row r="389" spans="1:11">
      <c r="A389" s="52" t="s">
        <v>247</v>
      </c>
      <c r="B389" s="52" t="s">
        <v>1234</v>
      </c>
      <c r="C389" s="52" t="s">
        <v>1235</v>
      </c>
      <c r="D389" s="52" t="s">
        <v>491</v>
      </c>
      <c r="E389" s="52" t="s">
        <v>1236</v>
      </c>
      <c r="F389" s="52" t="s">
        <v>264</v>
      </c>
      <c r="G389" s="52"/>
      <c r="H389" s="52" t="s">
        <v>496</v>
      </c>
      <c r="I389" s="52" t="s">
        <v>493</v>
      </c>
      <c r="J389" s="53" t="str">
        <f t="shared" ref="J389:J454" si="12">A389&amp;B389</f>
        <v>TantalumULBA</v>
      </c>
      <c r="K389" s="53" t="str">
        <f t="shared" ref="K389:K454" si="13">A389&amp;B389</f>
        <v>TantalumULBA</v>
      </c>
    </row>
    <row r="390" spans="1:11">
      <c r="A390" s="52" t="s">
        <v>247</v>
      </c>
      <c r="B390" s="52" t="s">
        <v>1235</v>
      </c>
      <c r="C390" s="52" t="s">
        <v>1235</v>
      </c>
      <c r="D390" s="52" t="s">
        <v>491</v>
      </c>
      <c r="E390" s="52" t="s">
        <v>1236</v>
      </c>
      <c r="F390" s="52" t="s">
        <v>264</v>
      </c>
      <c r="G390" s="52"/>
      <c r="H390" s="52" t="s">
        <v>496</v>
      </c>
      <c r="I390" s="52" t="s">
        <v>493</v>
      </c>
      <c r="J390" s="53" t="str">
        <f t="shared" si="12"/>
        <v>TantalumUlba Metallurgical Plant JSC</v>
      </c>
      <c r="K390" s="53" t="str">
        <f t="shared" si="13"/>
        <v>TantalumUlba Metallurgical Plant JSC</v>
      </c>
    </row>
    <row r="391" spans="1:11">
      <c r="A391" s="52" t="s">
        <v>247</v>
      </c>
      <c r="B391" s="52" t="s">
        <v>1471</v>
      </c>
      <c r="C391" s="52" t="s">
        <v>1471</v>
      </c>
      <c r="D391" s="52" t="s">
        <v>382</v>
      </c>
      <c r="E391" s="52" t="s">
        <v>1145</v>
      </c>
      <c r="F391" s="52" t="s">
        <v>264</v>
      </c>
      <c r="G391" s="52"/>
      <c r="H391" s="52" t="s">
        <v>1146</v>
      </c>
      <c r="I391" s="52" t="s">
        <v>427</v>
      </c>
      <c r="J391" s="53" t="str">
        <f t="shared" si="12"/>
        <v>TantalumXIMEI RESOURCES (GUANGDONG) LIMITED</v>
      </c>
      <c r="K391" s="53" t="str">
        <f t="shared" si="13"/>
        <v>TantalumXIMEI RESOURCES (GUANGDONG) LIMITED</v>
      </c>
    </row>
    <row r="392" spans="1:11">
      <c r="A392" s="52" t="s">
        <v>247</v>
      </c>
      <c r="B392" s="52" t="s">
        <v>1237</v>
      </c>
      <c r="C392" s="52" t="s">
        <v>1237</v>
      </c>
      <c r="D392" s="52" t="s">
        <v>382</v>
      </c>
      <c r="E392" s="52" t="s">
        <v>1238</v>
      </c>
      <c r="F392" s="52" t="s">
        <v>264</v>
      </c>
      <c r="G392" s="52"/>
      <c r="H392" s="52" t="s">
        <v>1239</v>
      </c>
      <c r="I392" s="52" t="s">
        <v>427</v>
      </c>
      <c r="J392" s="53" t="str">
        <f t="shared" si="12"/>
        <v>TantalumXinXing HaoRong Electronic Material Co., Ltd.</v>
      </c>
      <c r="K392" s="53" t="str">
        <f t="shared" si="13"/>
        <v>TantalumXinXing HaoRong Electronic Material Co., Ltd.</v>
      </c>
    </row>
    <row r="393" spans="1:11">
      <c r="A393" s="52" t="s">
        <v>247</v>
      </c>
      <c r="B393" s="52" t="s">
        <v>1524</v>
      </c>
      <c r="C393" s="52" t="s">
        <v>1596</v>
      </c>
      <c r="D393" s="52" t="s">
        <v>382</v>
      </c>
      <c r="E393" s="52" t="s">
        <v>1525</v>
      </c>
      <c r="F393" s="52" t="s">
        <v>264</v>
      </c>
      <c r="G393" s="52"/>
      <c r="H393" s="52" t="s">
        <v>1526</v>
      </c>
      <c r="I393" s="52" t="s">
        <v>567</v>
      </c>
      <c r="J393" s="53" t="str">
        <f t="shared" si="12"/>
        <v>TantalumYancheng Jinye New Material Technology Co., Ltd.</v>
      </c>
      <c r="K393" s="53" t="str">
        <f t="shared" si="13"/>
        <v>TantalumYancheng Jinye New Material Technology Co., Ltd.</v>
      </c>
    </row>
    <row r="394" spans="1:11">
      <c r="A394" s="52" t="s">
        <v>247</v>
      </c>
      <c r="B394" s="52" t="s">
        <v>1219</v>
      </c>
      <c r="C394" s="52" t="s">
        <v>1219</v>
      </c>
      <c r="D394" s="52" t="s">
        <v>382</v>
      </c>
      <c r="E394" s="52" t="s">
        <v>1220</v>
      </c>
      <c r="F394" s="52" t="s">
        <v>264</v>
      </c>
      <c r="G394" s="52"/>
      <c r="H394" s="52" t="s">
        <v>1137</v>
      </c>
      <c r="I394" s="52" t="s">
        <v>448</v>
      </c>
      <c r="J394" s="53" t="str">
        <f t="shared" si="12"/>
        <v>TantalumYanling Jincheng Tantalum &amp; Niobium Co., Ltd.</v>
      </c>
      <c r="K394" s="53" t="str">
        <f t="shared" si="13"/>
        <v>TantalumYanling Jincheng Tantalum &amp; Niobium Co., Ltd.</v>
      </c>
    </row>
    <row r="395" spans="1:11">
      <c r="A395" s="52" t="s">
        <v>247</v>
      </c>
      <c r="B395" s="52" t="s">
        <v>1240</v>
      </c>
      <c r="C395" s="52" t="s">
        <v>1219</v>
      </c>
      <c r="D395" s="52" t="s">
        <v>382</v>
      </c>
      <c r="E395" s="52" t="s">
        <v>1220</v>
      </c>
      <c r="F395" s="52" t="s">
        <v>264</v>
      </c>
      <c r="G395" s="52"/>
      <c r="H395" s="52" t="s">
        <v>1137</v>
      </c>
      <c r="I395" s="52" t="s">
        <v>448</v>
      </c>
      <c r="J395" s="53" t="str">
        <f t="shared" si="12"/>
        <v>TantalumYanling Jincheng Tantalum Co., Ltd.</v>
      </c>
      <c r="K395" s="53" t="str">
        <f t="shared" si="13"/>
        <v>TantalumYanling Jincheng Tantalum Co., Ltd.</v>
      </c>
    </row>
    <row r="396" spans="1:11">
      <c r="A396" s="52" t="s">
        <v>247</v>
      </c>
      <c r="B396" s="52" t="s">
        <v>1527</v>
      </c>
      <c r="C396" s="52" t="s">
        <v>1473</v>
      </c>
      <c r="D396" s="52" t="s">
        <v>283</v>
      </c>
      <c r="E396" s="52" t="s">
        <v>1155</v>
      </c>
      <c r="F396" s="52" t="s">
        <v>264</v>
      </c>
      <c r="G396" s="52"/>
      <c r="H396" s="52" t="s">
        <v>1876</v>
      </c>
      <c r="I396" s="52" t="s">
        <v>1156</v>
      </c>
      <c r="J396" s="53" t="str">
        <f t="shared" si="12"/>
        <v>Tantalumタニオビス・ジャパン株式会社</v>
      </c>
      <c r="K396" s="53" t="str">
        <f t="shared" si="13"/>
        <v>Tantalumタニオビス・ジャパン株式会社</v>
      </c>
    </row>
    <row r="397" spans="1:11">
      <c r="A397" s="52" t="s">
        <v>247</v>
      </c>
      <c r="B397" s="52" t="s">
        <v>1127</v>
      </c>
      <c r="C397" s="52"/>
      <c r="D397" s="52"/>
      <c r="E397" s="52"/>
      <c r="F397" s="52"/>
      <c r="G397" s="52"/>
      <c r="H397" s="52"/>
      <c r="I397" s="52"/>
      <c r="J397" s="53"/>
      <c r="K397" s="53"/>
    </row>
    <row r="398" spans="1:11">
      <c r="A398" s="52" t="s">
        <v>247</v>
      </c>
      <c r="B398" s="52" t="s">
        <v>259</v>
      </c>
      <c r="C398" s="52" t="s">
        <v>237</v>
      </c>
      <c r="D398" s="52" t="s">
        <v>237</v>
      </c>
      <c r="E398" s="52"/>
      <c r="F398" s="52"/>
      <c r="G398" s="52"/>
      <c r="H398" s="52"/>
      <c r="I398" s="52"/>
      <c r="J398" s="53"/>
      <c r="K398" s="53"/>
    </row>
    <row r="399" spans="1:11">
      <c r="A399" s="52" t="s">
        <v>248</v>
      </c>
      <c r="B399" s="52" t="s">
        <v>1241</v>
      </c>
      <c r="C399" s="52" t="s">
        <v>812</v>
      </c>
      <c r="D399" s="52" t="s">
        <v>269</v>
      </c>
      <c r="E399" s="52" t="s">
        <v>811</v>
      </c>
      <c r="F399" s="52" t="s">
        <v>264</v>
      </c>
      <c r="G399" s="52"/>
      <c r="H399" s="52" t="s">
        <v>813</v>
      </c>
      <c r="I399" s="52" t="s">
        <v>271</v>
      </c>
      <c r="J399" s="53" t="str">
        <f t="shared" si="12"/>
        <v>TinAlent plc</v>
      </c>
      <c r="K399" s="53" t="str">
        <f t="shared" si="13"/>
        <v>TinAlent plc</v>
      </c>
    </row>
    <row r="400" spans="1:11">
      <c r="A400" s="52" t="s">
        <v>248</v>
      </c>
      <c r="B400" s="52" t="s">
        <v>812</v>
      </c>
      <c r="C400" s="52" t="s">
        <v>812</v>
      </c>
      <c r="D400" s="52" t="s">
        <v>269</v>
      </c>
      <c r="E400" s="52" t="s">
        <v>811</v>
      </c>
      <c r="F400" s="52" t="s">
        <v>264</v>
      </c>
      <c r="G400" s="52"/>
      <c r="H400" s="52" t="s">
        <v>813</v>
      </c>
      <c r="I400" s="52" t="s">
        <v>271</v>
      </c>
      <c r="J400" s="53" t="str">
        <f t="shared" si="12"/>
        <v>TinAlpha</v>
      </c>
      <c r="K400" s="53" t="str">
        <f t="shared" si="13"/>
        <v>TinAlpha</v>
      </c>
    </row>
    <row r="401" spans="1:11">
      <c r="A401" s="52" t="s">
        <v>248</v>
      </c>
      <c r="B401" s="52" t="s">
        <v>1242</v>
      </c>
      <c r="C401" s="52" t="s">
        <v>812</v>
      </c>
      <c r="D401" s="52" t="s">
        <v>269</v>
      </c>
      <c r="E401" s="52" t="s">
        <v>811</v>
      </c>
      <c r="F401" s="52" t="s">
        <v>264</v>
      </c>
      <c r="G401" s="52"/>
      <c r="H401" s="52" t="s">
        <v>813</v>
      </c>
      <c r="I401" s="52" t="s">
        <v>271</v>
      </c>
      <c r="J401" s="53" t="str">
        <f t="shared" si="12"/>
        <v>TinAlpha Metals</v>
      </c>
      <c r="K401" s="53" t="str">
        <f t="shared" si="13"/>
        <v>TinAlpha Metals</v>
      </c>
    </row>
    <row r="402" spans="1:11">
      <c r="A402" s="52" t="s">
        <v>248</v>
      </c>
      <c r="B402" s="52" t="s">
        <v>1243</v>
      </c>
      <c r="C402" s="52" t="s">
        <v>812</v>
      </c>
      <c r="D402" s="52" t="s">
        <v>269</v>
      </c>
      <c r="E402" s="52" t="s">
        <v>811</v>
      </c>
      <c r="F402" s="52" t="s">
        <v>264</v>
      </c>
      <c r="G402" s="52"/>
      <c r="H402" s="52" t="s">
        <v>813</v>
      </c>
      <c r="I402" s="52" t="s">
        <v>271</v>
      </c>
      <c r="J402" s="53" t="str">
        <f t="shared" si="12"/>
        <v>TinAlpha Metals Korea Ltd.</v>
      </c>
      <c r="K402" s="53" t="str">
        <f t="shared" si="13"/>
        <v>TinAlpha Metals Korea Ltd.</v>
      </c>
    </row>
    <row r="403" spans="1:11">
      <c r="A403" s="52" t="s">
        <v>248</v>
      </c>
      <c r="B403" s="52" t="s">
        <v>1244</v>
      </c>
      <c r="C403" s="52" t="s">
        <v>812</v>
      </c>
      <c r="D403" s="52" t="s">
        <v>269</v>
      </c>
      <c r="E403" s="52" t="s">
        <v>811</v>
      </c>
      <c r="F403" s="52" t="s">
        <v>264</v>
      </c>
      <c r="G403" s="52"/>
      <c r="H403" s="52" t="s">
        <v>813</v>
      </c>
      <c r="I403" s="52" t="s">
        <v>271</v>
      </c>
      <c r="J403" s="53" t="str">
        <f t="shared" si="12"/>
        <v>TinAlpha Metals Taiwan</v>
      </c>
      <c r="K403" s="53" t="str">
        <f t="shared" si="13"/>
        <v>TinAlpha Metals Taiwan</v>
      </c>
    </row>
    <row r="404" spans="1:11">
      <c r="A404" s="52" t="s">
        <v>248</v>
      </c>
      <c r="B404" s="52" t="s">
        <v>815</v>
      </c>
      <c r="C404" s="52" t="s">
        <v>815</v>
      </c>
      <c r="D404" s="52" t="s">
        <v>816</v>
      </c>
      <c r="E404" s="52" t="s">
        <v>814</v>
      </c>
      <c r="F404" s="52" t="s">
        <v>264</v>
      </c>
      <c r="G404" s="52"/>
      <c r="H404" s="52" t="s">
        <v>817</v>
      </c>
      <c r="I404" s="52" t="s">
        <v>818</v>
      </c>
      <c r="J404" s="53" t="str">
        <f t="shared" si="12"/>
        <v>TinAn Vinh Joint Stock Mineral Processing Company</v>
      </c>
      <c r="K404" s="53" t="str">
        <f t="shared" si="13"/>
        <v>TinAn Vinh Joint Stock Mineral Processing Company</v>
      </c>
    </row>
    <row r="405" spans="1:11">
      <c r="A405" s="52" t="s">
        <v>248</v>
      </c>
      <c r="B405" s="52" t="s">
        <v>1653</v>
      </c>
      <c r="C405" s="52" t="s">
        <v>1653</v>
      </c>
      <c r="D405" s="52" t="s">
        <v>765</v>
      </c>
      <c r="E405" s="52" t="s">
        <v>876</v>
      </c>
      <c r="F405" s="52" t="s">
        <v>264</v>
      </c>
      <c r="G405" s="52"/>
      <c r="H405" s="52" t="s">
        <v>878</v>
      </c>
      <c r="I405" s="52" t="s">
        <v>767</v>
      </c>
      <c r="J405" s="53" t="str">
        <f t="shared" si="12"/>
        <v>TinAurubis Beerse</v>
      </c>
      <c r="K405" s="53" t="str">
        <f t="shared" si="13"/>
        <v>TinAurubis Beerse</v>
      </c>
    </row>
    <row r="406" spans="1:11">
      <c r="A406" s="52" t="s">
        <v>248</v>
      </c>
      <c r="B406" s="52" t="s">
        <v>1673</v>
      </c>
      <c r="C406" s="52" t="s">
        <v>1673</v>
      </c>
      <c r="D406" s="52" t="s">
        <v>704</v>
      </c>
      <c r="E406" s="52" t="s">
        <v>879</v>
      </c>
      <c r="F406" s="52" t="s">
        <v>264</v>
      </c>
      <c r="G406" s="52"/>
      <c r="H406" s="52" t="s">
        <v>881</v>
      </c>
      <c r="I406" s="52" t="s">
        <v>882</v>
      </c>
      <c r="J406" s="53" t="str">
        <f t="shared" si="12"/>
        <v>TinAurubis Berango</v>
      </c>
      <c r="K406" s="53" t="str">
        <f t="shared" si="13"/>
        <v>TinAurubis Berango</v>
      </c>
    </row>
    <row r="407" spans="1:11">
      <c r="A407" s="52" t="s">
        <v>248</v>
      </c>
      <c r="B407" s="52" t="s">
        <v>1597</v>
      </c>
      <c r="C407" s="52" t="s">
        <v>1598</v>
      </c>
      <c r="D407" s="52" t="s">
        <v>652</v>
      </c>
      <c r="E407" s="52" t="s">
        <v>1599</v>
      </c>
      <c r="F407" s="52" t="s">
        <v>264</v>
      </c>
      <c r="G407" s="52"/>
      <c r="H407" s="52" t="s">
        <v>1493</v>
      </c>
      <c r="I407" s="52" t="s">
        <v>915</v>
      </c>
      <c r="J407" s="53" t="str">
        <f t="shared" si="12"/>
        <v>TinBrand IMLI</v>
      </c>
      <c r="K407" s="53" t="str">
        <f t="shared" si="13"/>
        <v>TinBrand IMLI</v>
      </c>
    </row>
    <row r="408" spans="1:11">
      <c r="A408" s="52" t="s">
        <v>248</v>
      </c>
      <c r="B408" s="52" t="s">
        <v>1245</v>
      </c>
      <c r="C408" s="52" t="s">
        <v>921</v>
      </c>
      <c r="D408" s="52" t="s">
        <v>652</v>
      </c>
      <c r="E408" s="52" t="s">
        <v>920</v>
      </c>
      <c r="F408" s="52" t="s">
        <v>264</v>
      </c>
      <c r="G408" s="52"/>
      <c r="H408" s="52" t="s">
        <v>914</v>
      </c>
      <c r="I408" s="52" t="s">
        <v>915</v>
      </c>
      <c r="J408" s="53" t="str">
        <f t="shared" si="12"/>
        <v>TinBrand RBT</v>
      </c>
      <c r="K408" s="53" t="str">
        <f t="shared" si="13"/>
        <v>TinBrand RBT</v>
      </c>
    </row>
    <row r="409" spans="1:11">
      <c r="A409" s="52" t="s">
        <v>248</v>
      </c>
      <c r="B409" s="52" t="s">
        <v>1246</v>
      </c>
      <c r="C409" s="52" t="s">
        <v>953</v>
      </c>
      <c r="D409" s="52" t="s">
        <v>382</v>
      </c>
      <c r="E409" s="52" t="s">
        <v>952</v>
      </c>
      <c r="F409" s="52" t="s">
        <v>264</v>
      </c>
      <c r="G409" s="52"/>
      <c r="H409" s="52" t="s">
        <v>849</v>
      </c>
      <c r="I409" s="52" t="s">
        <v>807</v>
      </c>
      <c r="J409" s="53" t="str">
        <f t="shared" si="12"/>
        <v>TinChengfeng Metals Co Pte Ltd</v>
      </c>
      <c r="K409" s="53" t="str">
        <f t="shared" si="13"/>
        <v>TinChengfeng Metals Co Pte Ltd</v>
      </c>
    </row>
    <row r="410" spans="1:11">
      <c r="A410" s="52" t="s">
        <v>248</v>
      </c>
      <c r="B410" s="52" t="s">
        <v>1247</v>
      </c>
      <c r="C410" s="52" t="s">
        <v>820</v>
      </c>
      <c r="D410" s="52" t="s">
        <v>382</v>
      </c>
      <c r="E410" s="52" t="s">
        <v>819</v>
      </c>
      <c r="F410" s="52" t="s">
        <v>264</v>
      </c>
      <c r="G410" s="52"/>
      <c r="H410" s="52" t="s">
        <v>451</v>
      </c>
      <c r="I410" s="52" t="s">
        <v>448</v>
      </c>
      <c r="J410" s="53" t="str">
        <f t="shared" si="12"/>
        <v>TinChenzhou Yun Xiang mining limited liability company</v>
      </c>
      <c r="K410" s="53" t="str">
        <f t="shared" si="13"/>
        <v>TinChenzhou Yun Xiang mining limited liability company</v>
      </c>
    </row>
    <row r="411" spans="1:11">
      <c r="A411" s="52" t="s">
        <v>248</v>
      </c>
      <c r="B411" s="52" t="s">
        <v>820</v>
      </c>
      <c r="C411" s="52" t="s">
        <v>820</v>
      </c>
      <c r="D411" s="52" t="s">
        <v>382</v>
      </c>
      <c r="E411" s="52" t="s">
        <v>819</v>
      </c>
      <c r="F411" s="52" t="s">
        <v>264</v>
      </c>
      <c r="G411" s="52"/>
      <c r="H411" s="52" t="s">
        <v>451</v>
      </c>
      <c r="I411" s="52" t="s">
        <v>448</v>
      </c>
      <c r="J411" s="53" t="str">
        <f t="shared" si="12"/>
        <v>TinChenzhou Yunxiang Mining and Metallurgy Co., Ltd.</v>
      </c>
      <c r="K411" s="53" t="str">
        <f t="shared" si="13"/>
        <v>TinChenzhou Yunxiang Mining and Metallurgy Co., Ltd.</v>
      </c>
    </row>
    <row r="412" spans="1:11">
      <c r="A412" s="52" t="s">
        <v>248</v>
      </c>
      <c r="B412" s="52" t="s">
        <v>822</v>
      </c>
      <c r="C412" s="52" t="s">
        <v>822</v>
      </c>
      <c r="D412" s="52" t="s">
        <v>382</v>
      </c>
      <c r="E412" s="52" t="s">
        <v>821</v>
      </c>
      <c r="F412" s="52" t="s">
        <v>264</v>
      </c>
      <c r="G412" s="52"/>
      <c r="H412" s="52" t="s">
        <v>823</v>
      </c>
      <c r="I412" s="52" t="s">
        <v>458</v>
      </c>
      <c r="J412" s="53" t="str">
        <f t="shared" si="12"/>
        <v>TinChifeng Dajingzi Tin Industry Co., Ltd.</v>
      </c>
      <c r="K412" s="53" t="str">
        <f t="shared" si="13"/>
        <v>TinChifeng Dajingzi Tin Industry Co., Ltd.</v>
      </c>
    </row>
    <row r="413" spans="1:11">
      <c r="A413" s="52" t="s">
        <v>248</v>
      </c>
      <c r="B413" s="52" t="s">
        <v>1248</v>
      </c>
      <c r="C413" s="52" t="s">
        <v>825</v>
      </c>
      <c r="D413" s="52" t="s">
        <v>382</v>
      </c>
      <c r="E413" s="52" t="s">
        <v>824</v>
      </c>
      <c r="F413" s="52" t="s">
        <v>264</v>
      </c>
      <c r="G413" s="52"/>
      <c r="H413" s="52" t="s">
        <v>826</v>
      </c>
      <c r="I413" s="52" t="s">
        <v>827</v>
      </c>
      <c r="J413" s="53" t="str">
        <f t="shared" si="12"/>
        <v>TinChina Tin (Hechi)</v>
      </c>
      <c r="K413" s="53" t="str">
        <f t="shared" si="13"/>
        <v>TinChina Tin (Hechi)</v>
      </c>
    </row>
    <row r="414" spans="1:11">
      <c r="A414" s="52" t="s">
        <v>248</v>
      </c>
      <c r="B414" s="52" t="s">
        <v>825</v>
      </c>
      <c r="C414" s="52" t="s">
        <v>825</v>
      </c>
      <c r="D414" s="52" t="s">
        <v>382</v>
      </c>
      <c r="E414" s="52" t="s">
        <v>824</v>
      </c>
      <c r="F414" s="52" t="s">
        <v>264</v>
      </c>
      <c r="G414" s="52"/>
      <c r="H414" s="52" t="s">
        <v>826</v>
      </c>
      <c r="I414" s="52" t="s">
        <v>827</v>
      </c>
      <c r="J414" s="53" t="str">
        <f t="shared" si="12"/>
        <v>TinChina Tin Group Co., Ltd.</v>
      </c>
      <c r="K414" s="53" t="str">
        <f t="shared" si="13"/>
        <v>TinChina Tin Group Co., Ltd.</v>
      </c>
    </row>
    <row r="415" spans="1:11">
      <c r="A415" s="52" t="s">
        <v>248</v>
      </c>
      <c r="B415" s="52" t="s">
        <v>1249</v>
      </c>
      <c r="C415" s="52" t="s">
        <v>825</v>
      </c>
      <c r="D415" s="52" t="s">
        <v>382</v>
      </c>
      <c r="E415" s="52" t="s">
        <v>824</v>
      </c>
      <c r="F415" s="52" t="s">
        <v>264</v>
      </c>
      <c r="G415" s="52"/>
      <c r="H415" s="52" t="s">
        <v>826</v>
      </c>
      <c r="I415" s="52" t="s">
        <v>827</v>
      </c>
      <c r="J415" s="53" t="str">
        <f t="shared" si="12"/>
        <v>TinChina Tin Lai Ben Smelter Co., Ltd.</v>
      </c>
      <c r="K415" s="53" t="str">
        <f t="shared" si="13"/>
        <v>TinChina Tin Lai Ben Smelter Co., Ltd.</v>
      </c>
    </row>
    <row r="416" spans="1:11">
      <c r="A416" s="52" t="s">
        <v>248</v>
      </c>
      <c r="B416" s="52" t="s">
        <v>1250</v>
      </c>
      <c r="C416" s="52" t="s">
        <v>1600</v>
      </c>
      <c r="D416" s="52" t="s">
        <v>382</v>
      </c>
      <c r="E416" s="52" t="s">
        <v>954</v>
      </c>
      <c r="F416" s="52" t="s">
        <v>264</v>
      </c>
      <c r="G416" s="52"/>
      <c r="H416" s="52" t="s">
        <v>849</v>
      </c>
      <c r="I416" s="52" t="s">
        <v>807</v>
      </c>
      <c r="J416" s="53" t="str">
        <f t="shared" si="12"/>
        <v>TinChina Yunnan Tin Co Ltd.</v>
      </c>
      <c r="K416" s="53" t="str">
        <f t="shared" si="13"/>
        <v>TinChina Yunnan Tin Co Ltd.</v>
      </c>
    </row>
    <row r="417" spans="1:11">
      <c r="A417" s="52" t="s">
        <v>248</v>
      </c>
      <c r="B417" s="52" t="s">
        <v>1251</v>
      </c>
      <c r="C417" s="52" t="s">
        <v>812</v>
      </c>
      <c r="D417" s="52" t="s">
        <v>269</v>
      </c>
      <c r="E417" s="52" t="s">
        <v>811</v>
      </c>
      <c r="F417" s="52" t="s">
        <v>264</v>
      </c>
      <c r="G417" s="52"/>
      <c r="H417" s="52" t="s">
        <v>813</v>
      </c>
      <c r="I417" s="52" t="s">
        <v>271</v>
      </c>
      <c r="J417" s="53" t="str">
        <f t="shared" si="12"/>
        <v>TinCookson</v>
      </c>
      <c r="K417" s="53" t="str">
        <f t="shared" si="13"/>
        <v>TinCookson</v>
      </c>
    </row>
    <row r="418" spans="1:11">
      <c r="A418" s="52" t="s">
        <v>248</v>
      </c>
      <c r="B418" s="52" t="s">
        <v>1252</v>
      </c>
      <c r="C418" s="52" t="s">
        <v>812</v>
      </c>
      <c r="D418" s="52" t="s">
        <v>269</v>
      </c>
      <c r="E418" s="52" t="s">
        <v>811</v>
      </c>
      <c r="F418" s="52" t="s">
        <v>264</v>
      </c>
      <c r="G418" s="52"/>
      <c r="H418" s="52" t="s">
        <v>813</v>
      </c>
      <c r="I418" s="52" t="s">
        <v>271</v>
      </c>
      <c r="J418" s="53" t="str">
        <f t="shared" si="12"/>
        <v>TinCookson (Alpha Metals Taiwan)</v>
      </c>
      <c r="K418" s="53" t="str">
        <f t="shared" si="13"/>
        <v>TinCookson (Alpha Metals Taiwan)</v>
      </c>
    </row>
    <row r="419" spans="1:11">
      <c r="A419" s="52" t="s">
        <v>248</v>
      </c>
      <c r="B419" s="52" t="s">
        <v>1253</v>
      </c>
      <c r="C419" s="52" t="s">
        <v>812</v>
      </c>
      <c r="D419" s="52" t="s">
        <v>269</v>
      </c>
      <c r="E419" s="52" t="s">
        <v>811</v>
      </c>
      <c r="F419" s="52" t="s">
        <v>264</v>
      </c>
      <c r="G419" s="52"/>
      <c r="H419" s="52" t="s">
        <v>813</v>
      </c>
      <c r="I419" s="52" t="s">
        <v>271</v>
      </c>
      <c r="J419" s="53" t="str">
        <f t="shared" si="12"/>
        <v>TinCookson Alpha Metals (Shenzhen) Co., Ltd.</v>
      </c>
      <c r="K419" s="53" t="str">
        <f t="shared" si="13"/>
        <v>TinCookson Alpha Metals (Shenzhen) Co., Ltd.</v>
      </c>
    </row>
    <row r="420" spans="1:11">
      <c r="A420" s="52" t="s">
        <v>248</v>
      </c>
      <c r="B420" s="52" t="s">
        <v>1528</v>
      </c>
      <c r="C420" s="52" t="s">
        <v>1528</v>
      </c>
      <c r="D420" s="52" t="s">
        <v>303</v>
      </c>
      <c r="E420" s="52" t="s">
        <v>1529</v>
      </c>
      <c r="F420" s="52" t="s">
        <v>264</v>
      </c>
      <c r="G420" s="52"/>
      <c r="H420" s="52" t="s">
        <v>1530</v>
      </c>
      <c r="I420" s="52" t="s">
        <v>1352</v>
      </c>
      <c r="J420" s="53" t="str">
        <f t="shared" si="12"/>
        <v>TinCRM Fundicao De Metais E Comercio De Equipamentos Eletronicos Do Brasil Ltda</v>
      </c>
      <c r="K420" s="53" t="str">
        <f t="shared" si="13"/>
        <v>TinCRM Fundicao De Metais E Comercio De Equipamentos Eletronicos Do Brasil Ltda</v>
      </c>
    </row>
    <row r="421" spans="1:11">
      <c r="A421" s="52" t="s">
        <v>248</v>
      </c>
      <c r="B421" s="52" t="s">
        <v>1531</v>
      </c>
      <c r="C421" s="52" t="s">
        <v>1528</v>
      </c>
      <c r="D421" s="52" t="s">
        <v>303</v>
      </c>
      <c r="E421" s="52" t="s">
        <v>1529</v>
      </c>
      <c r="F421" s="52" t="s">
        <v>264</v>
      </c>
      <c r="G421" s="52"/>
      <c r="H421" s="52" t="s">
        <v>1530</v>
      </c>
      <c r="I421" s="52" t="s">
        <v>1352</v>
      </c>
      <c r="J421" s="53" t="str">
        <f t="shared" si="12"/>
        <v>TinCRM Fundição De Metais E Comércio De Equipamentos Eletrônicos Do Brasil Ltda</v>
      </c>
      <c r="K421" s="53" t="str">
        <f t="shared" si="13"/>
        <v>TinCRM Fundição De Metais E Comércio De Equipamentos Eletrônicos Do Brasil Ltda</v>
      </c>
    </row>
    <row r="422" spans="1:11">
      <c r="A422" s="52" t="s">
        <v>248</v>
      </c>
      <c r="B422" s="52" t="s">
        <v>1477</v>
      </c>
      <c r="C422" s="52" t="s">
        <v>1477</v>
      </c>
      <c r="D422" s="52" t="s">
        <v>704</v>
      </c>
      <c r="E422" s="52" t="s">
        <v>1478</v>
      </c>
      <c r="F422" s="52" t="s">
        <v>264</v>
      </c>
      <c r="G422" s="52"/>
      <c r="H422" s="52" t="s">
        <v>1479</v>
      </c>
      <c r="I422" s="52" t="s">
        <v>1479</v>
      </c>
      <c r="J422" s="53" t="str">
        <f t="shared" si="12"/>
        <v>TinCRM Synergies</v>
      </c>
      <c r="K422" s="53" t="str">
        <f t="shared" si="13"/>
        <v>TinCRM Synergies</v>
      </c>
    </row>
    <row r="423" spans="1:11">
      <c r="A423" s="52" t="s">
        <v>248</v>
      </c>
      <c r="B423" s="52" t="s">
        <v>1646</v>
      </c>
      <c r="C423" s="52" t="s">
        <v>1646</v>
      </c>
      <c r="D423" s="52" t="s">
        <v>652</v>
      </c>
      <c r="E423" s="52" t="s">
        <v>1645</v>
      </c>
      <c r="F423" s="52" t="s">
        <v>264</v>
      </c>
      <c r="G423" s="52"/>
      <c r="H423" s="52" t="s">
        <v>914</v>
      </c>
      <c r="I423" s="52" t="s">
        <v>915</v>
      </c>
      <c r="J423" s="53" t="str">
        <f t="shared" si="12"/>
        <v>TinCV Ayi Jaya</v>
      </c>
      <c r="K423" s="53" t="str">
        <f t="shared" si="13"/>
        <v>TinCV Ayi Jaya</v>
      </c>
    </row>
    <row r="424" spans="1:11">
      <c r="A424" s="52" t="s">
        <v>248</v>
      </c>
      <c r="B424" s="52" t="s">
        <v>1532</v>
      </c>
      <c r="C424" s="52" t="s">
        <v>1481</v>
      </c>
      <c r="D424" s="52" t="s">
        <v>652</v>
      </c>
      <c r="E424" s="52" t="s">
        <v>1482</v>
      </c>
      <c r="F424" s="52" t="s">
        <v>264</v>
      </c>
      <c r="G424" s="52"/>
      <c r="H424" s="52" t="s">
        <v>1483</v>
      </c>
      <c r="I424" s="52" t="s">
        <v>915</v>
      </c>
      <c r="J424" s="53" t="str">
        <f t="shared" si="12"/>
        <v>TinCV Nurjanah</v>
      </c>
      <c r="K424" s="53" t="str">
        <f t="shared" si="13"/>
        <v>TinCV Nurjanah</v>
      </c>
    </row>
    <row r="425" spans="1:11">
      <c r="A425" s="52" t="s">
        <v>248</v>
      </c>
      <c r="B425" s="52" t="s">
        <v>1674</v>
      </c>
      <c r="C425" s="52" t="s">
        <v>1644</v>
      </c>
      <c r="D425" s="52" t="s">
        <v>652</v>
      </c>
      <c r="E425" s="52" t="s">
        <v>1643</v>
      </c>
      <c r="F425" s="52" t="s">
        <v>264</v>
      </c>
      <c r="G425" s="52"/>
      <c r="H425" s="52" t="s">
        <v>1675</v>
      </c>
      <c r="I425" s="52" t="s">
        <v>915</v>
      </c>
      <c r="J425" s="53" t="str">
        <f t="shared" si="12"/>
        <v>TinCV Serumpun Sebalai</v>
      </c>
      <c r="K425" s="53" t="str">
        <f t="shared" si="13"/>
        <v>TinCV Serumpun Sebalai</v>
      </c>
    </row>
    <row r="426" spans="1:11">
      <c r="A426" s="52" t="s">
        <v>248</v>
      </c>
      <c r="B426" s="52" t="s">
        <v>1879</v>
      </c>
      <c r="C426" s="52" t="s">
        <v>1880</v>
      </c>
      <c r="D426" s="52" t="s">
        <v>652</v>
      </c>
      <c r="E426" s="52" t="s">
        <v>1881</v>
      </c>
      <c r="F426" s="52" t="s">
        <v>264</v>
      </c>
      <c r="G426" s="52"/>
      <c r="H426" s="52" t="s">
        <v>1493</v>
      </c>
      <c r="I426" s="52" t="s">
        <v>915</v>
      </c>
      <c r="J426" s="53" t="str">
        <f t="shared" si="12"/>
        <v>TinCV Tiga Sekawan</v>
      </c>
      <c r="K426" s="53" t="str">
        <f t="shared" si="13"/>
        <v>TinCV Tiga Sekawan</v>
      </c>
    </row>
    <row r="427" spans="1:11">
      <c r="A427" s="52" t="s">
        <v>248</v>
      </c>
      <c r="B427" s="52" t="s">
        <v>1533</v>
      </c>
      <c r="C427" s="52" t="s">
        <v>1533</v>
      </c>
      <c r="D427" s="52" t="s">
        <v>652</v>
      </c>
      <c r="E427" s="52" t="s">
        <v>1534</v>
      </c>
      <c r="F427" s="52" t="s">
        <v>264</v>
      </c>
      <c r="G427" s="52"/>
      <c r="H427" s="52" t="s">
        <v>1493</v>
      </c>
      <c r="I427" s="52" t="s">
        <v>915</v>
      </c>
      <c r="J427" s="53" t="str">
        <f t="shared" si="12"/>
        <v>TinCV Venus Inti Perkasa</v>
      </c>
      <c r="K427" s="53" t="str">
        <f t="shared" si="13"/>
        <v>TinCV Venus Inti Perkasa</v>
      </c>
    </row>
    <row r="428" spans="1:11">
      <c r="A428" s="52" t="s">
        <v>248</v>
      </c>
      <c r="B428" s="52" t="s">
        <v>829</v>
      </c>
      <c r="C428" s="52" t="s">
        <v>829</v>
      </c>
      <c r="D428" s="52" t="s">
        <v>382</v>
      </c>
      <c r="E428" s="52" t="s">
        <v>828</v>
      </c>
      <c r="F428" s="52" t="s">
        <v>264</v>
      </c>
      <c r="G428" s="52"/>
      <c r="H428" s="52" t="s">
        <v>830</v>
      </c>
      <c r="I428" s="52" t="s">
        <v>427</v>
      </c>
      <c r="J428" s="53" t="str">
        <f t="shared" si="12"/>
        <v>TinDongguan CiEXPO Environmental Engineering Co., Ltd.</v>
      </c>
      <c r="K428" s="53" t="str">
        <f t="shared" si="13"/>
        <v>TinDongguan CiEXPO Environmental Engineering Co., Ltd.</v>
      </c>
    </row>
    <row r="429" spans="1:11">
      <c r="A429" s="52" t="s">
        <v>248</v>
      </c>
      <c r="B429" s="52" t="s">
        <v>392</v>
      </c>
      <c r="C429" s="52" t="s">
        <v>392</v>
      </c>
      <c r="D429" s="52" t="s">
        <v>283</v>
      </c>
      <c r="E429" s="52" t="s">
        <v>831</v>
      </c>
      <c r="F429" s="52" t="s">
        <v>264</v>
      </c>
      <c r="G429" s="52"/>
      <c r="H429" s="52" t="s">
        <v>393</v>
      </c>
      <c r="I429" s="52" t="s">
        <v>394</v>
      </c>
      <c r="J429" s="53" t="str">
        <f t="shared" si="12"/>
        <v>TinDowa</v>
      </c>
      <c r="K429" s="53" t="str">
        <f t="shared" si="13"/>
        <v>TinDowa</v>
      </c>
    </row>
    <row r="430" spans="1:11">
      <c r="A430" s="52" t="s">
        <v>248</v>
      </c>
      <c r="B430" s="52" t="s">
        <v>1254</v>
      </c>
      <c r="C430" s="52" t="s">
        <v>392</v>
      </c>
      <c r="D430" s="52" t="s">
        <v>283</v>
      </c>
      <c r="E430" s="52" t="s">
        <v>831</v>
      </c>
      <c r="F430" s="52" t="s">
        <v>264</v>
      </c>
      <c r="G430" s="52"/>
      <c r="H430" s="52" t="s">
        <v>393</v>
      </c>
      <c r="I430" s="52" t="s">
        <v>394</v>
      </c>
      <c r="J430" s="53" t="str">
        <f t="shared" si="12"/>
        <v>TinDowa Metaltech Co., Ltd.</v>
      </c>
      <c r="K430" s="53" t="str">
        <f t="shared" si="13"/>
        <v>TinDowa Metaltech Co., Ltd.</v>
      </c>
    </row>
    <row r="431" spans="1:11">
      <c r="A431" s="52" t="s">
        <v>248</v>
      </c>
      <c r="B431" s="52" t="s">
        <v>1601</v>
      </c>
      <c r="C431" s="52" t="s">
        <v>1601</v>
      </c>
      <c r="D431" s="52" t="s">
        <v>907</v>
      </c>
      <c r="E431" s="52" t="s">
        <v>1602</v>
      </c>
      <c r="F431" s="52" t="s">
        <v>264</v>
      </c>
      <c r="G431" s="52"/>
      <c r="H431" s="52" t="s">
        <v>908</v>
      </c>
      <c r="I431" s="52" t="s">
        <v>908</v>
      </c>
      <c r="J431" s="53" t="str">
        <f t="shared" si="12"/>
        <v>TinDS Myanmar</v>
      </c>
      <c r="K431" s="53" t="str">
        <f t="shared" si="13"/>
        <v>TinDS Myanmar</v>
      </c>
    </row>
    <row r="432" spans="1:11">
      <c r="A432" s="52" t="s">
        <v>248</v>
      </c>
      <c r="B432" s="52" t="s">
        <v>833</v>
      </c>
      <c r="C432" s="52" t="s">
        <v>833</v>
      </c>
      <c r="D432" s="52" t="s">
        <v>816</v>
      </c>
      <c r="E432" s="52" t="s">
        <v>832</v>
      </c>
      <c r="F432" s="52" t="s">
        <v>264</v>
      </c>
      <c r="G432" s="52"/>
      <c r="H432" s="52" t="s">
        <v>834</v>
      </c>
      <c r="I432" s="52" t="s">
        <v>835</v>
      </c>
      <c r="J432" s="53" t="str">
        <f t="shared" si="12"/>
        <v>TinElectro-Mechanical Facility of the Cao Bang Minerals &amp; Metallurgy Joint Stock Company</v>
      </c>
      <c r="K432" s="53" t="str">
        <f t="shared" si="13"/>
        <v>TinElectro-Mechanical Facility of the Cao Bang Minerals &amp; Metallurgy Joint Stock Company</v>
      </c>
    </row>
    <row r="433" spans="1:11">
      <c r="A433" s="52" t="s">
        <v>248</v>
      </c>
      <c r="B433" s="52" t="s">
        <v>837</v>
      </c>
      <c r="C433" s="52" t="s">
        <v>837</v>
      </c>
      <c r="D433" s="52" t="s">
        <v>838</v>
      </c>
      <c r="E433" s="52" t="s">
        <v>836</v>
      </c>
      <c r="F433" s="52" t="s">
        <v>264</v>
      </c>
      <c r="G433" s="52"/>
      <c r="H433" s="52" t="s">
        <v>839</v>
      </c>
      <c r="I433" s="52" t="s">
        <v>839</v>
      </c>
      <c r="J433" s="53" t="str">
        <f t="shared" si="12"/>
        <v>TinEM Vinto</v>
      </c>
      <c r="K433" s="53" t="str">
        <f t="shared" si="13"/>
        <v>TinEM Vinto</v>
      </c>
    </row>
    <row r="434" spans="1:11">
      <c r="A434" s="52" t="s">
        <v>248</v>
      </c>
      <c r="B434" s="52" t="s">
        <v>1255</v>
      </c>
      <c r="C434" s="52" t="s">
        <v>837</v>
      </c>
      <c r="D434" s="52" t="s">
        <v>838</v>
      </c>
      <c r="E434" s="52" t="s">
        <v>836</v>
      </c>
      <c r="F434" s="52" t="s">
        <v>264</v>
      </c>
      <c r="G434" s="52"/>
      <c r="H434" s="52" t="s">
        <v>839</v>
      </c>
      <c r="I434" s="52" t="s">
        <v>839</v>
      </c>
      <c r="J434" s="53" t="str">
        <f t="shared" si="12"/>
        <v>TinEmpresa Metalúrgica Vinto</v>
      </c>
      <c r="K434" s="53" t="str">
        <f t="shared" si="13"/>
        <v>TinEmpresa Metalúrgica Vinto</v>
      </c>
    </row>
    <row r="435" spans="1:11">
      <c r="A435" s="52" t="s">
        <v>248</v>
      </c>
      <c r="B435" s="52" t="s">
        <v>1256</v>
      </c>
      <c r="C435" s="52" t="s">
        <v>837</v>
      </c>
      <c r="D435" s="52" t="s">
        <v>838</v>
      </c>
      <c r="E435" s="52" t="s">
        <v>836</v>
      </c>
      <c r="F435" s="52" t="s">
        <v>264</v>
      </c>
      <c r="G435" s="52"/>
      <c r="H435" s="52" t="s">
        <v>839</v>
      </c>
      <c r="I435" s="52" t="s">
        <v>839</v>
      </c>
      <c r="J435" s="53" t="str">
        <f t="shared" si="12"/>
        <v>TinEmpressa Nacional de Fundiciones (ENAF)</v>
      </c>
      <c r="K435" s="53" t="str">
        <f t="shared" si="13"/>
        <v>TinEmpressa Nacional de Fundiciones (ENAF)</v>
      </c>
    </row>
    <row r="436" spans="1:11">
      <c r="A436" s="52" t="s">
        <v>248</v>
      </c>
      <c r="B436" s="52" t="s">
        <v>1257</v>
      </c>
      <c r="C436" s="52" t="s">
        <v>837</v>
      </c>
      <c r="D436" s="52" t="s">
        <v>838</v>
      </c>
      <c r="E436" s="52" t="s">
        <v>836</v>
      </c>
      <c r="F436" s="52" t="s">
        <v>264</v>
      </c>
      <c r="G436" s="52"/>
      <c r="H436" s="52" t="s">
        <v>839</v>
      </c>
      <c r="I436" s="52" t="s">
        <v>839</v>
      </c>
      <c r="J436" s="53" t="str">
        <f t="shared" si="12"/>
        <v>TinENAF</v>
      </c>
      <c r="K436" s="53" t="str">
        <f t="shared" si="13"/>
        <v>TinENAF</v>
      </c>
    </row>
    <row r="437" spans="1:11">
      <c r="A437" s="52" t="s">
        <v>248</v>
      </c>
      <c r="B437" s="52" t="s">
        <v>841</v>
      </c>
      <c r="C437" s="52" t="s">
        <v>841</v>
      </c>
      <c r="D437" s="52" t="s">
        <v>303</v>
      </c>
      <c r="E437" s="52" t="s">
        <v>840</v>
      </c>
      <c r="F437" s="52" t="s">
        <v>264</v>
      </c>
      <c r="G437" s="52"/>
      <c r="H437" s="52" t="s">
        <v>842</v>
      </c>
      <c r="I437" s="52" t="s">
        <v>843</v>
      </c>
      <c r="J437" s="53" t="str">
        <f t="shared" si="12"/>
        <v>TinEstanho de Rondonia S.A.</v>
      </c>
      <c r="K437" s="53" t="str">
        <f t="shared" si="13"/>
        <v>TinEstanho de Rondonia S.A.</v>
      </c>
    </row>
    <row r="438" spans="1:11">
      <c r="A438" s="52" t="s">
        <v>248</v>
      </c>
      <c r="B438" s="52" t="s">
        <v>1258</v>
      </c>
      <c r="C438" s="52" t="s">
        <v>841</v>
      </c>
      <c r="D438" s="52" t="s">
        <v>303</v>
      </c>
      <c r="E438" s="52" t="s">
        <v>840</v>
      </c>
      <c r="F438" s="52" t="s">
        <v>264</v>
      </c>
      <c r="G438" s="52"/>
      <c r="H438" s="52" t="s">
        <v>842</v>
      </c>
      <c r="I438" s="52" t="s">
        <v>843</v>
      </c>
      <c r="J438" s="53" t="str">
        <f t="shared" si="12"/>
        <v>TinEstanho de Rondônia S.A.</v>
      </c>
      <c r="K438" s="53" t="str">
        <f t="shared" si="13"/>
        <v>TinEstanho de Rondônia S.A.</v>
      </c>
    </row>
    <row r="439" spans="1:11">
      <c r="A439" s="52" t="s">
        <v>248</v>
      </c>
      <c r="B439" s="52" t="s">
        <v>1535</v>
      </c>
      <c r="C439" s="52" t="s">
        <v>1536</v>
      </c>
      <c r="D439" s="52" t="s">
        <v>303</v>
      </c>
      <c r="E439" s="52" t="s">
        <v>1537</v>
      </c>
      <c r="F439" s="52" t="s">
        <v>264</v>
      </c>
      <c r="G439" s="52"/>
      <c r="H439" s="52" t="s">
        <v>1538</v>
      </c>
      <c r="I439" s="52" t="s">
        <v>548</v>
      </c>
      <c r="J439" s="53" t="str">
        <f t="shared" si="12"/>
        <v>TinFabrica Auricchio</v>
      </c>
      <c r="K439" s="53" t="str">
        <f t="shared" si="13"/>
        <v>TinFabrica Auricchio</v>
      </c>
    </row>
    <row r="440" spans="1:11">
      <c r="A440" s="52" t="s">
        <v>248</v>
      </c>
      <c r="B440" s="52" t="s">
        <v>1539</v>
      </c>
      <c r="C440" s="52" t="s">
        <v>1536</v>
      </c>
      <c r="D440" s="52" t="s">
        <v>303</v>
      </c>
      <c r="E440" s="52" t="s">
        <v>1537</v>
      </c>
      <c r="F440" s="52" t="s">
        <v>264</v>
      </c>
      <c r="G440" s="52"/>
      <c r="H440" s="52" t="s">
        <v>1538</v>
      </c>
      <c r="I440" s="52" t="s">
        <v>548</v>
      </c>
      <c r="J440" s="53" t="str">
        <f t="shared" si="12"/>
        <v>TinFábrica Auricchio</v>
      </c>
      <c r="K440" s="53" t="str">
        <f t="shared" si="13"/>
        <v>TinFábrica Auricchio</v>
      </c>
    </row>
    <row r="441" spans="1:11">
      <c r="A441" s="52" t="s">
        <v>248</v>
      </c>
      <c r="B441" s="52" t="s">
        <v>1536</v>
      </c>
      <c r="C441" s="52" t="s">
        <v>1536</v>
      </c>
      <c r="D441" s="52" t="s">
        <v>303</v>
      </c>
      <c r="E441" s="52" t="s">
        <v>1537</v>
      </c>
      <c r="F441" s="52" t="s">
        <v>264</v>
      </c>
      <c r="G441" s="52"/>
      <c r="H441" s="52" t="s">
        <v>1538</v>
      </c>
      <c r="I441" s="52" t="s">
        <v>548</v>
      </c>
      <c r="J441" s="53" t="str">
        <f t="shared" si="12"/>
        <v>TinFabrica Auricchio Industria e Comercio Ltda.</v>
      </c>
      <c r="K441" s="53" t="str">
        <f t="shared" si="13"/>
        <v>TinFabrica Auricchio Industria e Comercio Ltda.</v>
      </c>
    </row>
    <row r="442" spans="1:11">
      <c r="A442" s="52" t="s">
        <v>248</v>
      </c>
      <c r="B442" s="52" t="s">
        <v>845</v>
      </c>
      <c r="C442" s="52" t="s">
        <v>845</v>
      </c>
      <c r="D442" s="52" t="s">
        <v>502</v>
      </c>
      <c r="E442" s="52" t="s">
        <v>844</v>
      </c>
      <c r="F442" s="52" t="s">
        <v>264</v>
      </c>
      <c r="G442" s="52"/>
      <c r="H442" s="52" t="s">
        <v>846</v>
      </c>
      <c r="I442" s="52" t="s">
        <v>847</v>
      </c>
      <c r="J442" s="53" t="str">
        <f t="shared" si="12"/>
        <v>TinFenix Metals</v>
      </c>
      <c r="K442" s="53" t="str">
        <f t="shared" si="13"/>
        <v>TinFenix Metals</v>
      </c>
    </row>
    <row r="443" spans="1:11">
      <c r="A443" s="52" t="s">
        <v>248</v>
      </c>
      <c r="B443" s="52" t="s">
        <v>1259</v>
      </c>
      <c r="C443" s="52" t="s">
        <v>887</v>
      </c>
      <c r="D443" s="52" t="s">
        <v>888</v>
      </c>
      <c r="E443" s="52" t="s">
        <v>886</v>
      </c>
      <c r="F443" s="52" t="s">
        <v>264</v>
      </c>
      <c r="G443" s="52"/>
      <c r="H443" s="52" t="s">
        <v>889</v>
      </c>
      <c r="I443" s="52" t="s">
        <v>890</v>
      </c>
      <c r="J443" s="53" t="str">
        <f t="shared" si="12"/>
        <v>TinFunsur Smelter</v>
      </c>
      <c r="K443" s="53" t="str">
        <f t="shared" si="13"/>
        <v>TinFunsur Smelter</v>
      </c>
    </row>
    <row r="444" spans="1:11">
      <c r="A444" s="52" t="s">
        <v>248</v>
      </c>
      <c r="B444" s="52" t="s">
        <v>1260</v>
      </c>
      <c r="C444" s="52" t="s">
        <v>953</v>
      </c>
      <c r="D444" s="52" t="s">
        <v>382</v>
      </c>
      <c r="E444" s="52" t="s">
        <v>952</v>
      </c>
      <c r="F444" s="52" t="s">
        <v>264</v>
      </c>
      <c r="G444" s="52"/>
      <c r="H444" s="52" t="s">
        <v>849</v>
      </c>
      <c r="I444" s="52" t="s">
        <v>807</v>
      </c>
      <c r="J444" s="53" t="str">
        <f t="shared" si="12"/>
        <v>TinGejiu City Datun Chengfeng Smelter</v>
      </c>
      <c r="K444" s="53" t="str">
        <f t="shared" si="13"/>
        <v>TinGejiu City Datun Chengfeng Smelter</v>
      </c>
    </row>
    <row r="445" spans="1:11">
      <c r="A445" s="52" t="s">
        <v>248</v>
      </c>
      <c r="B445" s="52" t="s">
        <v>1261</v>
      </c>
      <c r="C445" s="52" t="s">
        <v>1261</v>
      </c>
      <c r="D445" s="52" t="s">
        <v>382</v>
      </c>
      <c r="E445" s="52" t="s">
        <v>848</v>
      </c>
      <c r="F445" s="52" t="s">
        <v>264</v>
      </c>
      <c r="G445" s="52"/>
      <c r="H445" s="52" t="s">
        <v>849</v>
      </c>
      <c r="I445" s="52" t="s">
        <v>807</v>
      </c>
      <c r="J445" s="53" t="str">
        <f t="shared" si="12"/>
        <v>TinGejiu City Fuxiang Industry and Trade Co., Ltd.</v>
      </c>
      <c r="K445" s="53" t="str">
        <f t="shared" si="13"/>
        <v>TinGejiu City Fuxiang Industry and Trade Co., Ltd.</v>
      </c>
    </row>
    <row r="446" spans="1:11">
      <c r="A446" s="52" t="s">
        <v>248</v>
      </c>
      <c r="B446" s="52" t="s">
        <v>1262</v>
      </c>
      <c r="C446" s="52" t="s">
        <v>1261</v>
      </c>
      <c r="D446" s="52" t="s">
        <v>382</v>
      </c>
      <c r="E446" s="52" t="s">
        <v>848</v>
      </c>
      <c r="F446" s="52" t="s">
        <v>264</v>
      </c>
      <c r="G446" s="52"/>
      <c r="H446" s="52" t="s">
        <v>849</v>
      </c>
      <c r="I446" s="52" t="s">
        <v>807</v>
      </c>
      <c r="J446" s="53" t="str">
        <f t="shared" si="12"/>
        <v>TinGejiu Fuxiang Gongmao Co., Ltd.</v>
      </c>
      <c r="K446" s="53" t="str">
        <f t="shared" si="13"/>
        <v>TinGejiu Fuxiang Gongmao Co., Ltd.</v>
      </c>
    </row>
    <row r="447" spans="1:11">
      <c r="A447" s="52" t="s">
        <v>248</v>
      </c>
      <c r="B447" s="52" t="s">
        <v>851</v>
      </c>
      <c r="C447" s="52" t="s">
        <v>851</v>
      </c>
      <c r="D447" s="52" t="s">
        <v>382</v>
      </c>
      <c r="E447" s="52" t="s">
        <v>850</v>
      </c>
      <c r="F447" s="52" t="s">
        <v>264</v>
      </c>
      <c r="G447" s="52"/>
      <c r="H447" s="52" t="s">
        <v>849</v>
      </c>
      <c r="I447" s="52" t="s">
        <v>807</v>
      </c>
      <c r="J447" s="53" t="str">
        <f t="shared" si="12"/>
        <v>TinGejiu Kai Meng Industry and Trade LLC</v>
      </c>
      <c r="K447" s="53" t="str">
        <f t="shared" si="13"/>
        <v>TinGejiu Kai Meng Industry and Trade LLC</v>
      </c>
    </row>
    <row r="448" spans="1:11">
      <c r="A448" s="52" t="s">
        <v>248</v>
      </c>
      <c r="B448" s="52" t="s">
        <v>853</v>
      </c>
      <c r="C448" s="52" t="s">
        <v>853</v>
      </c>
      <c r="D448" s="52" t="s">
        <v>382</v>
      </c>
      <c r="E448" s="52" t="s">
        <v>852</v>
      </c>
      <c r="F448" s="52" t="s">
        <v>264</v>
      </c>
      <c r="G448" s="52"/>
      <c r="H448" s="52" t="s">
        <v>849</v>
      </c>
      <c r="I448" s="52" t="s">
        <v>807</v>
      </c>
      <c r="J448" s="53" t="str">
        <f t="shared" si="12"/>
        <v>TinGejiu Non-Ferrous Metal Processing Co., Ltd.</v>
      </c>
      <c r="K448" s="53" t="str">
        <f t="shared" si="13"/>
        <v>TinGejiu Non-Ferrous Metal Processing Co., Ltd.</v>
      </c>
    </row>
    <row r="449" spans="1:11">
      <c r="A449" s="52" t="s">
        <v>248</v>
      </c>
      <c r="B449" s="52" t="s">
        <v>855</v>
      </c>
      <c r="C449" s="52" t="s">
        <v>855</v>
      </c>
      <c r="D449" s="52" t="s">
        <v>382</v>
      </c>
      <c r="E449" s="52" t="s">
        <v>854</v>
      </c>
      <c r="F449" s="52" t="s">
        <v>264</v>
      </c>
      <c r="G449" s="52"/>
      <c r="H449" s="52" t="s">
        <v>849</v>
      </c>
      <c r="I449" s="52" t="s">
        <v>807</v>
      </c>
      <c r="J449" s="53" t="str">
        <f t="shared" si="12"/>
        <v>TinGejiu Yunxin Nonferrous Electrolysis Co., Ltd.</v>
      </c>
      <c r="K449" s="53" t="str">
        <f t="shared" si="13"/>
        <v>TinGejiu Yunxin Nonferrous Electrolysis Co., Ltd.</v>
      </c>
    </row>
    <row r="450" spans="1:11">
      <c r="A450" s="52" t="s">
        <v>248</v>
      </c>
      <c r="B450" s="52" t="s">
        <v>1263</v>
      </c>
      <c r="C450" s="52" t="s">
        <v>857</v>
      </c>
      <c r="D450" s="52" t="s">
        <v>382</v>
      </c>
      <c r="E450" s="52" t="s">
        <v>856</v>
      </c>
      <c r="F450" s="52" t="s">
        <v>264</v>
      </c>
      <c r="G450" s="52"/>
      <c r="H450" s="52" t="s">
        <v>849</v>
      </c>
      <c r="I450" s="52" t="s">
        <v>807</v>
      </c>
      <c r="J450" s="53" t="str">
        <f t="shared" si="12"/>
        <v>TinGejiu Zi-Li</v>
      </c>
      <c r="K450" s="53" t="str">
        <f t="shared" si="13"/>
        <v>TinGejiu Zi-Li</v>
      </c>
    </row>
    <row r="451" spans="1:11">
      <c r="A451" s="52" t="s">
        <v>248</v>
      </c>
      <c r="B451" s="52" t="s">
        <v>857</v>
      </c>
      <c r="C451" s="52" t="s">
        <v>857</v>
      </c>
      <c r="D451" s="52" t="s">
        <v>382</v>
      </c>
      <c r="E451" s="52" t="s">
        <v>856</v>
      </c>
      <c r="F451" s="52" t="s">
        <v>264</v>
      </c>
      <c r="G451" s="52"/>
      <c r="H451" s="52" t="s">
        <v>849</v>
      </c>
      <c r="I451" s="52" t="s">
        <v>807</v>
      </c>
      <c r="J451" s="53" t="str">
        <f t="shared" si="12"/>
        <v>TinGejiu Zili Mining And Metallurgy Co., Ltd.</v>
      </c>
      <c r="K451" s="53" t="str">
        <f t="shared" si="13"/>
        <v>TinGejiu Zili Mining And Metallurgy Co., Ltd.</v>
      </c>
    </row>
    <row r="452" spans="1:11">
      <c r="A452" s="52" t="s">
        <v>248</v>
      </c>
      <c r="B452" s="52" t="s">
        <v>1882</v>
      </c>
      <c r="C452" s="52" t="s">
        <v>1882</v>
      </c>
      <c r="D452" s="52" t="s">
        <v>792</v>
      </c>
      <c r="E452" s="52" t="s">
        <v>1883</v>
      </c>
      <c r="F452" s="52" t="s">
        <v>264</v>
      </c>
      <c r="G452" s="52"/>
      <c r="H452" s="52" t="s">
        <v>1884</v>
      </c>
      <c r="I452" s="52" t="s">
        <v>794</v>
      </c>
      <c r="J452" s="53" t="str">
        <f t="shared" si="12"/>
        <v>TinGlobal Advanced Metals Greenbushes Pty Ltd.</v>
      </c>
      <c r="K452" s="53" t="str">
        <f t="shared" si="13"/>
        <v>TinGlobal Advanced Metals Greenbushes Pty Ltd.</v>
      </c>
    </row>
    <row r="453" spans="1:11">
      <c r="A453" s="52" t="s">
        <v>248</v>
      </c>
      <c r="B453" s="52" t="s">
        <v>1264</v>
      </c>
      <c r="C453" s="52" t="s">
        <v>825</v>
      </c>
      <c r="D453" s="52" t="s">
        <v>382</v>
      </c>
      <c r="E453" s="52" t="s">
        <v>824</v>
      </c>
      <c r="F453" s="52" t="s">
        <v>264</v>
      </c>
      <c r="G453" s="52"/>
      <c r="H453" s="52" t="s">
        <v>826</v>
      </c>
      <c r="I453" s="52" t="s">
        <v>827</v>
      </c>
      <c r="J453" s="53" t="str">
        <f t="shared" si="12"/>
        <v>TinGuang Xi Liu Xhou</v>
      </c>
      <c r="K453" s="53" t="str">
        <f t="shared" si="13"/>
        <v>TinGuang Xi Liu Xhou</v>
      </c>
    </row>
    <row r="454" spans="1:11">
      <c r="A454" s="52" t="s">
        <v>248</v>
      </c>
      <c r="B454" s="52" t="s">
        <v>1265</v>
      </c>
      <c r="C454" s="52" t="s">
        <v>825</v>
      </c>
      <c r="D454" s="52" t="s">
        <v>382</v>
      </c>
      <c r="E454" s="52" t="s">
        <v>824</v>
      </c>
      <c r="F454" s="52" t="s">
        <v>264</v>
      </c>
      <c r="G454" s="52"/>
      <c r="H454" s="52" t="s">
        <v>826</v>
      </c>
      <c r="I454" s="52" t="s">
        <v>827</v>
      </c>
      <c r="J454" s="53" t="str">
        <f t="shared" si="12"/>
        <v>TinGuang Xi Liu Zhou</v>
      </c>
      <c r="K454" s="53" t="str">
        <f t="shared" si="13"/>
        <v>TinGuang Xi Liu Zhou</v>
      </c>
    </row>
    <row r="455" spans="1:11">
      <c r="A455" s="52" t="s">
        <v>248</v>
      </c>
      <c r="B455" s="52" t="s">
        <v>859</v>
      </c>
      <c r="C455" s="52" t="s">
        <v>859</v>
      </c>
      <c r="D455" s="52" t="s">
        <v>382</v>
      </c>
      <c r="E455" s="52" t="s">
        <v>858</v>
      </c>
      <c r="F455" s="52" t="s">
        <v>264</v>
      </c>
      <c r="G455" s="52"/>
      <c r="H455" s="52" t="s">
        <v>860</v>
      </c>
      <c r="I455" s="52" t="s">
        <v>427</v>
      </c>
      <c r="J455" s="53" t="str">
        <f t="shared" ref="J455:J520" si="14">A455&amp;B455</f>
        <v>TinGuangdong Hanhe Non-Ferrous Metal Co., Ltd.</v>
      </c>
      <c r="K455" s="53" t="str">
        <f t="shared" ref="K455:K520" si="15">A455&amp;B455</f>
        <v>TinGuangdong Hanhe Non-Ferrous Metal Co., Ltd.</v>
      </c>
    </row>
    <row r="456" spans="1:11">
      <c r="A456" s="52" t="s">
        <v>248</v>
      </c>
      <c r="B456" s="52" t="s">
        <v>1266</v>
      </c>
      <c r="C456" s="52" t="s">
        <v>825</v>
      </c>
      <c r="D456" s="52" t="s">
        <v>382</v>
      </c>
      <c r="E456" s="52" t="s">
        <v>824</v>
      </c>
      <c r="F456" s="52" t="s">
        <v>264</v>
      </c>
      <c r="G456" s="52"/>
      <c r="H456" s="52" t="s">
        <v>826</v>
      </c>
      <c r="I456" s="52" t="s">
        <v>827</v>
      </c>
      <c r="J456" s="53" t="str">
        <f t="shared" si="14"/>
        <v>TinGuangXi China Tin</v>
      </c>
      <c r="K456" s="53" t="str">
        <f t="shared" si="15"/>
        <v>TinGuangXi China Tin</v>
      </c>
    </row>
    <row r="457" spans="1:11">
      <c r="A457" s="52" t="s">
        <v>248</v>
      </c>
      <c r="B457" s="52" t="s">
        <v>1267</v>
      </c>
      <c r="C457" s="52" t="s">
        <v>825</v>
      </c>
      <c r="D457" s="52" t="s">
        <v>382</v>
      </c>
      <c r="E457" s="52" t="s">
        <v>824</v>
      </c>
      <c r="F457" s="52" t="s">
        <v>264</v>
      </c>
      <c r="G457" s="52"/>
      <c r="H457" s="52" t="s">
        <v>826</v>
      </c>
      <c r="I457" s="52" t="s">
        <v>827</v>
      </c>
      <c r="J457" s="53" t="str">
        <f t="shared" si="14"/>
        <v>TinGuangxi Hua Shu Dan CO., LTD.</v>
      </c>
      <c r="K457" s="53" t="str">
        <f t="shared" si="15"/>
        <v>TinGuangxi Hua Shu Dan CO., LTD.</v>
      </c>
    </row>
    <row r="458" spans="1:11">
      <c r="A458" s="52" t="s">
        <v>248</v>
      </c>
      <c r="B458" s="52" t="s">
        <v>1822</v>
      </c>
      <c r="C458" s="52" t="s">
        <v>1822</v>
      </c>
      <c r="D458" s="52" t="s">
        <v>382</v>
      </c>
      <c r="E458" s="52" t="s">
        <v>1821</v>
      </c>
      <c r="F458" s="52" t="s">
        <v>264</v>
      </c>
      <c r="G458" s="52"/>
      <c r="H458" s="52" t="s">
        <v>861</v>
      </c>
      <c r="I458" s="52" t="s">
        <v>475</v>
      </c>
      <c r="J458" s="53" t="str">
        <f t="shared" si="14"/>
        <v>TinHuiChang Hill Tin Industry Co., Ltd.</v>
      </c>
      <c r="K458" s="53" t="str">
        <f t="shared" si="15"/>
        <v>TinHuiChang Hill Tin Industry Co., Ltd.</v>
      </c>
    </row>
    <row r="459" spans="1:11">
      <c r="A459" s="52" t="s">
        <v>248</v>
      </c>
      <c r="B459" s="52" t="s">
        <v>1603</v>
      </c>
      <c r="C459" s="52" t="s">
        <v>868</v>
      </c>
      <c r="D459" s="52" t="s">
        <v>591</v>
      </c>
      <c r="E459" s="52" t="s">
        <v>867</v>
      </c>
      <c r="F459" s="52" t="s">
        <v>264</v>
      </c>
      <c r="G459" s="52"/>
      <c r="H459" s="52" t="s">
        <v>869</v>
      </c>
      <c r="I459" s="52" t="s">
        <v>870</v>
      </c>
      <c r="J459" s="53" t="str">
        <f t="shared" si="14"/>
        <v>TinHulterworth Smelter</v>
      </c>
      <c r="K459" s="53" t="str">
        <f t="shared" si="15"/>
        <v>TinHulterworth Smelter</v>
      </c>
    </row>
    <row r="460" spans="1:11">
      <c r="A460" s="52" t="s">
        <v>248</v>
      </c>
      <c r="B460" s="52" t="s">
        <v>1604</v>
      </c>
      <c r="C460" s="52" t="s">
        <v>581</v>
      </c>
      <c r="D460" s="52" t="s">
        <v>283</v>
      </c>
      <c r="E460" s="52" t="s">
        <v>891</v>
      </c>
      <c r="F460" s="52" t="s">
        <v>264</v>
      </c>
      <c r="G460" s="52"/>
      <c r="H460" s="52" t="s">
        <v>1830</v>
      </c>
      <c r="I460" s="52" t="s">
        <v>314</v>
      </c>
      <c r="J460" s="53" t="str">
        <f t="shared" si="14"/>
        <v>TinIkuno Tin Smelter</v>
      </c>
      <c r="K460" s="53" t="str">
        <f t="shared" si="15"/>
        <v>TinIkuno Tin Smelter</v>
      </c>
    </row>
    <row r="461" spans="1:11">
      <c r="A461" s="52" t="s">
        <v>248</v>
      </c>
      <c r="B461" s="52" t="s">
        <v>1268</v>
      </c>
      <c r="C461" s="52" t="s">
        <v>927</v>
      </c>
      <c r="D461" s="52" t="s">
        <v>652</v>
      </c>
      <c r="E461" s="52" t="s">
        <v>926</v>
      </c>
      <c r="F461" s="52" t="s">
        <v>264</v>
      </c>
      <c r="G461" s="52"/>
      <c r="H461" s="52" t="s">
        <v>928</v>
      </c>
      <c r="I461" s="52" t="s">
        <v>915</v>
      </c>
      <c r="J461" s="53" t="str">
        <f t="shared" si="14"/>
        <v>TinINDONESIAN STATE TIN CORPORATION MENTOK SMELTER</v>
      </c>
      <c r="K461" s="53" t="str">
        <f t="shared" si="15"/>
        <v>TinINDONESIAN STATE TIN CORPORATION MENTOK SMELTER</v>
      </c>
    </row>
    <row r="462" spans="1:11">
      <c r="A462" s="52" t="s">
        <v>248</v>
      </c>
      <c r="B462" s="52" t="s">
        <v>1605</v>
      </c>
      <c r="C462" s="52" t="s">
        <v>1598</v>
      </c>
      <c r="D462" s="52" t="s">
        <v>652</v>
      </c>
      <c r="E462" s="52" t="s">
        <v>1599</v>
      </c>
      <c r="F462" s="52" t="s">
        <v>264</v>
      </c>
      <c r="G462" s="52"/>
      <c r="H462" s="52" t="s">
        <v>1493</v>
      </c>
      <c r="I462" s="52" t="s">
        <v>915</v>
      </c>
      <c r="J462" s="53" t="str">
        <f t="shared" si="14"/>
        <v>TinIndra Eramulti Logam</v>
      </c>
      <c r="K462" s="53" t="str">
        <f t="shared" si="15"/>
        <v>TinIndra Eramulti Logam</v>
      </c>
    </row>
    <row r="463" spans="1:11">
      <c r="A463" s="52" t="s">
        <v>248</v>
      </c>
      <c r="B463" s="52" t="s">
        <v>1269</v>
      </c>
      <c r="C463" s="52" t="s">
        <v>863</v>
      </c>
      <c r="D463" s="52" t="s">
        <v>382</v>
      </c>
      <c r="E463" s="52" t="s">
        <v>862</v>
      </c>
      <c r="F463" s="52" t="s">
        <v>264</v>
      </c>
      <c r="G463" s="52"/>
      <c r="H463" s="52" t="s">
        <v>861</v>
      </c>
      <c r="I463" s="52" t="s">
        <v>475</v>
      </c>
      <c r="J463" s="53" t="str">
        <f t="shared" si="14"/>
        <v>TinJiangxi Nanshan</v>
      </c>
      <c r="K463" s="53" t="str">
        <f t="shared" si="15"/>
        <v>TinJiangxi Nanshan</v>
      </c>
    </row>
    <row r="464" spans="1:11">
      <c r="A464" s="52" t="s">
        <v>248</v>
      </c>
      <c r="B464" s="52" t="s">
        <v>863</v>
      </c>
      <c r="C464" s="52" t="s">
        <v>863</v>
      </c>
      <c r="D464" s="52" t="s">
        <v>382</v>
      </c>
      <c r="E464" s="52" t="s">
        <v>862</v>
      </c>
      <c r="F464" s="52" t="s">
        <v>264</v>
      </c>
      <c r="G464" s="52"/>
      <c r="H464" s="52" t="s">
        <v>861</v>
      </c>
      <c r="I464" s="52" t="s">
        <v>475</v>
      </c>
      <c r="J464" s="53" t="str">
        <f t="shared" si="14"/>
        <v>TinJiangxi New Nanshan Technology Ltd.</v>
      </c>
      <c r="K464" s="53" t="str">
        <f t="shared" si="15"/>
        <v>TinJiangxi New Nanshan Technology Ltd.</v>
      </c>
    </row>
    <row r="465" spans="1:11">
      <c r="A465" s="52" t="s">
        <v>248</v>
      </c>
      <c r="B465" s="52" t="s">
        <v>1270</v>
      </c>
      <c r="C465" s="52" t="s">
        <v>851</v>
      </c>
      <c r="D465" s="52" t="s">
        <v>382</v>
      </c>
      <c r="E465" s="52" t="s">
        <v>850</v>
      </c>
      <c r="F465" s="52" t="s">
        <v>264</v>
      </c>
      <c r="G465" s="52"/>
      <c r="H465" s="52" t="s">
        <v>849</v>
      </c>
      <c r="I465" s="52" t="s">
        <v>807</v>
      </c>
      <c r="J465" s="53" t="str">
        <f t="shared" si="14"/>
        <v>TinKai Union Industry and Trade Co., Ltd. (China)</v>
      </c>
      <c r="K465" s="53" t="str">
        <f t="shared" si="15"/>
        <v>TinKai Union Industry and Trade Co., Ltd. (China)</v>
      </c>
    </row>
    <row r="466" spans="1:11">
      <c r="A466" s="52" t="s">
        <v>248</v>
      </c>
      <c r="B466" s="52" t="s">
        <v>1271</v>
      </c>
      <c r="C466" s="52" t="s">
        <v>851</v>
      </c>
      <c r="D466" s="52" t="s">
        <v>382</v>
      </c>
      <c r="E466" s="52" t="s">
        <v>850</v>
      </c>
      <c r="F466" s="52" t="s">
        <v>264</v>
      </c>
      <c r="G466" s="52"/>
      <c r="H466" s="52" t="s">
        <v>849</v>
      </c>
      <c r="I466" s="52" t="s">
        <v>807</v>
      </c>
      <c r="J466" s="53" t="str">
        <f t="shared" si="14"/>
        <v>TinKai Unita Trade Limited Liability Company</v>
      </c>
      <c r="K466" s="53" t="str">
        <f t="shared" si="15"/>
        <v>TinKai Unita Trade Limited Liability Company</v>
      </c>
    </row>
    <row r="467" spans="1:11">
      <c r="A467" s="52" t="s">
        <v>248</v>
      </c>
      <c r="B467" s="52" t="s">
        <v>1272</v>
      </c>
      <c r="C467" s="52" t="s">
        <v>851</v>
      </c>
      <c r="D467" s="52" t="s">
        <v>382</v>
      </c>
      <c r="E467" s="52" t="s">
        <v>850</v>
      </c>
      <c r="F467" s="52" t="s">
        <v>264</v>
      </c>
      <c r="G467" s="52"/>
      <c r="H467" s="52" t="s">
        <v>849</v>
      </c>
      <c r="I467" s="52" t="s">
        <v>807</v>
      </c>
      <c r="J467" s="53" t="str">
        <f t="shared" si="14"/>
        <v>TinKaimeng (Gejiu) Industry and Trade Co., Ltd.</v>
      </c>
      <c r="K467" s="53" t="str">
        <f t="shared" si="15"/>
        <v>TinKaimeng (Gejiu) Industry and Trade Co., Ltd.</v>
      </c>
    </row>
    <row r="468" spans="1:11">
      <c r="A468" s="52" t="s">
        <v>248</v>
      </c>
      <c r="B468" s="52" t="s">
        <v>1273</v>
      </c>
      <c r="C468" s="52" t="s">
        <v>923</v>
      </c>
      <c r="D468" s="52" t="s">
        <v>652</v>
      </c>
      <c r="E468" s="52" t="s">
        <v>922</v>
      </c>
      <c r="F468" s="52" t="s">
        <v>264</v>
      </c>
      <c r="G468" s="52"/>
      <c r="H468" s="52" t="s">
        <v>924</v>
      </c>
      <c r="I468" s="52" t="s">
        <v>925</v>
      </c>
      <c r="J468" s="53" t="str">
        <f t="shared" si="14"/>
        <v>TinKundur Smelter</v>
      </c>
      <c r="K468" s="53" t="str">
        <f t="shared" si="15"/>
        <v>TinKundur Smelter</v>
      </c>
    </row>
    <row r="469" spans="1:11">
      <c r="A469" s="52" t="s">
        <v>248</v>
      </c>
      <c r="B469" s="52" t="s">
        <v>1274</v>
      </c>
      <c r="C469" s="52" t="s">
        <v>825</v>
      </c>
      <c r="D469" s="52" t="s">
        <v>382</v>
      </c>
      <c r="E469" s="52" t="s">
        <v>824</v>
      </c>
      <c r="F469" s="52" t="s">
        <v>264</v>
      </c>
      <c r="G469" s="52"/>
      <c r="H469" s="52" t="s">
        <v>826</v>
      </c>
      <c r="I469" s="52" t="s">
        <v>827</v>
      </c>
      <c r="J469" s="53" t="str">
        <f t="shared" si="14"/>
        <v>TinLiuzhhou China Tin</v>
      </c>
      <c r="K469" s="53" t="str">
        <f t="shared" si="15"/>
        <v>TinLiuzhhou China Tin</v>
      </c>
    </row>
    <row r="470" spans="1:11">
      <c r="A470" s="52" t="s">
        <v>248</v>
      </c>
      <c r="B470" s="52" t="s">
        <v>1885</v>
      </c>
      <c r="C470" s="52" t="s">
        <v>1885</v>
      </c>
      <c r="D470" s="52" t="s">
        <v>382</v>
      </c>
      <c r="E470" s="52" t="s">
        <v>1886</v>
      </c>
      <c r="F470" s="52" t="s">
        <v>264</v>
      </c>
      <c r="G470" s="52"/>
      <c r="H470" s="52" t="s">
        <v>1642</v>
      </c>
      <c r="I470" s="52" t="s">
        <v>475</v>
      </c>
      <c r="J470" s="53" t="str">
        <f t="shared" si="14"/>
        <v>TinLongnan Chuangyue Environmental Protection Technology Development Co., Ltd</v>
      </c>
      <c r="K470" s="53" t="str">
        <f t="shared" si="15"/>
        <v>TinLongnan Chuangyue Environmental Protection Technology Development Co., Ltd</v>
      </c>
    </row>
    <row r="471" spans="1:11">
      <c r="A471" s="52" t="s">
        <v>248</v>
      </c>
      <c r="B471" s="52" t="s">
        <v>1275</v>
      </c>
      <c r="C471" s="52" t="s">
        <v>1275</v>
      </c>
      <c r="D471" s="52" t="s">
        <v>1276</v>
      </c>
      <c r="E471" s="52" t="s">
        <v>1277</v>
      </c>
      <c r="F471" s="52" t="s">
        <v>264</v>
      </c>
      <c r="G471" s="52"/>
      <c r="H471" s="52" t="s">
        <v>1278</v>
      </c>
      <c r="I471" s="52" t="s">
        <v>1480</v>
      </c>
      <c r="J471" s="53" t="str">
        <f t="shared" si="14"/>
        <v>TinLuna Smelter, Ltd.</v>
      </c>
      <c r="K471" s="53" t="str">
        <f t="shared" si="15"/>
        <v>TinLuna Smelter, Ltd.</v>
      </c>
    </row>
    <row r="472" spans="1:11">
      <c r="A472" s="52" t="s">
        <v>248</v>
      </c>
      <c r="B472" s="52" t="s">
        <v>1706</v>
      </c>
      <c r="C472" s="52" t="s">
        <v>1706</v>
      </c>
      <c r="D472" s="52" t="s">
        <v>382</v>
      </c>
      <c r="E472" s="52" t="s">
        <v>1705</v>
      </c>
      <c r="F472" s="52" t="s">
        <v>264</v>
      </c>
      <c r="G472" s="52"/>
      <c r="H472" s="52" t="s">
        <v>1823</v>
      </c>
      <c r="I472" s="52" t="s">
        <v>762</v>
      </c>
      <c r="J472" s="53" t="str">
        <f t="shared" si="14"/>
        <v>TinMa'anshan Weitai Tin Co., Ltd.</v>
      </c>
      <c r="K472" s="53" t="str">
        <f t="shared" si="15"/>
        <v>TinMa'anshan Weitai Tin Co., Ltd.</v>
      </c>
    </row>
    <row r="473" spans="1:11">
      <c r="A473" s="52" t="s">
        <v>248</v>
      </c>
      <c r="B473" s="52" t="s">
        <v>865</v>
      </c>
      <c r="C473" s="52" t="s">
        <v>865</v>
      </c>
      <c r="D473" s="52" t="s">
        <v>303</v>
      </c>
      <c r="E473" s="52" t="s">
        <v>864</v>
      </c>
      <c r="F473" s="52" t="s">
        <v>264</v>
      </c>
      <c r="G473" s="52"/>
      <c r="H473" s="52" t="s">
        <v>866</v>
      </c>
      <c r="I473" s="52" t="s">
        <v>305</v>
      </c>
      <c r="J473" s="53" t="str">
        <f t="shared" si="14"/>
        <v>TinMagnu's Minerais Metais e Ligas Ltda.</v>
      </c>
      <c r="K473" s="53" t="str">
        <f t="shared" si="15"/>
        <v>TinMagnu's Minerais Metais e Ligas Ltda.</v>
      </c>
    </row>
    <row r="474" spans="1:11">
      <c r="A474" s="52" t="s">
        <v>248</v>
      </c>
      <c r="B474" s="52" t="s">
        <v>868</v>
      </c>
      <c r="C474" s="52" t="s">
        <v>868</v>
      </c>
      <c r="D474" s="52" t="s">
        <v>591</v>
      </c>
      <c r="E474" s="52" t="s">
        <v>867</v>
      </c>
      <c r="F474" s="52" t="s">
        <v>264</v>
      </c>
      <c r="G474" s="52"/>
      <c r="H474" s="52" t="s">
        <v>869</v>
      </c>
      <c r="I474" s="52" t="s">
        <v>870</v>
      </c>
      <c r="J474" s="53" t="str">
        <f t="shared" si="14"/>
        <v>TinMalaysia Smelting Corporation (MSC)</v>
      </c>
      <c r="K474" s="53" t="str">
        <f t="shared" si="15"/>
        <v>TinMalaysia Smelting Corporation (MSC)</v>
      </c>
    </row>
    <row r="475" spans="1:11">
      <c r="A475" s="52" t="s">
        <v>248</v>
      </c>
      <c r="B475" s="52" t="s">
        <v>1887</v>
      </c>
      <c r="C475" s="52" t="s">
        <v>1887</v>
      </c>
      <c r="D475" s="52" t="s">
        <v>591</v>
      </c>
      <c r="E475" s="52" t="s">
        <v>1888</v>
      </c>
      <c r="F475" s="52" t="s">
        <v>264</v>
      </c>
      <c r="G475" s="52"/>
      <c r="H475" s="52" t="s">
        <v>1889</v>
      </c>
      <c r="I475" s="52" t="s">
        <v>1890</v>
      </c>
      <c r="J475" s="53" t="str">
        <f t="shared" si="14"/>
        <v>TinMalaysia Smelting Corporation Berhad (Port Klang)</v>
      </c>
      <c r="K475" s="53" t="str">
        <f t="shared" si="15"/>
        <v>TinMalaysia Smelting Corporation Berhad (Port Klang)</v>
      </c>
    </row>
    <row r="476" spans="1:11">
      <c r="A476" s="52" t="s">
        <v>248</v>
      </c>
      <c r="B476" s="52" t="s">
        <v>872</v>
      </c>
      <c r="C476" s="52" t="s">
        <v>872</v>
      </c>
      <c r="D476" s="52" t="s">
        <v>303</v>
      </c>
      <c r="E476" s="52" t="s">
        <v>871</v>
      </c>
      <c r="F476" s="52" t="s">
        <v>264</v>
      </c>
      <c r="G476" s="52"/>
      <c r="H476" s="52" t="s">
        <v>842</v>
      </c>
      <c r="I476" s="52" t="s">
        <v>843</v>
      </c>
      <c r="J476" s="53" t="str">
        <f t="shared" si="14"/>
        <v>TinMelt Metais e Ligas S.A.</v>
      </c>
      <c r="K476" s="53" t="str">
        <f t="shared" si="15"/>
        <v>TinMelt Metais e Ligas S.A.</v>
      </c>
    </row>
    <row r="477" spans="1:11">
      <c r="A477" s="52" t="s">
        <v>248</v>
      </c>
      <c r="B477" s="52" t="s">
        <v>1279</v>
      </c>
      <c r="C477" s="52" t="s">
        <v>927</v>
      </c>
      <c r="D477" s="52" t="s">
        <v>652</v>
      </c>
      <c r="E477" s="52" t="s">
        <v>926</v>
      </c>
      <c r="F477" s="52" t="s">
        <v>264</v>
      </c>
      <c r="G477" s="52"/>
      <c r="H477" s="52" t="s">
        <v>928</v>
      </c>
      <c r="I477" s="52" t="s">
        <v>915</v>
      </c>
      <c r="J477" s="53" t="str">
        <f t="shared" si="14"/>
        <v>TinMentok Smelter</v>
      </c>
      <c r="K477" s="53" t="str">
        <f t="shared" si="15"/>
        <v>TinMentok Smelter</v>
      </c>
    </row>
    <row r="478" spans="1:11">
      <c r="A478" s="52" t="s">
        <v>248</v>
      </c>
      <c r="B478" s="52" t="s">
        <v>1280</v>
      </c>
      <c r="C478" s="52" t="s">
        <v>825</v>
      </c>
      <c r="D478" s="52" t="s">
        <v>382</v>
      </c>
      <c r="E478" s="52" t="s">
        <v>824</v>
      </c>
      <c r="F478" s="52" t="s">
        <v>264</v>
      </c>
      <c r="G478" s="52"/>
      <c r="H478" s="52" t="s">
        <v>826</v>
      </c>
      <c r="I478" s="52" t="s">
        <v>827</v>
      </c>
      <c r="J478" s="53" t="str">
        <f t="shared" si="14"/>
        <v>TinMetallic Materials Branch of Guangxi China Tin Group Co.,Ltd.</v>
      </c>
      <c r="K478" s="53" t="str">
        <f t="shared" si="15"/>
        <v>TinMetallic Materials Branch of Guangxi China Tin Group Co.,Ltd.</v>
      </c>
    </row>
    <row r="479" spans="1:11">
      <c r="A479" s="52" t="s">
        <v>248</v>
      </c>
      <c r="B479" s="52" t="s">
        <v>874</v>
      </c>
      <c r="C479" s="52" t="s">
        <v>874</v>
      </c>
      <c r="D479" s="52" t="s">
        <v>269</v>
      </c>
      <c r="E479" s="52" t="s">
        <v>873</v>
      </c>
      <c r="F479" s="52" t="s">
        <v>264</v>
      </c>
      <c r="G479" s="52"/>
      <c r="H479" s="52" t="s">
        <v>875</v>
      </c>
      <c r="I479" s="52" t="s">
        <v>661</v>
      </c>
      <c r="J479" s="53" t="str">
        <f t="shared" si="14"/>
        <v>TinMetallic Resources, Inc.</v>
      </c>
      <c r="K479" s="53" t="str">
        <f t="shared" si="15"/>
        <v>TinMetallic Resources, Inc.</v>
      </c>
    </row>
    <row r="480" spans="1:11">
      <c r="A480" s="52" t="s">
        <v>248</v>
      </c>
      <c r="B480" s="52" t="s">
        <v>877</v>
      </c>
      <c r="C480" s="52" t="s">
        <v>1653</v>
      </c>
      <c r="D480" s="52" t="s">
        <v>765</v>
      </c>
      <c r="E480" s="52" t="s">
        <v>876</v>
      </c>
      <c r="F480" s="52" t="s">
        <v>264</v>
      </c>
      <c r="G480" s="52"/>
      <c r="H480" s="52" t="s">
        <v>878</v>
      </c>
      <c r="I480" s="52" t="s">
        <v>767</v>
      </c>
      <c r="J480" s="53" t="str">
        <f t="shared" si="14"/>
        <v>TinMetallo Belgium N.V.</v>
      </c>
      <c r="K480" s="53" t="str">
        <f t="shared" si="15"/>
        <v>TinMetallo Belgium N.V.</v>
      </c>
    </row>
    <row r="481" spans="1:11">
      <c r="A481" s="52" t="s">
        <v>248</v>
      </c>
      <c r="B481" s="52" t="s">
        <v>880</v>
      </c>
      <c r="C481" s="52" t="s">
        <v>1673</v>
      </c>
      <c r="D481" s="52" t="s">
        <v>704</v>
      </c>
      <c r="E481" s="52" t="s">
        <v>879</v>
      </c>
      <c r="F481" s="52" t="s">
        <v>264</v>
      </c>
      <c r="G481" s="52"/>
      <c r="H481" s="52" t="s">
        <v>881</v>
      </c>
      <c r="I481" s="52" t="s">
        <v>882</v>
      </c>
      <c r="J481" s="53" t="str">
        <f t="shared" si="14"/>
        <v>TinMetallo Spain S.L.U.</v>
      </c>
      <c r="K481" s="53" t="str">
        <f t="shared" si="15"/>
        <v>TinMetallo Spain S.L.U.</v>
      </c>
    </row>
    <row r="482" spans="1:11">
      <c r="A482" s="52" t="s">
        <v>248</v>
      </c>
      <c r="B482" s="52" t="s">
        <v>884</v>
      </c>
      <c r="C482" s="52" t="s">
        <v>884</v>
      </c>
      <c r="D482" s="52" t="s">
        <v>303</v>
      </c>
      <c r="E482" s="52" t="s">
        <v>883</v>
      </c>
      <c r="F482" s="52" t="s">
        <v>264</v>
      </c>
      <c r="G482" s="52"/>
      <c r="H482" s="52" t="s">
        <v>885</v>
      </c>
      <c r="I482" s="52" t="s">
        <v>548</v>
      </c>
      <c r="J482" s="53" t="str">
        <f t="shared" si="14"/>
        <v>TinMineracao Taboca S.A.</v>
      </c>
      <c r="K482" s="53" t="str">
        <f t="shared" si="15"/>
        <v>TinMineracao Taboca S.A.</v>
      </c>
    </row>
    <row r="483" spans="1:11">
      <c r="A483" s="52" t="s">
        <v>248</v>
      </c>
      <c r="B483" s="52" t="s">
        <v>1194</v>
      </c>
      <c r="C483" s="52" t="s">
        <v>884</v>
      </c>
      <c r="D483" s="52" t="s">
        <v>303</v>
      </c>
      <c r="E483" s="52" t="s">
        <v>883</v>
      </c>
      <c r="F483" s="52" t="s">
        <v>264</v>
      </c>
      <c r="G483" s="52"/>
      <c r="H483" s="52" t="s">
        <v>885</v>
      </c>
      <c r="I483" s="52" t="s">
        <v>548</v>
      </c>
      <c r="J483" s="53" t="str">
        <f t="shared" si="14"/>
        <v>TinMineração Taboca S.A.</v>
      </c>
      <c r="K483" s="53" t="str">
        <f t="shared" si="15"/>
        <v>TinMineração Taboca S.A.</v>
      </c>
    </row>
    <row r="484" spans="1:11">
      <c r="A484" s="52" t="s">
        <v>248</v>
      </c>
      <c r="B484" s="52" t="s">
        <v>1195</v>
      </c>
      <c r="C484" s="52" t="s">
        <v>884</v>
      </c>
      <c r="D484" s="52" t="s">
        <v>303</v>
      </c>
      <c r="E484" s="52" t="s">
        <v>883</v>
      </c>
      <c r="F484" s="52" t="s">
        <v>264</v>
      </c>
      <c r="G484" s="52"/>
      <c r="H484" s="52" t="s">
        <v>885</v>
      </c>
      <c r="I484" s="52" t="s">
        <v>548</v>
      </c>
      <c r="J484" s="53" t="str">
        <f t="shared" si="14"/>
        <v>TinMineracao Taboca SA</v>
      </c>
      <c r="K484" s="53" t="str">
        <f t="shared" si="15"/>
        <v>TinMineracao Taboca SA</v>
      </c>
    </row>
    <row r="485" spans="1:11">
      <c r="A485" s="52" t="s">
        <v>248</v>
      </c>
      <c r="B485" s="52" t="s">
        <v>1540</v>
      </c>
      <c r="C485" s="52" t="s">
        <v>1501</v>
      </c>
      <c r="D485" s="52" t="s">
        <v>816</v>
      </c>
      <c r="E485" s="52" t="s">
        <v>1502</v>
      </c>
      <c r="F485" s="52" t="s">
        <v>264</v>
      </c>
      <c r="G485" s="52"/>
      <c r="H485" s="52" t="s">
        <v>1503</v>
      </c>
      <c r="I485" s="52" t="s">
        <v>1504</v>
      </c>
      <c r="J485" s="53" t="str">
        <f t="shared" si="14"/>
        <v>TinMining and processing tin-tungsten ore Giang Son - VQB Co., Ltd.</v>
      </c>
      <c r="K485" s="53" t="str">
        <f t="shared" si="15"/>
        <v>TinMining and processing tin-tungsten ore Giang Son - VQB Co., Ltd.</v>
      </c>
    </row>
    <row r="486" spans="1:11">
      <c r="A486" s="52" t="s">
        <v>248</v>
      </c>
      <c r="B486" s="52" t="s">
        <v>1676</v>
      </c>
      <c r="C486" s="52" t="s">
        <v>1676</v>
      </c>
      <c r="D486" s="52" t="s">
        <v>1677</v>
      </c>
      <c r="E486" s="52" t="s">
        <v>1678</v>
      </c>
      <c r="F486" s="52" t="s">
        <v>264</v>
      </c>
      <c r="G486" s="52"/>
      <c r="H486" s="52" t="s">
        <v>1679</v>
      </c>
      <c r="I486" s="52" t="s">
        <v>1680</v>
      </c>
      <c r="J486" s="53" t="str">
        <f t="shared" si="14"/>
        <v>TinMining Minerals Resources SARL</v>
      </c>
      <c r="K486" s="53" t="str">
        <f t="shared" si="15"/>
        <v>TinMining Minerals Resources SARL</v>
      </c>
    </row>
    <row r="487" spans="1:11">
      <c r="A487" s="52" t="s">
        <v>248</v>
      </c>
      <c r="B487" s="52" t="s">
        <v>887</v>
      </c>
      <c r="C487" s="52" t="s">
        <v>887</v>
      </c>
      <c r="D487" s="52" t="s">
        <v>888</v>
      </c>
      <c r="E487" s="52" t="s">
        <v>886</v>
      </c>
      <c r="F487" s="52" t="s">
        <v>264</v>
      </c>
      <c r="G487" s="52"/>
      <c r="H487" s="52" t="s">
        <v>889</v>
      </c>
      <c r="I487" s="52" t="s">
        <v>890</v>
      </c>
      <c r="J487" s="53" t="str">
        <f t="shared" si="14"/>
        <v>TinMinsur</v>
      </c>
      <c r="K487" s="53" t="str">
        <f t="shared" si="15"/>
        <v>TinMinsur</v>
      </c>
    </row>
    <row r="488" spans="1:11">
      <c r="A488" s="52" t="s">
        <v>248</v>
      </c>
      <c r="B488" s="52" t="s">
        <v>581</v>
      </c>
      <c r="C488" s="52" t="s">
        <v>581</v>
      </c>
      <c r="D488" s="52" t="s">
        <v>283</v>
      </c>
      <c r="E488" s="52" t="s">
        <v>891</v>
      </c>
      <c r="F488" s="52" t="s">
        <v>264</v>
      </c>
      <c r="G488" s="52"/>
      <c r="H488" s="52" t="s">
        <v>1830</v>
      </c>
      <c r="I488" s="52" t="s">
        <v>314</v>
      </c>
      <c r="J488" s="53" t="str">
        <f t="shared" si="14"/>
        <v>TinMitsubishi Materials Corporation</v>
      </c>
      <c r="K488" s="53" t="str">
        <f t="shared" si="15"/>
        <v>TinMitsubishi Materials Corporation</v>
      </c>
    </row>
    <row r="489" spans="1:11">
      <c r="A489" s="52" t="s">
        <v>248</v>
      </c>
      <c r="B489" s="52" t="s">
        <v>590</v>
      </c>
      <c r="C489" s="52" t="s">
        <v>590</v>
      </c>
      <c r="D489" s="52" t="s">
        <v>591</v>
      </c>
      <c r="E489" s="52" t="s">
        <v>892</v>
      </c>
      <c r="F489" s="52" t="s">
        <v>264</v>
      </c>
      <c r="G489" s="52"/>
      <c r="H489" s="52" t="s">
        <v>592</v>
      </c>
      <c r="I489" s="52" t="s">
        <v>593</v>
      </c>
      <c r="J489" s="53" t="str">
        <f t="shared" si="14"/>
        <v>TinModeltech Sdn Bhd</v>
      </c>
      <c r="K489" s="53" t="str">
        <f t="shared" si="15"/>
        <v>TinModeltech Sdn Bhd</v>
      </c>
    </row>
    <row r="490" spans="1:11">
      <c r="A490" s="52" t="s">
        <v>248</v>
      </c>
      <c r="B490" s="52" t="s">
        <v>1281</v>
      </c>
      <c r="C490" s="52" t="s">
        <v>868</v>
      </c>
      <c r="D490" s="52" t="s">
        <v>591</v>
      </c>
      <c r="E490" s="52" t="s">
        <v>867</v>
      </c>
      <c r="F490" s="52" t="s">
        <v>264</v>
      </c>
      <c r="G490" s="52"/>
      <c r="H490" s="52" t="s">
        <v>869</v>
      </c>
      <c r="I490" s="52" t="s">
        <v>870</v>
      </c>
      <c r="J490" s="53" t="str">
        <f t="shared" si="14"/>
        <v>TinMSC</v>
      </c>
      <c r="K490" s="53" t="str">
        <f t="shared" si="15"/>
        <v>TinMSC</v>
      </c>
    </row>
    <row r="491" spans="1:11">
      <c r="A491" s="52" t="s">
        <v>248</v>
      </c>
      <c r="B491" s="52" t="s">
        <v>1282</v>
      </c>
      <c r="C491" s="52" t="s">
        <v>863</v>
      </c>
      <c r="D491" s="52" t="s">
        <v>382</v>
      </c>
      <c r="E491" s="52" t="s">
        <v>862</v>
      </c>
      <c r="F491" s="52" t="s">
        <v>264</v>
      </c>
      <c r="G491" s="52"/>
      <c r="H491" s="52" t="s">
        <v>861</v>
      </c>
      <c r="I491" s="52" t="s">
        <v>475</v>
      </c>
      <c r="J491" s="53" t="str">
        <f t="shared" si="14"/>
        <v>TinNankang Nanshan Tin Manufactory Co., Ltd.</v>
      </c>
      <c r="K491" s="53" t="str">
        <f t="shared" si="15"/>
        <v>TinNankang Nanshan Tin Manufactory Co., Ltd.</v>
      </c>
    </row>
    <row r="492" spans="1:11">
      <c r="A492" s="52" t="s">
        <v>248</v>
      </c>
      <c r="B492" s="52" t="s">
        <v>1283</v>
      </c>
      <c r="C492" s="52" t="s">
        <v>863</v>
      </c>
      <c r="D492" s="52" t="s">
        <v>382</v>
      </c>
      <c r="E492" s="52" t="s">
        <v>862</v>
      </c>
      <c r="F492" s="52" t="s">
        <v>264</v>
      </c>
      <c r="G492" s="52"/>
      <c r="H492" s="52" t="s">
        <v>861</v>
      </c>
      <c r="I492" s="52" t="s">
        <v>475</v>
      </c>
      <c r="J492" s="53" t="str">
        <f t="shared" si="14"/>
        <v>TinNanshan Tin Co. Ltd.</v>
      </c>
      <c r="K492" s="53" t="str">
        <f t="shared" si="15"/>
        <v>TinNanshan Tin Co. Ltd.</v>
      </c>
    </row>
    <row r="493" spans="1:11">
      <c r="A493" s="52" t="s">
        <v>248</v>
      </c>
      <c r="B493" s="52" t="s">
        <v>894</v>
      </c>
      <c r="C493" s="52" t="s">
        <v>894</v>
      </c>
      <c r="D493" s="52" t="s">
        <v>816</v>
      </c>
      <c r="E493" s="52" t="s">
        <v>893</v>
      </c>
      <c r="F493" s="52" t="s">
        <v>264</v>
      </c>
      <c r="G493" s="52"/>
      <c r="H493" s="52" t="s">
        <v>817</v>
      </c>
      <c r="I493" s="49" t="s">
        <v>818</v>
      </c>
      <c r="J493" s="53" t="str">
        <f t="shared" si="14"/>
        <v>TinNghe Tinh Non-Ferrous Metals Joint Stock Company</v>
      </c>
      <c r="K493" s="53" t="str">
        <f t="shared" si="15"/>
        <v>TinNghe Tinh Non-Ferrous Metals Joint Stock Company</v>
      </c>
    </row>
    <row r="494" spans="1:11">
      <c r="A494" s="52" t="s">
        <v>248</v>
      </c>
      <c r="B494" s="52" t="s">
        <v>1541</v>
      </c>
      <c r="C494" s="52" t="s">
        <v>1681</v>
      </c>
      <c r="D494" s="52" t="s">
        <v>478</v>
      </c>
      <c r="E494" s="52" t="s">
        <v>1542</v>
      </c>
      <c r="F494" s="52" t="s">
        <v>264</v>
      </c>
      <c r="G494" s="52"/>
      <c r="H494" s="52" t="s">
        <v>632</v>
      </c>
      <c r="I494" s="49" t="s">
        <v>633</v>
      </c>
      <c r="J494" s="53" t="str">
        <f t="shared" si="14"/>
        <v>TinNovosibirsk Processing Plant Ltd.</v>
      </c>
      <c r="K494" s="53" t="str">
        <f t="shared" si="15"/>
        <v>TinNovosibirsk Processing Plant Ltd.</v>
      </c>
    </row>
    <row r="495" spans="1:11">
      <c r="A495" s="52" t="s">
        <v>248</v>
      </c>
      <c r="B495" s="52" t="s">
        <v>1681</v>
      </c>
      <c r="C495" s="52" t="s">
        <v>1681</v>
      </c>
      <c r="D495" s="52" t="s">
        <v>478</v>
      </c>
      <c r="E495" s="52" t="s">
        <v>1542</v>
      </c>
      <c r="F495" s="52" t="s">
        <v>264</v>
      </c>
      <c r="G495" s="52"/>
      <c r="H495" s="52" t="s">
        <v>632</v>
      </c>
      <c r="I495" s="52" t="s">
        <v>633</v>
      </c>
      <c r="J495" s="53" t="str">
        <f t="shared" si="14"/>
        <v>TinNovosibirsk Tin Combine</v>
      </c>
      <c r="K495" s="53" t="str">
        <f t="shared" si="15"/>
        <v>TinNovosibirsk Tin Combine</v>
      </c>
    </row>
    <row r="496" spans="1:11">
      <c r="A496" s="52" t="s">
        <v>248</v>
      </c>
      <c r="B496" s="52" t="s">
        <v>896</v>
      </c>
      <c r="C496" s="52" t="s">
        <v>896</v>
      </c>
      <c r="D496" s="52" t="s">
        <v>778</v>
      </c>
      <c r="E496" s="52" t="s">
        <v>895</v>
      </c>
      <c r="F496" s="52" t="s">
        <v>264</v>
      </c>
      <c r="G496" s="52"/>
      <c r="H496" s="52" t="s">
        <v>897</v>
      </c>
      <c r="I496" s="52" t="s">
        <v>898</v>
      </c>
      <c r="J496" s="53" t="str">
        <f t="shared" si="14"/>
        <v>TinO.M. Manufacturing (Thailand) Co., Ltd.</v>
      </c>
      <c r="K496" s="53" t="str">
        <f t="shared" si="15"/>
        <v>TinO.M. Manufacturing (Thailand) Co., Ltd.</v>
      </c>
    </row>
    <row r="497" spans="1:11">
      <c r="A497" s="52" t="s">
        <v>248</v>
      </c>
      <c r="B497" s="52" t="s">
        <v>900</v>
      </c>
      <c r="C497" s="52" t="s">
        <v>900</v>
      </c>
      <c r="D497" s="52" t="s">
        <v>347</v>
      </c>
      <c r="E497" s="52" t="s">
        <v>899</v>
      </c>
      <c r="F497" s="52" t="s">
        <v>264</v>
      </c>
      <c r="G497" s="52"/>
      <c r="H497" s="52" t="s">
        <v>901</v>
      </c>
      <c r="I497" s="52" t="s">
        <v>902</v>
      </c>
      <c r="J497" s="53" t="str">
        <f t="shared" si="14"/>
        <v>TinO.M. Manufacturing Philippines, Inc.</v>
      </c>
      <c r="K497" s="53" t="str">
        <f t="shared" si="15"/>
        <v>TinO.M. Manufacturing Philippines, Inc.</v>
      </c>
    </row>
    <row r="498" spans="1:11">
      <c r="A498" s="52" t="s">
        <v>248</v>
      </c>
      <c r="B498" s="52" t="s">
        <v>1284</v>
      </c>
      <c r="C498" s="52" t="s">
        <v>904</v>
      </c>
      <c r="D498" s="52" t="s">
        <v>838</v>
      </c>
      <c r="E498" s="52" t="s">
        <v>903</v>
      </c>
      <c r="F498" s="52" t="s">
        <v>264</v>
      </c>
      <c r="G498" s="52"/>
      <c r="H498" s="52" t="s">
        <v>839</v>
      </c>
      <c r="I498" s="52" t="s">
        <v>839</v>
      </c>
      <c r="J498" s="53" t="str">
        <f t="shared" si="14"/>
        <v>TinOMSA</v>
      </c>
      <c r="K498" s="53" t="str">
        <f t="shared" si="15"/>
        <v>TinOMSA</v>
      </c>
    </row>
    <row r="499" spans="1:11">
      <c r="A499" s="52" t="s">
        <v>248</v>
      </c>
      <c r="B499" s="52" t="s">
        <v>904</v>
      </c>
      <c r="C499" s="52" t="s">
        <v>904</v>
      </c>
      <c r="D499" s="52" t="s">
        <v>838</v>
      </c>
      <c r="E499" s="52" t="s">
        <v>903</v>
      </c>
      <c r="F499" s="52" t="s">
        <v>264</v>
      </c>
      <c r="G499" s="52"/>
      <c r="H499" s="52" t="s">
        <v>839</v>
      </c>
      <c r="I499" s="52" t="s">
        <v>839</v>
      </c>
      <c r="J499" s="53" t="str">
        <f t="shared" si="14"/>
        <v>TinOperaciones Metalurgicas S.A.</v>
      </c>
      <c r="K499" s="53" t="str">
        <f t="shared" si="15"/>
        <v>TinOperaciones Metalurgicas S.A.</v>
      </c>
    </row>
    <row r="500" spans="1:11">
      <c r="A500" s="52" t="s">
        <v>248</v>
      </c>
      <c r="B500" s="52" t="s">
        <v>1285</v>
      </c>
      <c r="C500" s="52" t="s">
        <v>904</v>
      </c>
      <c r="D500" s="52" t="s">
        <v>838</v>
      </c>
      <c r="E500" s="52" t="s">
        <v>903</v>
      </c>
      <c r="F500" s="52" t="s">
        <v>264</v>
      </c>
      <c r="G500" s="52"/>
      <c r="H500" s="52" t="s">
        <v>839</v>
      </c>
      <c r="I500" s="52" t="s">
        <v>839</v>
      </c>
      <c r="J500" s="53" t="str">
        <f t="shared" si="14"/>
        <v>TinOperaciones Metalúrgicas S.A.</v>
      </c>
      <c r="K500" s="53" t="str">
        <f t="shared" si="15"/>
        <v>TinOperaciones Metalúrgicas S.A.</v>
      </c>
    </row>
    <row r="501" spans="1:11">
      <c r="A501" s="52" t="s">
        <v>248</v>
      </c>
      <c r="B501" s="52" t="s">
        <v>906</v>
      </c>
      <c r="C501" s="52" t="s">
        <v>906</v>
      </c>
      <c r="D501" s="52" t="s">
        <v>907</v>
      </c>
      <c r="E501" s="52" t="s">
        <v>905</v>
      </c>
      <c r="F501" s="52" t="s">
        <v>264</v>
      </c>
      <c r="G501" s="52"/>
      <c r="H501" s="52" t="s">
        <v>908</v>
      </c>
      <c r="I501" s="52" t="s">
        <v>908</v>
      </c>
      <c r="J501" s="53" t="str">
        <f t="shared" si="14"/>
        <v>TinPongpipat Company Limited</v>
      </c>
      <c r="K501" s="53" t="str">
        <f t="shared" si="15"/>
        <v>TinPongpipat Company Limited</v>
      </c>
    </row>
    <row r="502" spans="1:11">
      <c r="A502" s="52" t="s">
        <v>248</v>
      </c>
      <c r="B502" s="52" t="s">
        <v>910</v>
      </c>
      <c r="C502" s="52" t="s">
        <v>910</v>
      </c>
      <c r="D502" s="52" t="s">
        <v>343</v>
      </c>
      <c r="E502" s="52" t="s">
        <v>909</v>
      </c>
      <c r="F502" s="52" t="s">
        <v>264</v>
      </c>
      <c r="G502" s="52"/>
      <c r="H502" s="52" t="s">
        <v>911</v>
      </c>
      <c r="I502" s="52" t="s">
        <v>1682</v>
      </c>
      <c r="J502" s="53" t="str">
        <f t="shared" si="14"/>
        <v>TinPrecious Minerals and Smelting Limited</v>
      </c>
      <c r="K502" s="53" t="str">
        <f t="shared" si="15"/>
        <v>TinPrecious Minerals and Smelting Limited</v>
      </c>
    </row>
    <row r="503" spans="1:11">
      <c r="A503" s="52" t="s">
        <v>248</v>
      </c>
      <c r="B503" s="52" t="s">
        <v>1481</v>
      </c>
      <c r="C503" s="52" t="s">
        <v>1481</v>
      </c>
      <c r="D503" s="52" t="s">
        <v>652</v>
      </c>
      <c r="E503" s="52" t="s">
        <v>1482</v>
      </c>
      <c r="F503" s="52" t="s">
        <v>264</v>
      </c>
      <c r="G503" s="52"/>
      <c r="H503" s="52" t="s">
        <v>1483</v>
      </c>
      <c r="I503" s="52" t="s">
        <v>915</v>
      </c>
      <c r="J503" s="53" t="str">
        <f t="shared" si="14"/>
        <v>TinPT Aries Kencana Sejahtera</v>
      </c>
      <c r="K503" s="53" t="str">
        <f t="shared" si="15"/>
        <v>TinPT Aries Kencana Sejahtera</v>
      </c>
    </row>
    <row r="504" spans="1:11">
      <c r="A504" s="52" t="s">
        <v>248</v>
      </c>
      <c r="B504" s="52" t="s">
        <v>913</v>
      </c>
      <c r="C504" s="52" t="s">
        <v>913</v>
      </c>
      <c r="D504" s="52" t="s">
        <v>652</v>
      </c>
      <c r="E504" s="52" t="s">
        <v>912</v>
      </c>
      <c r="F504" s="52" t="s">
        <v>264</v>
      </c>
      <c r="G504" s="52"/>
      <c r="H504" s="52" t="s">
        <v>914</v>
      </c>
      <c r="I504" s="52" t="s">
        <v>915</v>
      </c>
      <c r="J504" s="53" t="str">
        <f t="shared" si="14"/>
        <v>TinPT Artha Cipta Langgeng</v>
      </c>
      <c r="K504" s="53" t="str">
        <f t="shared" si="15"/>
        <v>TinPT Artha Cipta Langgeng</v>
      </c>
    </row>
    <row r="505" spans="1:11">
      <c r="A505" s="52" t="s">
        <v>248</v>
      </c>
      <c r="B505" s="52" t="s">
        <v>917</v>
      </c>
      <c r="C505" s="52" t="s">
        <v>917</v>
      </c>
      <c r="D505" s="52" t="s">
        <v>652</v>
      </c>
      <c r="E505" s="52" t="s">
        <v>916</v>
      </c>
      <c r="F505" s="52" t="s">
        <v>264</v>
      </c>
      <c r="G505" s="52"/>
      <c r="H505" s="52" t="s">
        <v>914</v>
      </c>
      <c r="I505" s="52" t="s">
        <v>915</v>
      </c>
      <c r="J505" s="53" t="str">
        <f t="shared" si="14"/>
        <v>TinPT ATD Makmur Mandiri Jaya</v>
      </c>
      <c r="K505" s="53" t="str">
        <f t="shared" si="15"/>
        <v>TinPT ATD Makmur Mandiri Jaya</v>
      </c>
    </row>
    <row r="506" spans="1:11">
      <c r="A506" s="52" t="s">
        <v>248</v>
      </c>
      <c r="B506" s="52" t="s">
        <v>1606</v>
      </c>
      <c r="C506" s="52" t="s">
        <v>1606</v>
      </c>
      <c r="D506" s="52" t="s">
        <v>652</v>
      </c>
      <c r="E506" s="52" t="s">
        <v>1607</v>
      </c>
      <c r="F506" s="52" t="s">
        <v>264</v>
      </c>
      <c r="G506" s="52"/>
      <c r="H506" s="52" t="s">
        <v>1608</v>
      </c>
      <c r="I506" s="52" t="s">
        <v>915</v>
      </c>
      <c r="J506" s="53" t="str">
        <f t="shared" si="14"/>
        <v>TinPT Babel Inti Perkasa</v>
      </c>
      <c r="K506" s="53" t="str">
        <f t="shared" si="15"/>
        <v>TinPT Babel Inti Perkasa</v>
      </c>
    </row>
    <row r="507" spans="1:11">
      <c r="A507" s="52" t="s">
        <v>248</v>
      </c>
      <c r="B507" s="52" t="s">
        <v>1484</v>
      </c>
      <c r="C507" s="52" t="s">
        <v>1484</v>
      </c>
      <c r="D507" s="52" t="s">
        <v>652</v>
      </c>
      <c r="E507" s="52" t="s">
        <v>1485</v>
      </c>
      <c r="F507" s="52" t="s">
        <v>264</v>
      </c>
      <c r="G507" s="52"/>
      <c r="H507" s="52" t="s">
        <v>1486</v>
      </c>
      <c r="I507" s="52" t="s">
        <v>915</v>
      </c>
      <c r="J507" s="53" t="str">
        <f t="shared" si="14"/>
        <v>TinPT Babel Surya Alam Lestari</v>
      </c>
      <c r="K507" s="53" t="str">
        <f t="shared" si="15"/>
        <v>TinPT Babel Surya Alam Lestari</v>
      </c>
    </row>
    <row r="508" spans="1:11">
      <c r="A508" s="52" t="s">
        <v>248</v>
      </c>
      <c r="B508" s="52" t="s">
        <v>1648</v>
      </c>
      <c r="C508" s="52" t="s">
        <v>1648</v>
      </c>
      <c r="D508" s="52" t="s">
        <v>652</v>
      </c>
      <c r="E508" s="52" t="s">
        <v>1647</v>
      </c>
      <c r="F508" s="52" t="s">
        <v>264</v>
      </c>
      <c r="G508" s="52"/>
      <c r="H508" s="52" t="s">
        <v>1683</v>
      </c>
      <c r="I508" s="52" t="s">
        <v>915</v>
      </c>
      <c r="J508" s="53" t="str">
        <f t="shared" si="14"/>
        <v>TinPT Bangka Prima Tin</v>
      </c>
      <c r="K508" s="53" t="str">
        <f t="shared" si="15"/>
        <v>TinPT Bangka Prima Tin</v>
      </c>
    </row>
    <row r="509" spans="1:11">
      <c r="A509" s="52" t="s">
        <v>248</v>
      </c>
      <c r="B509" s="52" t="s">
        <v>1286</v>
      </c>
      <c r="C509" s="52" t="s">
        <v>1286</v>
      </c>
      <c r="D509" s="52" t="s">
        <v>652</v>
      </c>
      <c r="E509" s="52" t="s">
        <v>1287</v>
      </c>
      <c r="F509" s="52" t="s">
        <v>264</v>
      </c>
      <c r="G509" s="52"/>
      <c r="H509" s="52" t="s">
        <v>1487</v>
      </c>
      <c r="I509" s="52" t="s">
        <v>915</v>
      </c>
      <c r="J509" s="53" t="str">
        <f t="shared" si="14"/>
        <v>TinPT Bangka Serumpun</v>
      </c>
      <c r="K509" s="53" t="str">
        <f t="shared" si="15"/>
        <v>TinPT Bangka Serumpun</v>
      </c>
    </row>
    <row r="510" spans="1:11">
      <c r="A510" s="52" t="s">
        <v>248</v>
      </c>
      <c r="B510" s="52" t="s">
        <v>1684</v>
      </c>
      <c r="C510" s="52" t="s">
        <v>1684</v>
      </c>
      <c r="D510" s="52" t="s">
        <v>652</v>
      </c>
      <c r="E510" s="52" t="s">
        <v>1685</v>
      </c>
      <c r="F510" s="52" t="s">
        <v>264</v>
      </c>
      <c r="G510" s="52"/>
      <c r="H510" s="52" t="s">
        <v>1891</v>
      </c>
      <c r="I510" s="52" t="s">
        <v>915</v>
      </c>
      <c r="J510" s="53" t="str">
        <f t="shared" si="14"/>
        <v>TinPT Bangka Tin Industry</v>
      </c>
      <c r="K510" s="53" t="str">
        <f t="shared" si="15"/>
        <v>TinPT Bangka Tin Industry</v>
      </c>
    </row>
    <row r="511" spans="1:11">
      <c r="A511" s="52" t="s">
        <v>248</v>
      </c>
      <c r="B511" s="52" t="s">
        <v>1609</v>
      </c>
      <c r="C511" s="52" t="s">
        <v>1609</v>
      </c>
      <c r="D511" s="52" t="s">
        <v>652</v>
      </c>
      <c r="E511" s="52" t="s">
        <v>1610</v>
      </c>
      <c r="F511" s="52" t="s">
        <v>264</v>
      </c>
      <c r="G511" s="52"/>
      <c r="H511" s="52" t="s">
        <v>1686</v>
      </c>
      <c r="I511" s="52" t="s">
        <v>915</v>
      </c>
      <c r="J511" s="53" t="str">
        <f t="shared" si="14"/>
        <v>TinPT Belitung Industri Sejahtera</v>
      </c>
      <c r="K511" s="53" t="str">
        <f t="shared" si="15"/>
        <v>TinPT Belitung Industri Sejahtera</v>
      </c>
    </row>
    <row r="512" spans="1:11">
      <c r="A512" s="52" t="s">
        <v>248</v>
      </c>
      <c r="B512" s="52" t="s">
        <v>1598</v>
      </c>
      <c r="C512" s="52" t="s">
        <v>1598</v>
      </c>
      <c r="D512" s="52" t="s">
        <v>652</v>
      </c>
      <c r="E512" s="52" t="s">
        <v>1599</v>
      </c>
      <c r="F512" s="52" t="s">
        <v>264</v>
      </c>
      <c r="G512" s="52"/>
      <c r="H512" s="52" t="s">
        <v>1493</v>
      </c>
      <c r="I512" s="52" t="s">
        <v>915</v>
      </c>
      <c r="J512" s="53" t="str">
        <f t="shared" si="14"/>
        <v>TinPT Bukit Timah</v>
      </c>
      <c r="K512" s="53" t="str">
        <f t="shared" si="15"/>
        <v>TinPT Bukit Timah</v>
      </c>
    </row>
    <row r="513" spans="1:11">
      <c r="A513" s="52" t="s">
        <v>248</v>
      </c>
      <c r="B513" s="52" t="s">
        <v>1611</v>
      </c>
      <c r="C513" s="52" t="s">
        <v>1611</v>
      </c>
      <c r="D513" s="52" t="s">
        <v>652</v>
      </c>
      <c r="E513" s="52" t="s">
        <v>1612</v>
      </c>
      <c r="F513" s="52" t="s">
        <v>264</v>
      </c>
      <c r="G513" s="52"/>
      <c r="H513" s="52" t="s">
        <v>1613</v>
      </c>
      <c r="I513" s="52" t="s">
        <v>1614</v>
      </c>
      <c r="J513" s="53" t="str">
        <f t="shared" si="14"/>
        <v>TinPT Cipta Persada Mulia</v>
      </c>
      <c r="K513" s="53" t="str">
        <f t="shared" si="15"/>
        <v>TinPT Cipta Persada Mulia</v>
      </c>
    </row>
    <row r="514" spans="1:11">
      <c r="A514" s="52" t="s">
        <v>248</v>
      </c>
      <c r="B514" s="52" t="s">
        <v>1615</v>
      </c>
      <c r="C514" s="52" t="s">
        <v>1598</v>
      </c>
      <c r="D514" s="52" t="s">
        <v>652</v>
      </c>
      <c r="E514" s="52" t="s">
        <v>1599</v>
      </c>
      <c r="F514" s="52" t="s">
        <v>264</v>
      </c>
      <c r="G514" s="52"/>
      <c r="H514" s="52" t="s">
        <v>1493</v>
      </c>
      <c r="I514" s="52" t="s">
        <v>915</v>
      </c>
      <c r="J514" s="53" t="str">
        <f t="shared" si="14"/>
        <v>TinPT Indora Ermulti</v>
      </c>
      <c r="K514" s="53" t="str">
        <f t="shared" si="15"/>
        <v>TinPT Indora Ermulti</v>
      </c>
    </row>
    <row r="515" spans="1:11">
      <c r="A515" s="52" t="s">
        <v>248</v>
      </c>
      <c r="B515" s="52" t="s">
        <v>1616</v>
      </c>
      <c r="C515" s="52" t="s">
        <v>1598</v>
      </c>
      <c r="D515" s="52" t="s">
        <v>652</v>
      </c>
      <c r="E515" s="52" t="s">
        <v>1599</v>
      </c>
      <c r="F515" s="52" t="s">
        <v>264</v>
      </c>
      <c r="G515" s="52"/>
      <c r="H515" s="52" t="s">
        <v>1493</v>
      </c>
      <c r="I515" s="52" t="s">
        <v>915</v>
      </c>
      <c r="J515" s="53" t="str">
        <f t="shared" si="14"/>
        <v>TinPT Indra Eramult Logam Industri</v>
      </c>
      <c r="K515" s="53" t="str">
        <f t="shared" si="15"/>
        <v>TinPT Indra Eramult Logam Industri</v>
      </c>
    </row>
    <row r="516" spans="1:11">
      <c r="A516" s="52" t="s">
        <v>248</v>
      </c>
      <c r="B516" s="52" t="s">
        <v>1488</v>
      </c>
      <c r="C516" s="52" t="s">
        <v>1488</v>
      </c>
      <c r="D516" s="52" t="s">
        <v>652</v>
      </c>
      <c r="E516" s="52" t="s">
        <v>1489</v>
      </c>
      <c r="F516" s="52" t="s">
        <v>264</v>
      </c>
      <c r="G516" s="52"/>
      <c r="H516" s="52" t="s">
        <v>1490</v>
      </c>
      <c r="I516" s="52" t="s">
        <v>915</v>
      </c>
      <c r="J516" s="53" t="str">
        <f t="shared" si="14"/>
        <v>TinPT Menara Cipta Mulia</v>
      </c>
      <c r="K516" s="53" t="str">
        <f t="shared" si="15"/>
        <v>TinPT Menara Cipta Mulia</v>
      </c>
    </row>
    <row r="517" spans="1:11">
      <c r="A517" s="52" t="s">
        <v>248</v>
      </c>
      <c r="B517" s="52" t="s">
        <v>1892</v>
      </c>
      <c r="C517" s="52" t="s">
        <v>1892</v>
      </c>
      <c r="D517" s="52" t="s">
        <v>652</v>
      </c>
      <c r="E517" s="52" t="s">
        <v>1893</v>
      </c>
      <c r="F517" s="52" t="s">
        <v>264</v>
      </c>
      <c r="G517" s="52"/>
      <c r="H517" s="52" t="s">
        <v>914</v>
      </c>
      <c r="I517" s="52" t="s">
        <v>915</v>
      </c>
      <c r="J517" s="53" t="str">
        <f t="shared" si="14"/>
        <v>TinPT Mitra Graha Raya</v>
      </c>
      <c r="K517" s="53" t="str">
        <f t="shared" si="15"/>
        <v>TinPT Mitra Graha Raya</v>
      </c>
    </row>
    <row r="518" spans="1:11">
      <c r="A518" s="52" t="s">
        <v>248</v>
      </c>
      <c r="B518" s="52" t="s">
        <v>919</v>
      </c>
      <c r="C518" s="52" t="s">
        <v>919</v>
      </c>
      <c r="D518" s="52" t="s">
        <v>652</v>
      </c>
      <c r="E518" s="52" t="s">
        <v>918</v>
      </c>
      <c r="F518" s="52" t="s">
        <v>264</v>
      </c>
      <c r="G518" s="52"/>
      <c r="H518" s="52" t="s">
        <v>914</v>
      </c>
      <c r="I518" s="52" t="s">
        <v>915</v>
      </c>
      <c r="J518" s="53" t="str">
        <f t="shared" si="14"/>
        <v>TinPT Mitra Stania Prima</v>
      </c>
      <c r="K518" s="53" t="str">
        <f t="shared" si="15"/>
        <v>TinPT Mitra Stania Prima</v>
      </c>
    </row>
    <row r="519" spans="1:11">
      <c r="A519" s="52" t="s">
        <v>248</v>
      </c>
      <c r="B519" s="52" t="s">
        <v>1288</v>
      </c>
      <c r="C519" s="52" t="s">
        <v>1288</v>
      </c>
      <c r="D519" s="52" t="s">
        <v>652</v>
      </c>
      <c r="E519" s="52" t="s">
        <v>1289</v>
      </c>
      <c r="F519" s="52" t="s">
        <v>264</v>
      </c>
      <c r="G519" s="52"/>
      <c r="H519" s="52" t="s">
        <v>1487</v>
      </c>
      <c r="I519" s="52" t="s">
        <v>915</v>
      </c>
      <c r="J519" s="53" t="str">
        <f t="shared" si="14"/>
        <v>TinPT Mitra Sukses Globalindo</v>
      </c>
      <c r="K519" s="53" t="str">
        <f t="shared" si="15"/>
        <v>TinPT Mitra Sukses Globalindo</v>
      </c>
    </row>
    <row r="520" spans="1:11">
      <c r="A520" s="52" t="s">
        <v>248</v>
      </c>
      <c r="B520" s="52" t="s">
        <v>1617</v>
      </c>
      <c r="C520" s="52" t="s">
        <v>1617</v>
      </c>
      <c r="D520" s="52" t="s">
        <v>652</v>
      </c>
      <c r="E520" s="52" t="s">
        <v>1618</v>
      </c>
      <c r="F520" s="52" t="s">
        <v>264</v>
      </c>
      <c r="G520" s="52"/>
      <c r="H520" s="52" t="s">
        <v>914</v>
      </c>
      <c r="I520" s="52" t="s">
        <v>915</v>
      </c>
      <c r="J520" s="53" t="str">
        <f t="shared" si="14"/>
        <v>TinPT Panca Mega Persada</v>
      </c>
      <c r="K520" s="53" t="str">
        <f t="shared" si="15"/>
        <v>TinPT Panca Mega Persada</v>
      </c>
    </row>
    <row r="521" spans="1:11">
      <c r="A521" s="52" t="s">
        <v>248</v>
      </c>
      <c r="B521" s="52" t="s">
        <v>1644</v>
      </c>
      <c r="C521" s="52" t="s">
        <v>1644</v>
      </c>
      <c r="D521" s="52" t="s">
        <v>652</v>
      </c>
      <c r="E521" s="52" t="s">
        <v>1643</v>
      </c>
      <c r="F521" s="52" t="s">
        <v>264</v>
      </c>
      <c r="G521" s="52"/>
      <c r="H521" s="52" t="s">
        <v>1675</v>
      </c>
      <c r="I521" s="52" t="s">
        <v>915</v>
      </c>
      <c r="J521" s="53" t="str">
        <f t="shared" ref="J521:J584" si="16">A521&amp;B521</f>
        <v>TinPT Premium Tin Indonesia</v>
      </c>
      <c r="K521" s="53" t="str">
        <f t="shared" ref="K521:K584" si="17">A521&amp;B521</f>
        <v>TinPT Premium Tin Indonesia</v>
      </c>
    </row>
    <row r="522" spans="1:11">
      <c r="A522" s="52" t="s">
        <v>248</v>
      </c>
      <c r="B522" s="52" t="s">
        <v>1491</v>
      </c>
      <c r="C522" s="52" t="s">
        <v>1491</v>
      </c>
      <c r="D522" s="52" t="s">
        <v>652</v>
      </c>
      <c r="E522" s="52" t="s">
        <v>1492</v>
      </c>
      <c r="F522" s="52" t="s">
        <v>264</v>
      </c>
      <c r="G522" s="52"/>
      <c r="H522" s="52" t="s">
        <v>1493</v>
      </c>
      <c r="I522" s="52" t="s">
        <v>915</v>
      </c>
      <c r="J522" s="53" t="str">
        <f t="shared" si="16"/>
        <v>TinPT Prima Timah Utama</v>
      </c>
      <c r="K522" s="53" t="str">
        <f t="shared" si="17"/>
        <v>TinPT Prima Timah Utama</v>
      </c>
    </row>
    <row r="523" spans="1:11">
      <c r="A523" s="52" t="s">
        <v>248</v>
      </c>
      <c r="B523" s="52" t="s">
        <v>1619</v>
      </c>
      <c r="C523" s="52" t="s">
        <v>1619</v>
      </c>
      <c r="D523" s="52" t="s">
        <v>652</v>
      </c>
      <c r="E523" s="52" t="s">
        <v>1620</v>
      </c>
      <c r="F523" s="52" t="s">
        <v>264</v>
      </c>
      <c r="G523" s="52"/>
      <c r="H523" s="52" t="s">
        <v>914</v>
      </c>
      <c r="I523" s="52" t="s">
        <v>915</v>
      </c>
      <c r="J523" s="53" t="str">
        <f t="shared" si="16"/>
        <v>TinPT Putera Sarana Shakti (PT PSS)</v>
      </c>
      <c r="K523" s="53" t="str">
        <f t="shared" si="17"/>
        <v>TinPT Putera Sarana Shakti (PT PSS)</v>
      </c>
    </row>
    <row r="524" spans="1:11">
      <c r="A524" s="52" t="s">
        <v>248</v>
      </c>
      <c r="B524" s="52" t="s">
        <v>1494</v>
      </c>
      <c r="C524" s="52" t="s">
        <v>1494</v>
      </c>
      <c r="D524" s="52" t="s">
        <v>652</v>
      </c>
      <c r="E524" s="52" t="s">
        <v>1495</v>
      </c>
      <c r="F524" s="52" t="s">
        <v>264</v>
      </c>
      <c r="G524" s="52"/>
      <c r="H524" s="52" t="s">
        <v>1496</v>
      </c>
      <c r="I524" s="52" t="s">
        <v>915</v>
      </c>
      <c r="J524" s="53" t="str">
        <f t="shared" si="16"/>
        <v>TinPT Rajawali Rimba Perkasa</v>
      </c>
      <c r="K524" s="53" t="str">
        <f t="shared" si="17"/>
        <v>TinPT Rajawali Rimba Perkasa</v>
      </c>
    </row>
    <row r="525" spans="1:11">
      <c r="A525" s="52" t="s">
        <v>248</v>
      </c>
      <c r="B525" s="52" t="s">
        <v>1880</v>
      </c>
      <c r="C525" s="52" t="s">
        <v>1880</v>
      </c>
      <c r="D525" s="52" t="s">
        <v>652</v>
      </c>
      <c r="E525" s="52" t="s">
        <v>1881</v>
      </c>
      <c r="F525" s="52" t="s">
        <v>264</v>
      </c>
      <c r="G525" s="52"/>
      <c r="H525" s="52" t="s">
        <v>1493</v>
      </c>
      <c r="I525" s="49" t="s">
        <v>915</v>
      </c>
      <c r="J525" s="53" t="str">
        <f t="shared" si="16"/>
        <v>TinPT Rajehan Ariq</v>
      </c>
      <c r="K525" s="53" t="str">
        <f t="shared" si="17"/>
        <v>TinPT Rajehan Ariq</v>
      </c>
    </row>
    <row r="526" spans="1:11">
      <c r="A526" s="52" t="s">
        <v>248</v>
      </c>
      <c r="B526" s="52" t="s">
        <v>921</v>
      </c>
      <c r="C526" s="52" t="s">
        <v>921</v>
      </c>
      <c r="D526" s="52" t="s">
        <v>652</v>
      </c>
      <c r="E526" s="52" t="s">
        <v>920</v>
      </c>
      <c r="F526" s="52" t="s">
        <v>264</v>
      </c>
      <c r="G526" s="52"/>
      <c r="H526" s="52" t="s">
        <v>914</v>
      </c>
      <c r="I526" s="49" t="s">
        <v>915</v>
      </c>
      <c r="J526" s="53" t="str">
        <f t="shared" si="16"/>
        <v>TinPT Refined Bangka Tin</v>
      </c>
      <c r="K526" s="53" t="str">
        <f t="shared" si="17"/>
        <v>TinPT Refined Bangka Tin</v>
      </c>
    </row>
    <row r="527" spans="1:11">
      <c r="A527" s="52" t="s">
        <v>248</v>
      </c>
      <c r="B527" s="52" t="s">
        <v>1621</v>
      </c>
      <c r="C527" s="52" t="s">
        <v>1621</v>
      </c>
      <c r="D527" s="52" t="s">
        <v>652</v>
      </c>
      <c r="E527" s="52" t="s">
        <v>1622</v>
      </c>
      <c r="F527" s="52" t="s">
        <v>264</v>
      </c>
      <c r="G527" s="52"/>
      <c r="H527" s="52" t="s">
        <v>1493</v>
      </c>
      <c r="I527" s="49" t="s">
        <v>915</v>
      </c>
      <c r="J527" s="53" t="str">
        <f t="shared" si="16"/>
        <v>TinPT Sariwiguna Binasentosa</v>
      </c>
      <c r="K527" s="53" t="str">
        <f t="shared" si="17"/>
        <v>TinPT Sariwiguna Binasentosa</v>
      </c>
    </row>
    <row r="528" spans="1:11">
      <c r="A528" s="52" t="s">
        <v>248</v>
      </c>
      <c r="B528" s="52" t="s">
        <v>1497</v>
      </c>
      <c r="C528" s="52" t="s">
        <v>1497</v>
      </c>
      <c r="D528" s="52" t="s">
        <v>652</v>
      </c>
      <c r="E528" s="52" t="s">
        <v>1498</v>
      </c>
      <c r="F528" s="52" t="s">
        <v>264</v>
      </c>
      <c r="G528" s="52"/>
      <c r="H528" s="52" t="s">
        <v>1493</v>
      </c>
      <c r="I528" s="49" t="s">
        <v>915</v>
      </c>
      <c r="J528" s="53" t="str">
        <f t="shared" si="16"/>
        <v>TinPT Stanindo Inti Perkasa</v>
      </c>
      <c r="K528" s="53" t="str">
        <f t="shared" si="17"/>
        <v>TinPT Stanindo Inti Perkasa</v>
      </c>
    </row>
    <row r="529" spans="1:11">
      <c r="A529" s="52" t="s">
        <v>248</v>
      </c>
      <c r="B529" s="52" t="s">
        <v>1894</v>
      </c>
      <c r="C529" s="52" t="s">
        <v>1894</v>
      </c>
      <c r="D529" s="52" t="s">
        <v>652</v>
      </c>
      <c r="E529" s="52" t="s">
        <v>1623</v>
      </c>
      <c r="F529" s="52" t="s">
        <v>264</v>
      </c>
      <c r="G529" s="52"/>
      <c r="H529" s="52" t="s">
        <v>1686</v>
      </c>
      <c r="I529" s="52" t="s">
        <v>915</v>
      </c>
      <c r="J529" s="53" t="str">
        <f t="shared" si="16"/>
        <v>TinPT Sukses Inti Makmur (SIM)</v>
      </c>
      <c r="K529" s="53" t="str">
        <f t="shared" si="17"/>
        <v>TinPT Sukses Inti Makmur (SIM)</v>
      </c>
    </row>
    <row r="530" spans="1:11">
      <c r="A530" s="52" t="s">
        <v>248</v>
      </c>
      <c r="B530" s="52" t="s">
        <v>1290</v>
      </c>
      <c r="C530" s="52" t="s">
        <v>923</v>
      </c>
      <c r="D530" s="52" t="s">
        <v>652</v>
      </c>
      <c r="E530" s="52" t="s">
        <v>922</v>
      </c>
      <c r="F530" s="52" t="s">
        <v>264</v>
      </c>
      <c r="G530" s="52"/>
      <c r="H530" s="52" t="s">
        <v>924</v>
      </c>
      <c r="I530" s="52" t="s">
        <v>925</v>
      </c>
      <c r="J530" s="53" t="str">
        <f t="shared" si="16"/>
        <v>TinPT Tambang Timah</v>
      </c>
      <c r="K530" s="53" t="str">
        <f t="shared" si="17"/>
        <v>TinPT Tambang Timah</v>
      </c>
    </row>
    <row r="531" spans="1:11">
      <c r="A531" s="52" t="s">
        <v>248</v>
      </c>
      <c r="B531" s="52" t="s">
        <v>1543</v>
      </c>
      <c r="C531" s="52" t="s">
        <v>1543</v>
      </c>
      <c r="D531" s="52" t="s">
        <v>652</v>
      </c>
      <c r="E531" s="52" t="s">
        <v>1544</v>
      </c>
      <c r="F531" s="52" t="s">
        <v>264</v>
      </c>
      <c r="G531" s="52"/>
      <c r="H531" s="52" t="s">
        <v>1545</v>
      </c>
      <c r="I531" s="52" t="s">
        <v>915</v>
      </c>
      <c r="J531" s="53" t="str">
        <f t="shared" si="16"/>
        <v>TinPT Timah Nusantara</v>
      </c>
      <c r="K531" s="53" t="str">
        <f t="shared" si="17"/>
        <v>TinPT Timah Nusantara</v>
      </c>
    </row>
    <row r="532" spans="1:11">
      <c r="A532" s="52" t="s">
        <v>248</v>
      </c>
      <c r="B532" s="52" t="s">
        <v>923</v>
      </c>
      <c r="C532" s="52" t="s">
        <v>923</v>
      </c>
      <c r="D532" s="52" t="s">
        <v>652</v>
      </c>
      <c r="E532" s="52" t="s">
        <v>922</v>
      </c>
      <c r="F532" s="52" t="s">
        <v>264</v>
      </c>
      <c r="G532" s="52"/>
      <c r="H532" s="52" t="s">
        <v>924</v>
      </c>
      <c r="I532" s="52" t="s">
        <v>925</v>
      </c>
      <c r="J532" s="53" t="str">
        <f t="shared" si="16"/>
        <v>TinPT Timah Tbk Kundur</v>
      </c>
      <c r="K532" s="53" t="str">
        <f t="shared" si="17"/>
        <v>TinPT Timah Tbk Kundur</v>
      </c>
    </row>
    <row r="533" spans="1:11">
      <c r="A533" s="52" t="s">
        <v>248</v>
      </c>
      <c r="B533" s="52" t="s">
        <v>927</v>
      </c>
      <c r="C533" s="52" t="s">
        <v>927</v>
      </c>
      <c r="D533" s="52" t="s">
        <v>652</v>
      </c>
      <c r="E533" s="52" t="s">
        <v>926</v>
      </c>
      <c r="F533" s="52" t="s">
        <v>264</v>
      </c>
      <c r="G533" s="52"/>
      <c r="H533" s="52" t="s">
        <v>928</v>
      </c>
      <c r="I533" s="52" t="s">
        <v>915</v>
      </c>
      <c r="J533" s="53" t="str">
        <f t="shared" si="16"/>
        <v>TinPT Timah Tbk Mentok</v>
      </c>
      <c r="K533" s="53" t="str">
        <f t="shared" si="17"/>
        <v>TinPT Timah Tbk Mentok</v>
      </c>
    </row>
    <row r="534" spans="1:11">
      <c r="A534" s="52" t="s">
        <v>248</v>
      </c>
      <c r="B534" s="52" t="s">
        <v>1499</v>
      </c>
      <c r="C534" s="52" t="s">
        <v>1499</v>
      </c>
      <c r="D534" s="52" t="s">
        <v>652</v>
      </c>
      <c r="E534" s="52" t="s">
        <v>1500</v>
      </c>
      <c r="F534" s="52" t="s">
        <v>264</v>
      </c>
      <c r="G534" s="52"/>
      <c r="H534" s="52" t="s">
        <v>1493</v>
      </c>
      <c r="I534" s="52" t="s">
        <v>915</v>
      </c>
      <c r="J534" s="53" t="str">
        <f t="shared" si="16"/>
        <v>TinPT Tinindo Inter Nusa</v>
      </c>
      <c r="K534" s="53" t="str">
        <f t="shared" si="17"/>
        <v>TinPT Tinindo Inter Nusa</v>
      </c>
    </row>
    <row r="535" spans="1:11">
      <c r="A535" s="52" t="s">
        <v>248</v>
      </c>
      <c r="B535" s="52" t="s">
        <v>1624</v>
      </c>
      <c r="C535" s="52" t="s">
        <v>1624</v>
      </c>
      <c r="D535" s="52" t="s">
        <v>652</v>
      </c>
      <c r="E535" s="52" t="s">
        <v>1625</v>
      </c>
      <c r="F535" s="52" t="s">
        <v>264</v>
      </c>
      <c r="G535" s="52"/>
      <c r="H535" s="52" t="s">
        <v>1626</v>
      </c>
      <c r="I535" s="52" t="s">
        <v>1627</v>
      </c>
      <c r="J535" s="53" t="str">
        <f t="shared" si="16"/>
        <v>TinPT Tirus Putra Mandiri</v>
      </c>
      <c r="K535" s="53" t="str">
        <f t="shared" si="17"/>
        <v>TinPT Tirus Putra Mandiri</v>
      </c>
    </row>
    <row r="536" spans="1:11">
      <c r="A536" s="52" t="s">
        <v>248</v>
      </c>
      <c r="B536" s="52" t="s">
        <v>1628</v>
      </c>
      <c r="C536" s="52" t="s">
        <v>1628</v>
      </c>
      <c r="D536" s="52" t="s">
        <v>652</v>
      </c>
      <c r="E536" s="52" t="s">
        <v>1629</v>
      </c>
      <c r="F536" s="52" t="s">
        <v>264</v>
      </c>
      <c r="G536" s="52"/>
      <c r="H536" s="52" t="s">
        <v>1630</v>
      </c>
      <c r="I536" s="52" t="s">
        <v>915</v>
      </c>
      <c r="J536" s="53" t="str">
        <f t="shared" si="16"/>
        <v>TinPT Tommy Utama</v>
      </c>
      <c r="K536" s="53" t="str">
        <f t="shared" si="17"/>
        <v>TinPT Tommy Utama</v>
      </c>
    </row>
    <row r="537" spans="1:11">
      <c r="A537" s="52" t="s">
        <v>248</v>
      </c>
      <c r="B537" s="52" t="s">
        <v>1215</v>
      </c>
      <c r="C537" s="52" t="s">
        <v>930</v>
      </c>
      <c r="D537" s="52" t="s">
        <v>303</v>
      </c>
      <c r="E537" s="52" t="s">
        <v>929</v>
      </c>
      <c r="F537" s="52" t="s">
        <v>264</v>
      </c>
      <c r="G537" s="52"/>
      <c r="H537" s="52" t="s">
        <v>866</v>
      </c>
      <c r="I537" s="52" t="s">
        <v>931</v>
      </c>
      <c r="J537" s="53" t="str">
        <f t="shared" si="16"/>
        <v>TinResind Ind e Com Ltda.</v>
      </c>
      <c r="K537" s="53" t="str">
        <f t="shared" si="17"/>
        <v>TinResind Ind e Com Ltda.</v>
      </c>
    </row>
    <row r="538" spans="1:11">
      <c r="A538" s="52" t="s">
        <v>248</v>
      </c>
      <c r="B538" s="52" t="s">
        <v>930</v>
      </c>
      <c r="C538" s="52" t="s">
        <v>930</v>
      </c>
      <c r="D538" s="52" t="s">
        <v>303</v>
      </c>
      <c r="E538" s="52" t="s">
        <v>929</v>
      </c>
      <c r="F538" s="52" t="s">
        <v>264</v>
      </c>
      <c r="G538" s="52"/>
      <c r="H538" s="52" t="s">
        <v>866</v>
      </c>
      <c r="I538" s="49" t="s">
        <v>931</v>
      </c>
      <c r="J538" s="53" t="str">
        <f t="shared" si="16"/>
        <v>TinResind Industria e Comercio Ltda.</v>
      </c>
      <c r="K538" s="53" t="str">
        <f t="shared" si="17"/>
        <v>TinResind Industria e Comercio Ltda.</v>
      </c>
    </row>
    <row r="539" spans="1:11">
      <c r="A539" s="52" t="s">
        <v>248</v>
      </c>
      <c r="B539" s="52" t="s">
        <v>1217</v>
      </c>
      <c r="C539" s="52" t="s">
        <v>930</v>
      </c>
      <c r="D539" s="52" t="s">
        <v>303</v>
      </c>
      <c r="E539" s="52" t="s">
        <v>929</v>
      </c>
      <c r="F539" s="52" t="s">
        <v>264</v>
      </c>
      <c r="G539" s="52"/>
      <c r="H539" s="52" t="s">
        <v>866</v>
      </c>
      <c r="I539" s="49" t="s">
        <v>931</v>
      </c>
      <c r="J539" s="53" t="str">
        <f t="shared" si="16"/>
        <v>TinResind Indústria e Comércio Ltda.</v>
      </c>
      <c r="K539" s="53" t="str">
        <f t="shared" si="17"/>
        <v>TinResind Indústria e Comércio Ltda.</v>
      </c>
    </row>
    <row r="540" spans="1:11">
      <c r="A540" s="52" t="s">
        <v>248</v>
      </c>
      <c r="B540" s="52" t="s">
        <v>1895</v>
      </c>
      <c r="C540" s="52" t="s">
        <v>1895</v>
      </c>
      <c r="D540" s="52" t="s">
        <v>343</v>
      </c>
      <c r="E540" s="52" t="s">
        <v>1896</v>
      </c>
      <c r="F540" s="52" t="s">
        <v>264</v>
      </c>
      <c r="G540" s="52"/>
      <c r="H540" s="52" t="s">
        <v>1897</v>
      </c>
      <c r="I540" t="s">
        <v>1667</v>
      </c>
      <c r="J540" s="53" t="str">
        <f t="shared" si="16"/>
        <v>TinRIKAYAA GREENTECH PRIVATE LIMITED</v>
      </c>
      <c r="K540" s="53" t="str">
        <f t="shared" si="17"/>
        <v>TinRIKAYAA GREENTECH PRIVATE LIMITED</v>
      </c>
    </row>
    <row r="541" spans="1:11">
      <c r="A541" s="52" t="s">
        <v>248</v>
      </c>
      <c r="B541" s="52" t="s">
        <v>933</v>
      </c>
      <c r="C541" s="52" t="s">
        <v>933</v>
      </c>
      <c r="D541" s="52" t="s">
        <v>718</v>
      </c>
      <c r="E541" s="52" t="s">
        <v>932</v>
      </c>
      <c r="F541" s="52" t="s">
        <v>264</v>
      </c>
      <c r="G541" s="52"/>
      <c r="H541" s="52" t="s">
        <v>934</v>
      </c>
      <c r="I541" s="52" t="s">
        <v>720</v>
      </c>
      <c r="J541" s="53" t="str">
        <f t="shared" si="16"/>
        <v>TinRui Da Hung</v>
      </c>
      <c r="K541" s="53" t="str">
        <f t="shared" si="17"/>
        <v>TinRui Da Hung</v>
      </c>
    </row>
    <row r="542" spans="1:11">
      <c r="A542" s="52" t="s">
        <v>248</v>
      </c>
      <c r="B542" s="52" t="s">
        <v>1291</v>
      </c>
      <c r="C542" s="52" t="s">
        <v>1600</v>
      </c>
      <c r="D542" s="52" t="s">
        <v>382</v>
      </c>
      <c r="E542" s="52" t="s">
        <v>954</v>
      </c>
      <c r="F542" s="52" t="s">
        <v>264</v>
      </c>
      <c r="G542" s="52"/>
      <c r="H542" s="52" t="s">
        <v>849</v>
      </c>
      <c r="I542" s="52" t="s">
        <v>807</v>
      </c>
      <c r="J542" s="53" t="str">
        <f t="shared" si="16"/>
        <v>TinSmelting Branch of Yunnan Tin Company Ltd</v>
      </c>
      <c r="K542" s="53" t="str">
        <f t="shared" si="17"/>
        <v>TinSmelting Branch of Yunnan Tin Company Ltd</v>
      </c>
    </row>
    <row r="543" spans="1:11">
      <c r="A543" s="52" t="s">
        <v>248</v>
      </c>
      <c r="B543" s="52" t="s">
        <v>936</v>
      </c>
      <c r="C543" s="52" t="s">
        <v>936</v>
      </c>
      <c r="D543" s="52" t="s">
        <v>303</v>
      </c>
      <c r="E543" s="52" t="s">
        <v>935</v>
      </c>
      <c r="F543" s="52" t="s">
        <v>264</v>
      </c>
      <c r="G543" s="52"/>
      <c r="H543" s="52" t="s">
        <v>937</v>
      </c>
      <c r="I543" s="52" t="s">
        <v>548</v>
      </c>
      <c r="J543" s="53" t="str">
        <f t="shared" si="16"/>
        <v>TinSuper Ligas</v>
      </c>
      <c r="K543" s="53" t="str">
        <f t="shared" si="17"/>
        <v>TinSuper Ligas</v>
      </c>
    </row>
    <row r="544" spans="1:11">
      <c r="A544" s="52" t="s">
        <v>248</v>
      </c>
      <c r="B544" s="52" t="s">
        <v>1898</v>
      </c>
      <c r="C544" s="52" t="s">
        <v>1898</v>
      </c>
      <c r="D544" s="52" t="s">
        <v>283</v>
      </c>
      <c r="E544" s="52" t="s">
        <v>1899</v>
      </c>
      <c r="F544" s="52" t="s">
        <v>264</v>
      </c>
      <c r="G544" s="52"/>
      <c r="H544" s="52" t="s">
        <v>585</v>
      </c>
      <c r="I544" s="52" t="s">
        <v>1900</v>
      </c>
      <c r="J544" s="53" t="str">
        <f t="shared" si="16"/>
        <v>TinTakehara PVD Materials Plant / PVD Materials Division of MITSUI MINING &amp; SMELTING CO., LTD.</v>
      </c>
      <c r="K544" s="53" t="str">
        <f t="shared" si="17"/>
        <v>TinTakehara PVD Materials Plant / PVD Materials Division of MITSUI MINING &amp; SMELTING CO., LTD.</v>
      </c>
    </row>
    <row r="545" spans="1:11">
      <c r="A545" s="52" t="s">
        <v>248</v>
      </c>
      <c r="B545" s="52" t="s">
        <v>1292</v>
      </c>
      <c r="C545" s="52" t="s">
        <v>940</v>
      </c>
      <c r="D545" s="52" t="s">
        <v>778</v>
      </c>
      <c r="E545" s="52" t="s">
        <v>939</v>
      </c>
      <c r="F545" s="52" t="s">
        <v>264</v>
      </c>
      <c r="G545" s="52"/>
      <c r="H545" s="52" t="s">
        <v>941</v>
      </c>
      <c r="I545" s="52" t="s">
        <v>942</v>
      </c>
      <c r="J545" s="53" t="str">
        <f t="shared" si="16"/>
        <v>TinThai Solder Industry Corp., Ltd.</v>
      </c>
      <c r="K545" s="53" t="str">
        <f t="shared" si="17"/>
        <v>TinThai Solder Industry Corp., Ltd.</v>
      </c>
    </row>
    <row r="546" spans="1:11">
      <c r="A546" s="52" t="s">
        <v>248</v>
      </c>
      <c r="B546" s="52" t="s">
        <v>1293</v>
      </c>
      <c r="C546" s="52" t="s">
        <v>940</v>
      </c>
      <c r="D546" s="52" t="s">
        <v>778</v>
      </c>
      <c r="E546" s="52" t="s">
        <v>939</v>
      </c>
      <c r="F546" s="52" t="s">
        <v>264</v>
      </c>
      <c r="G546" s="52"/>
      <c r="H546" s="52" t="s">
        <v>941</v>
      </c>
      <c r="I546" s="52" t="s">
        <v>942</v>
      </c>
      <c r="J546" s="53" t="str">
        <f t="shared" si="16"/>
        <v>TinThailand Smelting &amp; Refining Co Ltd</v>
      </c>
      <c r="K546" s="53" t="str">
        <f t="shared" si="17"/>
        <v>TinThailand Smelting &amp; Refining Co Ltd</v>
      </c>
    </row>
    <row r="547" spans="1:11">
      <c r="A547" s="52" t="s">
        <v>248</v>
      </c>
      <c r="B547" s="52" t="s">
        <v>940</v>
      </c>
      <c r="C547" s="52" t="s">
        <v>940</v>
      </c>
      <c r="D547" s="52" t="s">
        <v>778</v>
      </c>
      <c r="E547" s="52" t="s">
        <v>939</v>
      </c>
      <c r="F547" s="52" t="s">
        <v>264</v>
      </c>
      <c r="G547" s="52"/>
      <c r="H547" s="52" t="s">
        <v>941</v>
      </c>
      <c r="I547" s="52" t="s">
        <v>942</v>
      </c>
      <c r="J547" s="53" t="str">
        <f t="shared" si="16"/>
        <v>TinThaisarco</v>
      </c>
      <c r="K547" s="53" t="str">
        <f t="shared" si="17"/>
        <v>TinThaisarco</v>
      </c>
    </row>
    <row r="548" spans="1:11">
      <c r="A548" s="52" t="s">
        <v>248</v>
      </c>
      <c r="B548" s="52" t="s">
        <v>1294</v>
      </c>
      <c r="C548" s="52" t="s">
        <v>855</v>
      </c>
      <c r="D548" s="52" t="s">
        <v>382</v>
      </c>
      <c r="E548" s="52" t="s">
        <v>854</v>
      </c>
      <c r="F548" s="52" t="s">
        <v>264</v>
      </c>
      <c r="G548" s="52"/>
      <c r="H548" s="52" t="s">
        <v>849</v>
      </c>
      <c r="I548" s="52" t="s">
        <v>807</v>
      </c>
      <c r="J548" s="53" t="str">
        <f t="shared" si="16"/>
        <v>TinThe Gejiu cloud new colored electrolytic</v>
      </c>
      <c r="K548" s="53" t="str">
        <f t="shared" si="17"/>
        <v>TinThe Gejiu cloud new colored electrolytic</v>
      </c>
    </row>
    <row r="549" spans="1:11">
      <c r="A549" s="52" t="s">
        <v>248</v>
      </c>
      <c r="B549" s="52" t="s">
        <v>1295</v>
      </c>
      <c r="C549" s="52" t="s">
        <v>1600</v>
      </c>
      <c r="D549" s="52" t="s">
        <v>382</v>
      </c>
      <c r="E549" s="52" t="s">
        <v>954</v>
      </c>
      <c r="F549" s="52" t="s">
        <v>264</v>
      </c>
      <c r="G549" s="52"/>
      <c r="H549" s="52" t="s">
        <v>849</v>
      </c>
      <c r="I549" s="52" t="s">
        <v>807</v>
      </c>
      <c r="J549" s="53" t="str">
        <f t="shared" si="16"/>
        <v>TinTin Products Manufacturing Co.LTD. of YTCL</v>
      </c>
      <c r="K549" s="53" t="str">
        <f t="shared" si="17"/>
        <v>TinTin Products Manufacturing Co.LTD. of YTCL</v>
      </c>
    </row>
    <row r="550" spans="1:11">
      <c r="A550" s="52" t="s">
        <v>248</v>
      </c>
      <c r="B550" s="52" t="s">
        <v>1600</v>
      </c>
      <c r="C550" s="52" t="s">
        <v>1600</v>
      </c>
      <c r="D550" s="52" t="s">
        <v>382</v>
      </c>
      <c r="E550" s="52" t="s">
        <v>954</v>
      </c>
      <c r="F550" s="52" t="s">
        <v>264</v>
      </c>
      <c r="G550" s="52"/>
      <c r="H550" s="52" t="s">
        <v>849</v>
      </c>
      <c r="I550" s="52" t="s">
        <v>807</v>
      </c>
      <c r="J550" s="53" t="str">
        <f t="shared" si="16"/>
        <v>TinTin Smelting Branch of Yunnan Tin Co., Ltd.</v>
      </c>
      <c r="K550" s="53" t="str">
        <f t="shared" si="17"/>
        <v>TinTin Smelting Branch of Yunnan Tin Co., Ltd.</v>
      </c>
    </row>
    <row r="551" spans="1:11">
      <c r="A551" s="52" t="s">
        <v>248</v>
      </c>
      <c r="B551" s="52" t="s">
        <v>944</v>
      </c>
      <c r="C551" s="52" t="s">
        <v>944</v>
      </c>
      <c r="D551" s="52" t="s">
        <v>269</v>
      </c>
      <c r="E551" s="52" t="s">
        <v>943</v>
      </c>
      <c r="F551" s="52" t="s">
        <v>264</v>
      </c>
      <c r="G551" s="52"/>
      <c r="H551" s="52" t="s">
        <v>945</v>
      </c>
      <c r="I551" s="52" t="s">
        <v>271</v>
      </c>
      <c r="J551" s="53" t="str">
        <f t="shared" si="16"/>
        <v>TinTin Technology &amp; Refining</v>
      </c>
      <c r="K551" s="53" t="str">
        <f t="shared" si="17"/>
        <v>TinTin Technology &amp; Refining</v>
      </c>
    </row>
    <row r="552" spans="1:11">
      <c r="A552" s="52" t="s">
        <v>248</v>
      </c>
      <c r="B552" s="52" t="s">
        <v>1296</v>
      </c>
      <c r="C552" s="52" t="s">
        <v>884</v>
      </c>
      <c r="D552" s="52" t="s">
        <v>303</v>
      </c>
      <c r="E552" s="52" t="s">
        <v>883</v>
      </c>
      <c r="F552" s="52" t="s">
        <v>264</v>
      </c>
      <c r="G552" s="52"/>
      <c r="H552" s="52" t="s">
        <v>885</v>
      </c>
      <c r="I552" s="52" t="s">
        <v>548</v>
      </c>
      <c r="J552" s="53" t="str">
        <f t="shared" si="16"/>
        <v>TinToboca/ Paranapenema</v>
      </c>
      <c r="K552" s="53" t="str">
        <f t="shared" si="17"/>
        <v>TinToboca/ Paranapenema</v>
      </c>
    </row>
    <row r="553" spans="1:11">
      <c r="A553" s="52" t="s">
        <v>248</v>
      </c>
      <c r="B553" s="52" t="s">
        <v>947</v>
      </c>
      <c r="C553" s="52" t="s">
        <v>947</v>
      </c>
      <c r="D553" s="52" t="s">
        <v>816</v>
      </c>
      <c r="E553" s="52" t="s">
        <v>946</v>
      </c>
      <c r="F553" s="52" t="s">
        <v>264</v>
      </c>
      <c r="G553" s="52"/>
      <c r="H553" s="52" t="s">
        <v>948</v>
      </c>
      <c r="I553" s="52" t="s">
        <v>949</v>
      </c>
      <c r="J553" s="53" t="str">
        <f t="shared" si="16"/>
        <v>TinTuyen Quang Non-Ferrous Metals Joint Stock Company</v>
      </c>
      <c r="K553" s="53" t="str">
        <f t="shared" si="17"/>
        <v>TinTuyen Quang Non-Ferrous Metals Joint Stock Company</v>
      </c>
    </row>
    <row r="554" spans="1:11">
      <c r="A554" s="52" t="s">
        <v>248</v>
      </c>
      <c r="B554" s="52" t="s">
        <v>1297</v>
      </c>
      <c r="C554" s="52" t="s">
        <v>923</v>
      </c>
      <c r="D554" s="52" t="s">
        <v>652</v>
      </c>
      <c r="E554" s="52" t="s">
        <v>922</v>
      </c>
      <c r="F554" s="52" t="s">
        <v>264</v>
      </c>
      <c r="G554" s="52"/>
      <c r="H554" s="52" t="s">
        <v>924</v>
      </c>
      <c r="I554" s="52" t="s">
        <v>925</v>
      </c>
      <c r="J554" s="53" t="str">
        <f t="shared" si="16"/>
        <v>TinUnit Timah Kundur PT Tambang</v>
      </c>
      <c r="K554" s="53" t="str">
        <f t="shared" si="17"/>
        <v>TinUnit Timah Kundur PT Tambang</v>
      </c>
    </row>
    <row r="555" spans="1:11">
      <c r="A555" s="52" t="s">
        <v>248</v>
      </c>
      <c r="B555" s="52" t="s">
        <v>1501</v>
      </c>
      <c r="C555" s="52" t="s">
        <v>1501</v>
      </c>
      <c r="D555" s="52" t="s">
        <v>816</v>
      </c>
      <c r="E555" s="52" t="s">
        <v>1502</v>
      </c>
      <c r="F555" s="52" t="s">
        <v>264</v>
      </c>
      <c r="G555" s="52"/>
      <c r="H555" s="52" t="s">
        <v>1503</v>
      </c>
      <c r="I555" s="52" t="s">
        <v>1504</v>
      </c>
      <c r="J555" s="53" t="str">
        <f t="shared" si="16"/>
        <v>TinVQB Mineral and Trading Group JSC</v>
      </c>
      <c r="K555" s="53" t="str">
        <f t="shared" si="17"/>
        <v>TinVQB Mineral and Trading Group JSC</v>
      </c>
    </row>
    <row r="556" spans="1:11">
      <c r="A556" s="52" t="s">
        <v>248</v>
      </c>
      <c r="B556" s="52" t="s">
        <v>951</v>
      </c>
      <c r="C556" s="52" t="s">
        <v>951</v>
      </c>
      <c r="D556" s="52" t="s">
        <v>303</v>
      </c>
      <c r="E556" s="52" t="s">
        <v>950</v>
      </c>
      <c r="F556" s="52" t="s">
        <v>264</v>
      </c>
      <c r="G556" s="52"/>
      <c r="H556" s="52" t="s">
        <v>842</v>
      </c>
      <c r="I556" s="52" t="s">
        <v>843</v>
      </c>
      <c r="J556" s="53" t="str">
        <f t="shared" si="16"/>
        <v>TinWhite Solder Metalurgia e Mineracao Ltda.</v>
      </c>
      <c r="K556" s="53" t="str">
        <f t="shared" si="17"/>
        <v>TinWhite Solder Metalurgia e Mineracao Ltda.</v>
      </c>
    </row>
    <row r="557" spans="1:11">
      <c r="A557" s="52" t="s">
        <v>248</v>
      </c>
      <c r="B557" s="52" t="s">
        <v>1298</v>
      </c>
      <c r="C557" s="52" t="s">
        <v>951</v>
      </c>
      <c r="D557" s="52" t="s">
        <v>303</v>
      </c>
      <c r="E557" s="52" t="s">
        <v>950</v>
      </c>
      <c r="F557" s="52" t="s">
        <v>264</v>
      </c>
      <c r="G557" s="52"/>
      <c r="H557" s="52" t="s">
        <v>842</v>
      </c>
      <c r="I557" s="52" t="s">
        <v>843</v>
      </c>
      <c r="J557" s="53" t="str">
        <f t="shared" si="16"/>
        <v>TinWhite Solder Metalurgia e Mineração Ltda.</v>
      </c>
      <c r="K557" s="53" t="str">
        <f t="shared" si="17"/>
        <v>TinWhite Solder Metalurgia e Mineração Ltda.</v>
      </c>
    </row>
    <row r="558" spans="1:11">
      <c r="A558" s="52" t="s">
        <v>248</v>
      </c>
      <c r="B558" s="52" t="s">
        <v>1299</v>
      </c>
      <c r="C558" s="52" t="s">
        <v>951</v>
      </c>
      <c r="D558" s="52" t="s">
        <v>303</v>
      </c>
      <c r="E558" s="52" t="s">
        <v>950</v>
      </c>
      <c r="F558" s="52" t="s">
        <v>264</v>
      </c>
      <c r="G558" s="52"/>
      <c r="H558" s="52" t="s">
        <v>842</v>
      </c>
      <c r="I558" s="52" t="s">
        <v>843</v>
      </c>
      <c r="J558" s="53" t="str">
        <f t="shared" si="16"/>
        <v>TinWhite Solder Metalurgica</v>
      </c>
      <c r="K558" s="53" t="str">
        <f t="shared" si="17"/>
        <v>TinWhite Solder Metalurgica</v>
      </c>
    </row>
    <row r="559" spans="1:11">
      <c r="A559" s="52" t="s">
        <v>248</v>
      </c>
      <c r="B559" s="52" t="s">
        <v>1901</v>
      </c>
      <c r="C559" s="52" t="s">
        <v>1901</v>
      </c>
      <c r="D559" s="52" t="s">
        <v>278</v>
      </c>
      <c r="E559" s="52" t="s">
        <v>1902</v>
      </c>
      <c r="F559" s="52" t="s">
        <v>264</v>
      </c>
      <c r="G559" s="52"/>
      <c r="H559" s="52" t="s">
        <v>1903</v>
      </c>
      <c r="I559" s="52" t="s">
        <v>1904</v>
      </c>
      <c r="J559" s="53"/>
      <c r="K559" s="53"/>
    </row>
    <row r="560" spans="1:11">
      <c r="A560" s="52" t="s">
        <v>248</v>
      </c>
      <c r="B560" s="52" t="s">
        <v>1300</v>
      </c>
      <c r="C560" s="52" t="s">
        <v>825</v>
      </c>
      <c r="D560" s="52" t="s">
        <v>382</v>
      </c>
      <c r="E560" s="52" t="s">
        <v>824</v>
      </c>
      <c r="F560" s="52" t="s">
        <v>264</v>
      </c>
      <c r="G560" s="52"/>
      <c r="H560" s="52" t="s">
        <v>826</v>
      </c>
      <c r="I560" s="52" t="s">
        <v>827</v>
      </c>
      <c r="J560" s="53"/>
      <c r="K560" s="53"/>
    </row>
    <row r="561" spans="1:11">
      <c r="A561" s="52" t="s">
        <v>248</v>
      </c>
      <c r="B561" s="52" t="s">
        <v>1301</v>
      </c>
      <c r="C561" s="52" t="s">
        <v>1600</v>
      </c>
      <c r="D561" s="52" t="s">
        <v>382</v>
      </c>
      <c r="E561" s="52" t="s">
        <v>954</v>
      </c>
      <c r="F561" s="52" t="s">
        <v>264</v>
      </c>
      <c r="G561" s="52"/>
      <c r="H561" s="52" t="s">
        <v>849</v>
      </c>
      <c r="I561" s="52" t="s">
        <v>807</v>
      </c>
      <c r="J561" s="53" t="str">
        <f t="shared" si="16"/>
        <v>TinYTCL</v>
      </c>
      <c r="K561" s="53" t="str">
        <f t="shared" si="17"/>
        <v>TinYTCL</v>
      </c>
    </row>
    <row r="562" spans="1:11">
      <c r="A562" s="52" t="s">
        <v>248</v>
      </c>
      <c r="B562" s="52" t="s">
        <v>1302</v>
      </c>
      <c r="C562" s="52" t="s">
        <v>855</v>
      </c>
      <c r="D562" s="52" t="s">
        <v>382</v>
      </c>
      <c r="E562" s="52" t="s">
        <v>854</v>
      </c>
      <c r="F562" s="52" t="s">
        <v>264</v>
      </c>
      <c r="G562" s="52"/>
      <c r="H562" s="52" t="s">
        <v>849</v>
      </c>
      <c r="I562" s="52" t="s">
        <v>807</v>
      </c>
      <c r="J562" s="53" t="str">
        <f t="shared" si="16"/>
        <v>TinYunan Gejiu Yunxin Electrolyze Limited</v>
      </c>
      <c r="K562" s="53" t="str">
        <f t="shared" si="17"/>
        <v>TinYunan Gejiu Yunxin Electrolyze Limited</v>
      </c>
    </row>
    <row r="563" spans="1:11">
      <c r="A563" s="52" t="s">
        <v>248</v>
      </c>
      <c r="B563" s="52" t="s">
        <v>1303</v>
      </c>
      <c r="C563" s="52" t="s">
        <v>953</v>
      </c>
      <c r="D563" s="52" t="s">
        <v>382</v>
      </c>
      <c r="E563" s="52" t="s">
        <v>952</v>
      </c>
      <c r="F563" s="52" t="s">
        <v>264</v>
      </c>
      <c r="G563" s="52"/>
      <c r="H563" s="52" t="s">
        <v>849</v>
      </c>
      <c r="I563" s="52" t="s">
        <v>807</v>
      </c>
      <c r="J563" s="53" t="str">
        <f t="shared" si="16"/>
        <v>TinYunnan Adventure Co., Ltd.</v>
      </c>
      <c r="K563" s="53" t="str">
        <f t="shared" si="17"/>
        <v>TinYunnan Adventure Co., Ltd.</v>
      </c>
    </row>
    <row r="564" spans="1:11">
      <c r="A564" s="52" t="s">
        <v>248</v>
      </c>
      <c r="B564" s="52" t="s">
        <v>1304</v>
      </c>
      <c r="C564" s="52" t="s">
        <v>953</v>
      </c>
      <c r="D564" s="52" t="s">
        <v>382</v>
      </c>
      <c r="E564" s="52" t="s">
        <v>952</v>
      </c>
      <c r="F564" s="52" t="s">
        <v>264</v>
      </c>
      <c r="G564" s="52"/>
      <c r="H564" s="52" t="s">
        <v>849</v>
      </c>
      <c r="I564" s="52" t="s">
        <v>807</v>
      </c>
      <c r="J564" s="53" t="str">
        <f t="shared" si="16"/>
        <v>TinYunnan Chengfeng</v>
      </c>
      <c r="K564" s="53" t="str">
        <f t="shared" si="17"/>
        <v>TinYunnan Chengfeng</v>
      </c>
    </row>
    <row r="565" spans="1:11">
      <c r="A565" s="52" t="s">
        <v>248</v>
      </c>
      <c r="B565" s="52" t="s">
        <v>953</v>
      </c>
      <c r="C565" s="52" t="s">
        <v>953</v>
      </c>
      <c r="D565" s="52" t="s">
        <v>382</v>
      </c>
      <c r="E565" s="52" t="s">
        <v>952</v>
      </c>
      <c r="F565" s="52" t="s">
        <v>264</v>
      </c>
      <c r="G565" s="52"/>
      <c r="H565" s="52" t="s">
        <v>849</v>
      </c>
      <c r="I565" s="52" t="s">
        <v>807</v>
      </c>
      <c r="J565" s="53" t="str">
        <f t="shared" si="16"/>
        <v>TinYunnan Chengfeng Non-ferrous Metals Co., Ltd.</v>
      </c>
      <c r="K565" s="53" t="str">
        <f t="shared" si="17"/>
        <v>TinYunnan Chengfeng Non-ferrous Metals Co., Ltd.</v>
      </c>
    </row>
    <row r="566" spans="1:11">
      <c r="A566" s="52" t="s">
        <v>248</v>
      </c>
      <c r="B566" s="52" t="s">
        <v>1305</v>
      </c>
      <c r="C566" s="52" t="s">
        <v>855</v>
      </c>
      <c r="D566" s="52" t="s">
        <v>382</v>
      </c>
      <c r="E566" s="52" t="s">
        <v>854</v>
      </c>
      <c r="F566" s="52" t="s">
        <v>264</v>
      </c>
      <c r="G566" s="52"/>
      <c r="H566" s="52" t="s">
        <v>849</v>
      </c>
      <c r="I566" s="52" t="s">
        <v>807</v>
      </c>
      <c r="J566" s="53" t="str">
        <f t="shared" si="16"/>
        <v>TinYunNan Gejiu Yunxin Electrolyze Limited</v>
      </c>
      <c r="K566" s="53" t="str">
        <f t="shared" si="17"/>
        <v>TinYunNan Gejiu Yunxin Electrolyze Limited</v>
      </c>
    </row>
    <row r="567" spans="1:11">
      <c r="A567" s="52" t="s">
        <v>248</v>
      </c>
      <c r="B567" s="52" t="s">
        <v>1306</v>
      </c>
      <c r="C567" s="52" t="s">
        <v>857</v>
      </c>
      <c r="D567" s="52" t="s">
        <v>382</v>
      </c>
      <c r="E567" s="52" t="s">
        <v>856</v>
      </c>
      <c r="F567" s="52" t="s">
        <v>264</v>
      </c>
      <c r="G567" s="52"/>
      <c r="H567" s="52" t="s">
        <v>849</v>
      </c>
      <c r="I567" s="52" t="s">
        <v>807</v>
      </c>
      <c r="J567" s="53" t="str">
        <f t="shared" si="16"/>
        <v>TinYunnan Gejiu Zili Metallurgy Co. Ltd.</v>
      </c>
      <c r="K567" s="53" t="str">
        <f t="shared" si="17"/>
        <v>TinYunnan Gejiu Zili Metallurgy Co. Ltd.</v>
      </c>
    </row>
    <row r="568" spans="1:11">
      <c r="A568" s="52" t="s">
        <v>248</v>
      </c>
      <c r="B568" s="52" t="s">
        <v>1307</v>
      </c>
      <c r="C568" s="52" t="s">
        <v>953</v>
      </c>
      <c r="D568" s="52" t="s">
        <v>382</v>
      </c>
      <c r="E568" s="52" t="s">
        <v>952</v>
      </c>
      <c r="F568" s="52" t="s">
        <v>264</v>
      </c>
      <c r="G568" s="52"/>
      <c r="H568" s="52" t="s">
        <v>849</v>
      </c>
      <c r="I568" s="52" t="s">
        <v>807</v>
      </c>
      <c r="J568" s="53" t="str">
        <f t="shared" si="16"/>
        <v>TinYunnan ride non-ferrous metal co., LTD</v>
      </c>
      <c r="K568" s="53" t="str">
        <f t="shared" si="17"/>
        <v>TinYunnan ride non-ferrous metal co., LTD</v>
      </c>
    </row>
    <row r="569" spans="1:11">
      <c r="A569" s="52" t="s">
        <v>248</v>
      </c>
      <c r="B569" s="52" t="s">
        <v>955</v>
      </c>
      <c r="C569" s="52" t="s">
        <v>1600</v>
      </c>
      <c r="D569" s="52" t="s">
        <v>382</v>
      </c>
      <c r="E569" s="52" t="s">
        <v>954</v>
      </c>
      <c r="F569" s="52" t="s">
        <v>264</v>
      </c>
      <c r="G569" s="52"/>
      <c r="H569" s="52" t="s">
        <v>849</v>
      </c>
      <c r="I569" s="52" t="s">
        <v>807</v>
      </c>
      <c r="J569" s="53" t="str">
        <f t="shared" si="16"/>
        <v>TinYunnan Tin Company Limited</v>
      </c>
      <c r="K569" s="53" t="str">
        <f t="shared" si="17"/>
        <v>TinYunnan Tin Company Limited</v>
      </c>
    </row>
    <row r="570" spans="1:11">
      <c r="A570" s="52" t="s">
        <v>248</v>
      </c>
      <c r="B570" s="52" t="s">
        <v>1308</v>
      </c>
      <c r="C570" s="52" t="s">
        <v>1600</v>
      </c>
      <c r="D570" s="52" t="s">
        <v>382</v>
      </c>
      <c r="E570" s="52" t="s">
        <v>954</v>
      </c>
      <c r="F570" s="52" t="s">
        <v>264</v>
      </c>
      <c r="G570" s="52"/>
      <c r="H570" s="52" t="s">
        <v>849</v>
      </c>
      <c r="I570" s="52" t="s">
        <v>807</v>
      </c>
      <c r="J570" s="53" t="str">
        <f t="shared" si="16"/>
        <v>TinYunnan Tin Company, Ltd.</v>
      </c>
      <c r="K570" s="53" t="str">
        <f t="shared" si="17"/>
        <v>TinYunnan Tin Company, Ltd.</v>
      </c>
    </row>
    <row r="571" spans="1:11">
      <c r="A571" s="52" t="s">
        <v>248</v>
      </c>
      <c r="B571" s="52" t="s">
        <v>1309</v>
      </c>
      <c r="C571" s="52" t="s">
        <v>953</v>
      </c>
      <c r="D571" s="52" t="s">
        <v>382</v>
      </c>
      <c r="E571" s="52" t="s">
        <v>952</v>
      </c>
      <c r="F571" s="52" t="s">
        <v>264</v>
      </c>
      <c r="G571" s="52"/>
      <c r="H571" s="52" t="s">
        <v>849</v>
      </c>
      <c r="I571" s="52" t="s">
        <v>807</v>
      </c>
      <c r="J571" s="53" t="str">
        <f t="shared" si="16"/>
        <v>TinYunnan wind Nonferrous Metals Co., Ltd.</v>
      </c>
      <c r="K571" s="53" t="str">
        <f t="shared" si="17"/>
        <v>TinYunnan wind Nonferrous Metals Co., Ltd.</v>
      </c>
    </row>
    <row r="572" spans="1:11">
      <c r="A572" s="52" t="s">
        <v>248</v>
      </c>
      <c r="B572" s="52" t="s">
        <v>1310</v>
      </c>
      <c r="C572" s="52" t="s">
        <v>1600</v>
      </c>
      <c r="D572" s="52" t="s">
        <v>382</v>
      </c>
      <c r="E572" s="52" t="s">
        <v>954</v>
      </c>
      <c r="F572" s="52" t="s">
        <v>264</v>
      </c>
      <c r="G572" s="52"/>
      <c r="H572" s="52" t="s">
        <v>849</v>
      </c>
      <c r="I572" s="52" t="s">
        <v>807</v>
      </c>
      <c r="J572" s="53" t="str">
        <f t="shared" si="16"/>
        <v>TinYunnan Xi YE</v>
      </c>
      <c r="K572" s="53" t="str">
        <f t="shared" si="17"/>
        <v>TinYunnan Xi YE</v>
      </c>
    </row>
    <row r="573" spans="1:11">
      <c r="A573" s="52" t="s">
        <v>248</v>
      </c>
      <c r="B573" s="52" t="s">
        <v>957</v>
      </c>
      <c r="C573" s="52" t="s">
        <v>957</v>
      </c>
      <c r="D573" s="52" t="s">
        <v>382</v>
      </c>
      <c r="E573" s="52" t="s">
        <v>956</v>
      </c>
      <c r="F573" s="52" t="s">
        <v>264</v>
      </c>
      <c r="G573" s="52"/>
      <c r="H573" s="52" t="s">
        <v>849</v>
      </c>
      <c r="I573" s="52" t="s">
        <v>807</v>
      </c>
      <c r="J573" s="53" t="str">
        <f t="shared" si="16"/>
        <v>TinYunnan Yunfan Non-ferrous Metals Co., Ltd.</v>
      </c>
      <c r="K573" s="53" t="str">
        <f t="shared" si="17"/>
        <v>TinYunnan Yunfan Non-ferrous Metals Co., Ltd.</v>
      </c>
    </row>
    <row r="574" spans="1:11">
      <c r="A574" s="52" t="s">
        <v>248</v>
      </c>
      <c r="B574" s="52" t="s">
        <v>1311</v>
      </c>
      <c r="C574" s="52" t="s">
        <v>1600</v>
      </c>
      <c r="D574" s="52" t="s">
        <v>382</v>
      </c>
      <c r="E574" s="52" t="s">
        <v>954</v>
      </c>
      <c r="F574" s="52" t="s">
        <v>264</v>
      </c>
      <c r="G574" s="52"/>
      <c r="H574" s="52" t="s">
        <v>849</v>
      </c>
      <c r="I574" s="52" t="s">
        <v>807</v>
      </c>
      <c r="J574" s="53" t="str">
        <f t="shared" si="16"/>
        <v>TinYuntinic Resources</v>
      </c>
      <c r="K574" s="53" t="str">
        <f t="shared" si="17"/>
        <v>TinYuntinic Resources</v>
      </c>
    </row>
    <row r="575" spans="1:11">
      <c r="A575" s="52" t="s">
        <v>248</v>
      </c>
      <c r="B575" s="52" t="s">
        <v>1312</v>
      </c>
      <c r="C575" s="52" t="s">
        <v>855</v>
      </c>
      <c r="D575" s="52" t="s">
        <v>382</v>
      </c>
      <c r="E575" s="52" t="s">
        <v>854</v>
      </c>
      <c r="F575" s="52" t="s">
        <v>264</v>
      </c>
      <c r="G575" s="52"/>
      <c r="H575" s="52" t="s">
        <v>849</v>
      </c>
      <c r="I575" s="52" t="s">
        <v>807</v>
      </c>
      <c r="J575" s="53" t="str">
        <f t="shared" si="16"/>
        <v>TinYUNXIN colored electrolysis Company Limited</v>
      </c>
      <c r="K575" s="53" t="str">
        <f t="shared" si="17"/>
        <v>TinYUNXIN colored electrolysis Company Limited</v>
      </c>
    </row>
    <row r="576" spans="1:11">
      <c r="A576" s="52" t="s">
        <v>248</v>
      </c>
      <c r="B576" s="52" t="s">
        <v>1631</v>
      </c>
      <c r="C576" s="52" t="s">
        <v>1600</v>
      </c>
      <c r="D576" s="52" t="s">
        <v>382</v>
      </c>
      <c r="E576" s="52" t="s">
        <v>954</v>
      </c>
      <c r="F576" s="52" t="s">
        <v>264</v>
      </c>
      <c r="G576" s="52"/>
      <c r="H576" s="52" t="s">
        <v>849</v>
      </c>
      <c r="I576" s="52" t="s">
        <v>807</v>
      </c>
      <c r="J576" s="53" t="str">
        <f t="shared" si="16"/>
        <v>Tin云南锡业股份有限公司锡业分公司</v>
      </c>
      <c r="K576" s="53" t="str">
        <f t="shared" si="17"/>
        <v>Tin云南锡业股份有限公司锡业分公司</v>
      </c>
    </row>
    <row r="577" spans="1:11">
      <c r="A577" s="52" t="s">
        <v>248</v>
      </c>
      <c r="B577" s="52" t="s">
        <v>1127</v>
      </c>
      <c r="C577" s="52"/>
      <c r="D577" s="52"/>
      <c r="E577" s="52"/>
      <c r="F577" s="52"/>
      <c r="G577" s="52"/>
      <c r="H577" s="52"/>
      <c r="I577" s="52"/>
      <c r="J577" s="53"/>
      <c r="K577" s="53"/>
    </row>
    <row r="578" spans="1:11">
      <c r="A578" s="52" t="s">
        <v>248</v>
      </c>
      <c r="B578" s="52" t="s">
        <v>259</v>
      </c>
      <c r="C578" s="52" t="s">
        <v>237</v>
      </c>
      <c r="D578" s="52" t="s">
        <v>237</v>
      </c>
      <c r="E578" s="52"/>
      <c r="F578" s="52"/>
      <c r="G578" s="52"/>
      <c r="H578" s="52"/>
      <c r="I578" s="52"/>
      <c r="J578" s="53"/>
      <c r="K578" s="53"/>
    </row>
    <row r="579" spans="1:11">
      <c r="A579" s="52" t="s">
        <v>249</v>
      </c>
      <c r="B579" s="52" t="s">
        <v>1313</v>
      </c>
      <c r="C579" s="52" t="s">
        <v>1313</v>
      </c>
      <c r="D579" s="52" t="s">
        <v>283</v>
      </c>
      <c r="E579" s="52" t="s">
        <v>1314</v>
      </c>
      <c r="F579" s="52" t="s">
        <v>264</v>
      </c>
      <c r="G579" s="52"/>
      <c r="H579" s="52" t="s">
        <v>1315</v>
      </c>
      <c r="I579" s="52" t="s">
        <v>1316</v>
      </c>
      <c r="J579" s="53" t="str">
        <f t="shared" si="16"/>
        <v>TungstenA.L.M.T. Corp.</v>
      </c>
      <c r="K579" s="53" t="str">
        <f t="shared" si="17"/>
        <v>TungstenA.L.M.T. Corp.</v>
      </c>
    </row>
    <row r="580" spans="1:11">
      <c r="A580" s="52" t="s">
        <v>249</v>
      </c>
      <c r="B580" s="52" t="s">
        <v>1317</v>
      </c>
      <c r="C580" s="52" t="s">
        <v>1313</v>
      </c>
      <c r="D580" s="52" t="s">
        <v>283</v>
      </c>
      <c r="E580" s="52" t="s">
        <v>1314</v>
      </c>
      <c r="F580" s="52" t="s">
        <v>264</v>
      </c>
      <c r="G580" s="52"/>
      <c r="H580" s="52" t="s">
        <v>1315</v>
      </c>
      <c r="I580" s="52" t="s">
        <v>1316</v>
      </c>
      <c r="J580" s="53" t="str">
        <f t="shared" si="16"/>
        <v>TungstenA.L.M.T. TUNGSTEN Corp.</v>
      </c>
      <c r="K580" s="53" t="str">
        <f t="shared" si="17"/>
        <v>TungstenA.L.M.T. TUNGSTEN Corp.</v>
      </c>
    </row>
    <row r="581" spans="1:11">
      <c r="A581" s="52" t="s">
        <v>249</v>
      </c>
      <c r="B581" s="52" t="s">
        <v>1318</v>
      </c>
      <c r="C581" s="52" t="s">
        <v>1318</v>
      </c>
      <c r="D581" s="52" t="s">
        <v>303</v>
      </c>
      <c r="E581" s="52" t="s">
        <v>1319</v>
      </c>
      <c r="F581" s="52" t="s">
        <v>264</v>
      </c>
      <c r="G581" s="52"/>
      <c r="H581" s="52" t="s">
        <v>1320</v>
      </c>
      <c r="I581" s="52" t="s">
        <v>548</v>
      </c>
      <c r="J581" s="53" t="str">
        <f t="shared" si="16"/>
        <v>TungstenACL Metais Eireli</v>
      </c>
      <c r="K581" s="53" t="str">
        <f t="shared" si="17"/>
        <v>TungstenACL Metais Eireli</v>
      </c>
    </row>
    <row r="582" spans="1:11">
      <c r="A582" s="52" t="s">
        <v>249</v>
      </c>
      <c r="B582" s="52" t="s">
        <v>1321</v>
      </c>
      <c r="C582" s="52" t="s">
        <v>1321</v>
      </c>
      <c r="D582" s="52" t="s">
        <v>303</v>
      </c>
      <c r="E582" s="52" t="s">
        <v>1322</v>
      </c>
      <c r="F582" s="52" t="s">
        <v>264</v>
      </c>
      <c r="G582" s="52"/>
      <c r="H582" s="52" t="s">
        <v>547</v>
      </c>
      <c r="I582" s="52" t="s">
        <v>548</v>
      </c>
      <c r="J582" s="53" t="str">
        <f t="shared" si="16"/>
        <v>TungstenAlbasteel Industria e Comercio de Ligas Para Fundicao Ltd.</v>
      </c>
      <c r="K582" s="53" t="str">
        <f t="shared" si="17"/>
        <v>TungstenAlbasteel Industria e Comercio de Ligas Para Fundicao Ltd.</v>
      </c>
    </row>
    <row r="583" spans="1:11">
      <c r="A583" s="52" t="s">
        <v>249</v>
      </c>
      <c r="B583" s="52" t="s">
        <v>1323</v>
      </c>
      <c r="C583" s="52" t="s">
        <v>1313</v>
      </c>
      <c r="D583" s="52" t="s">
        <v>283</v>
      </c>
      <c r="E583" s="52" t="s">
        <v>1314</v>
      </c>
      <c r="F583" s="52" t="s">
        <v>264</v>
      </c>
      <c r="G583" s="52"/>
      <c r="H583" s="52" t="s">
        <v>1315</v>
      </c>
      <c r="I583" s="52" t="s">
        <v>1316</v>
      </c>
      <c r="J583" s="53" t="str">
        <f t="shared" si="16"/>
        <v>TungstenAllied Material Corporation</v>
      </c>
      <c r="K583" s="53" t="str">
        <f t="shared" si="17"/>
        <v>TungstenAllied Material Corporation</v>
      </c>
    </row>
    <row r="584" spans="1:11">
      <c r="A584" s="52" t="s">
        <v>249</v>
      </c>
      <c r="B584" s="52" t="s">
        <v>1324</v>
      </c>
      <c r="C584" s="52" t="s">
        <v>1313</v>
      </c>
      <c r="D584" s="52" t="s">
        <v>283</v>
      </c>
      <c r="E584" s="52" t="s">
        <v>1314</v>
      </c>
      <c r="F584" s="52" t="s">
        <v>264</v>
      </c>
      <c r="G584" s="52"/>
      <c r="H584" s="52" t="s">
        <v>1315</v>
      </c>
      <c r="I584" s="52" t="s">
        <v>1316</v>
      </c>
      <c r="J584" s="53" t="str">
        <f t="shared" si="16"/>
        <v>TungstenALMT Corp</v>
      </c>
      <c r="K584" s="53" t="str">
        <f t="shared" si="17"/>
        <v>TungstenALMT Corp</v>
      </c>
    </row>
    <row r="585" spans="1:11">
      <c r="A585" s="52" t="s">
        <v>249</v>
      </c>
      <c r="B585" s="52" t="s">
        <v>1325</v>
      </c>
      <c r="C585" s="52" t="s">
        <v>1313</v>
      </c>
      <c r="D585" s="52" t="s">
        <v>283</v>
      </c>
      <c r="E585" s="52" t="s">
        <v>1314</v>
      </c>
      <c r="F585" s="52" t="s">
        <v>264</v>
      </c>
      <c r="G585" s="52"/>
      <c r="H585" s="52" t="s">
        <v>1315</v>
      </c>
      <c r="I585" s="52" t="s">
        <v>1316</v>
      </c>
      <c r="J585" s="53" t="str">
        <f t="shared" ref="J585:J652" si="18">A585&amp;B585</f>
        <v>TungstenALMT Sumitomo Group</v>
      </c>
      <c r="K585" s="53" t="str">
        <f t="shared" ref="K585:K652" si="19">A585&amp;B585</f>
        <v>TungstenALMT Sumitomo Group</v>
      </c>
    </row>
    <row r="586" spans="1:11">
      <c r="A586" s="52" t="s">
        <v>249</v>
      </c>
      <c r="B586" s="52" t="s">
        <v>1505</v>
      </c>
      <c r="C586" s="52" t="s">
        <v>1505</v>
      </c>
      <c r="D586" s="52" t="s">
        <v>478</v>
      </c>
      <c r="E586" s="52" t="s">
        <v>1506</v>
      </c>
      <c r="F586" s="52" t="s">
        <v>264</v>
      </c>
      <c r="G586" s="52"/>
      <c r="H586" s="52" t="s">
        <v>1507</v>
      </c>
      <c r="I586" s="52" t="s">
        <v>602</v>
      </c>
      <c r="J586" s="53" t="str">
        <f t="shared" si="18"/>
        <v>TungstenArtek LLC</v>
      </c>
      <c r="K586" s="53" t="str">
        <f t="shared" si="19"/>
        <v>TungstenArtek LLC</v>
      </c>
    </row>
    <row r="587" spans="1:11">
      <c r="A587" s="52" t="s">
        <v>249</v>
      </c>
      <c r="B587" s="52" t="s">
        <v>1326</v>
      </c>
      <c r="C587" s="52" t="s">
        <v>1326</v>
      </c>
      <c r="D587" s="52" t="s">
        <v>816</v>
      </c>
      <c r="E587" s="52" t="s">
        <v>1327</v>
      </c>
      <c r="F587" s="52" t="s">
        <v>264</v>
      </c>
      <c r="G587" s="52"/>
      <c r="H587" s="52" t="s">
        <v>1328</v>
      </c>
      <c r="I587" s="52" t="s">
        <v>1329</v>
      </c>
      <c r="J587" s="53" t="str">
        <f t="shared" si="18"/>
        <v>TungstenAsia Tungsten Products Vietnam Ltd.</v>
      </c>
      <c r="K587" s="53" t="str">
        <f t="shared" si="19"/>
        <v>TungstenAsia Tungsten Products Vietnam Ltd.</v>
      </c>
    </row>
    <row r="588" spans="1:11">
      <c r="A588" s="52" t="s">
        <v>249</v>
      </c>
      <c r="B588" s="52" t="s">
        <v>1330</v>
      </c>
      <c r="C588" s="52" t="s">
        <v>1331</v>
      </c>
      <c r="D588" s="52" t="s">
        <v>269</v>
      </c>
      <c r="E588" s="52" t="s">
        <v>1332</v>
      </c>
      <c r="F588" s="52" t="s">
        <v>264</v>
      </c>
      <c r="G588" s="52"/>
      <c r="H588" s="52" t="s">
        <v>1333</v>
      </c>
      <c r="I588" s="52" t="s">
        <v>1334</v>
      </c>
      <c r="J588" s="53" t="str">
        <f t="shared" si="18"/>
        <v>TungstenATI Metalworking Products</v>
      </c>
      <c r="K588" s="53" t="str">
        <f t="shared" si="19"/>
        <v>TungstenATI Metalworking Products</v>
      </c>
    </row>
    <row r="589" spans="1:11">
      <c r="A589" s="52" t="s">
        <v>249</v>
      </c>
      <c r="B589" s="52" t="s">
        <v>1335</v>
      </c>
      <c r="C589" s="52" t="s">
        <v>1331</v>
      </c>
      <c r="D589" s="52" t="s">
        <v>269</v>
      </c>
      <c r="E589" s="52" t="s">
        <v>1332</v>
      </c>
      <c r="F589" s="52" t="s">
        <v>264</v>
      </c>
      <c r="G589" s="52"/>
      <c r="H589" s="52" t="s">
        <v>1333</v>
      </c>
      <c r="I589" s="52" t="s">
        <v>1334</v>
      </c>
      <c r="J589" s="53" t="str">
        <f t="shared" si="18"/>
        <v>TungstenATI Tungsten Materials</v>
      </c>
      <c r="K589" s="53" t="str">
        <f t="shared" si="19"/>
        <v>TungstenATI Tungsten Materials</v>
      </c>
    </row>
    <row r="590" spans="1:11">
      <c r="A590" s="52" t="s">
        <v>249</v>
      </c>
      <c r="B590" s="52" t="s">
        <v>1336</v>
      </c>
      <c r="C590" s="52" t="s">
        <v>1337</v>
      </c>
      <c r="D590" s="52" t="s">
        <v>382</v>
      </c>
      <c r="E590" s="52" t="s">
        <v>1338</v>
      </c>
      <c r="F590" s="52" t="s">
        <v>264</v>
      </c>
      <c r="G590" s="52"/>
      <c r="H590" s="52" t="s">
        <v>860</v>
      </c>
      <c r="I590" s="52" t="s">
        <v>427</v>
      </c>
      <c r="J590" s="53" t="str">
        <f t="shared" si="18"/>
        <v>TungstenChaozhou Xianglu Tungsten Industry Co., Ltd.</v>
      </c>
      <c r="K590" s="53" t="str">
        <f t="shared" si="19"/>
        <v>TungstenChaozhou Xianglu Tungsten Industry Co., Ltd.</v>
      </c>
    </row>
    <row r="591" spans="1:11">
      <c r="A591" s="52" t="s">
        <v>249</v>
      </c>
      <c r="B591" s="52" t="s">
        <v>1339</v>
      </c>
      <c r="C591" s="52" t="s">
        <v>1687</v>
      </c>
      <c r="D591" s="52" t="s">
        <v>382</v>
      </c>
      <c r="E591" s="52" t="s">
        <v>1340</v>
      </c>
      <c r="F591" s="52" t="s">
        <v>264</v>
      </c>
      <c r="G591" s="52"/>
      <c r="H591" s="52" t="s">
        <v>451</v>
      </c>
      <c r="I591" s="52" t="s">
        <v>448</v>
      </c>
      <c r="J591" s="53" t="str">
        <f t="shared" si="18"/>
        <v>TungstenChenzhou Diamond Tungsten Products Co., Ltd.</v>
      </c>
      <c r="K591" s="53" t="str">
        <f t="shared" si="19"/>
        <v>TungstenChenzhou Diamond Tungsten Products Co., Ltd.</v>
      </c>
    </row>
    <row r="592" spans="1:11">
      <c r="A592" s="52" t="s">
        <v>249</v>
      </c>
      <c r="B592" s="52" t="s">
        <v>1341</v>
      </c>
      <c r="C592" s="52" t="s">
        <v>1546</v>
      </c>
      <c r="D592" s="52" t="s">
        <v>382</v>
      </c>
      <c r="E592" s="52" t="s">
        <v>1342</v>
      </c>
      <c r="F592" s="52" t="s">
        <v>264</v>
      </c>
      <c r="G592" s="52"/>
      <c r="H592" s="52" t="s">
        <v>544</v>
      </c>
      <c r="I592" s="52" t="s">
        <v>528</v>
      </c>
      <c r="J592" s="53" t="str">
        <f t="shared" si="18"/>
        <v>TungstenChina Molybdenum Co., Ltd.</v>
      </c>
      <c r="K592" s="53" t="str">
        <f t="shared" si="19"/>
        <v>TungstenChina Molybdenum Co., Ltd.</v>
      </c>
    </row>
    <row r="593" spans="1:11">
      <c r="A593" s="52" t="s">
        <v>249</v>
      </c>
      <c r="B593" s="52" t="s">
        <v>1546</v>
      </c>
      <c r="C593" s="52" t="s">
        <v>1546</v>
      </c>
      <c r="D593" s="52" t="s">
        <v>382</v>
      </c>
      <c r="E593" s="52" t="s">
        <v>1342</v>
      </c>
      <c r="F593" s="52" t="s">
        <v>264</v>
      </c>
      <c r="G593" s="52"/>
      <c r="H593" s="52" t="s">
        <v>544</v>
      </c>
      <c r="I593" s="52" t="s">
        <v>528</v>
      </c>
      <c r="J593" s="53" t="str">
        <f t="shared" si="18"/>
        <v>TungstenChina Molybdenum Tungsten Co., Ltd.</v>
      </c>
      <c r="K593" s="53" t="str">
        <f t="shared" si="19"/>
        <v>TungstenChina Molybdenum Tungsten Co., Ltd.</v>
      </c>
    </row>
    <row r="594" spans="1:11">
      <c r="A594" s="52" t="s">
        <v>249</v>
      </c>
      <c r="B594" s="52" t="s">
        <v>1343</v>
      </c>
      <c r="C594" s="52" t="s">
        <v>1546</v>
      </c>
      <c r="D594" s="52" t="s">
        <v>382</v>
      </c>
      <c r="E594" s="52" t="s">
        <v>1342</v>
      </c>
      <c r="F594" s="52" t="s">
        <v>264</v>
      </c>
      <c r="G594" s="52"/>
      <c r="H594" s="52" t="s">
        <v>544</v>
      </c>
      <c r="I594" s="52" t="s">
        <v>528</v>
      </c>
      <c r="J594" s="53" t="str">
        <f t="shared" si="18"/>
        <v>TungstenChina MuYe Tungsten Co,. Ltd.</v>
      </c>
      <c r="K594" s="53" t="str">
        <f t="shared" si="19"/>
        <v>TungstenChina MuYe Tungsten Co,. Ltd.</v>
      </c>
    </row>
    <row r="595" spans="1:11">
      <c r="A595" s="52" t="s">
        <v>249</v>
      </c>
      <c r="B595" s="52" t="s">
        <v>1344</v>
      </c>
      <c r="C595" s="52" t="s">
        <v>1344</v>
      </c>
      <c r="D595" s="52" t="s">
        <v>382</v>
      </c>
      <c r="E595" s="52" t="s">
        <v>1345</v>
      </c>
      <c r="F595" s="52" t="s">
        <v>264</v>
      </c>
      <c r="G595" s="52"/>
      <c r="H595" s="52" t="s">
        <v>861</v>
      </c>
      <c r="I595" s="52" t="s">
        <v>475</v>
      </c>
      <c r="J595" s="53" t="str">
        <f t="shared" si="18"/>
        <v>TungstenChongyi Zhangyuan Tungsten Co., Ltd.</v>
      </c>
      <c r="K595" s="53" t="str">
        <f t="shared" si="19"/>
        <v>TungstenChongyi Zhangyuan Tungsten Co., Ltd.</v>
      </c>
    </row>
    <row r="596" spans="1:11">
      <c r="A596" s="52" t="s">
        <v>249</v>
      </c>
      <c r="B596" s="52" t="s">
        <v>1346</v>
      </c>
      <c r="C596" s="52" t="s">
        <v>1346</v>
      </c>
      <c r="D596" s="52" t="s">
        <v>382</v>
      </c>
      <c r="E596" s="52" t="s">
        <v>1347</v>
      </c>
      <c r="F596" s="52" t="s">
        <v>264</v>
      </c>
      <c r="G596" s="52"/>
      <c r="H596" s="52" t="s">
        <v>1348</v>
      </c>
      <c r="I596" s="52" t="s">
        <v>827</v>
      </c>
      <c r="J596" s="53" t="str">
        <f t="shared" si="18"/>
        <v>TungstenCNMC (Guangxi) PGMA Co., Ltd.</v>
      </c>
      <c r="K596" s="53" t="str">
        <f t="shared" si="19"/>
        <v>TungstenCNMC (Guangxi) PGMA Co., Ltd.</v>
      </c>
    </row>
    <row r="597" spans="1:11">
      <c r="A597" s="52" t="s">
        <v>249</v>
      </c>
      <c r="B597" s="52" t="s">
        <v>1349</v>
      </c>
      <c r="C597" s="52" t="s">
        <v>1349</v>
      </c>
      <c r="D597" s="52" t="s">
        <v>303</v>
      </c>
      <c r="E597" s="52" t="s">
        <v>1350</v>
      </c>
      <c r="F597" s="52" t="s">
        <v>264</v>
      </c>
      <c r="G597" s="52"/>
      <c r="H597" s="52" t="s">
        <v>1351</v>
      </c>
      <c r="I597" s="52" t="s">
        <v>1352</v>
      </c>
      <c r="J597" s="53" t="str">
        <f t="shared" si="18"/>
        <v>TungstenCronimet Brasil Ltda</v>
      </c>
      <c r="K597" s="53" t="str">
        <f t="shared" si="19"/>
        <v>TungstenCronimet Brasil Ltda</v>
      </c>
    </row>
    <row r="598" spans="1:11">
      <c r="A598" s="52" t="s">
        <v>249</v>
      </c>
      <c r="B598" s="52" t="s">
        <v>1688</v>
      </c>
      <c r="C598" s="52" t="s">
        <v>1688</v>
      </c>
      <c r="D598" s="52" t="s">
        <v>395</v>
      </c>
      <c r="E598" s="52" t="s">
        <v>1689</v>
      </c>
      <c r="F598" s="52" t="s">
        <v>264</v>
      </c>
      <c r="G598" s="52"/>
      <c r="H598" s="52" t="s">
        <v>1690</v>
      </c>
      <c r="I598" s="52" t="s">
        <v>1691</v>
      </c>
      <c r="J598" s="53" t="str">
        <f t="shared" si="18"/>
        <v>TungstenDONGKUK INDUSTRIES CO., LTD.</v>
      </c>
      <c r="K598" s="53" t="str">
        <f t="shared" si="19"/>
        <v>TungstenDONGKUK INDUSTRIES CO., LTD.</v>
      </c>
    </row>
    <row r="599" spans="1:11">
      <c r="A599" s="52" t="s">
        <v>249</v>
      </c>
      <c r="B599" s="52" t="s">
        <v>1547</v>
      </c>
      <c r="C599" s="52" t="s">
        <v>1692</v>
      </c>
      <c r="D599" s="52" t="s">
        <v>382</v>
      </c>
      <c r="E599" s="52" t="s">
        <v>1548</v>
      </c>
      <c r="F599" s="52" t="s">
        <v>264</v>
      </c>
      <c r="G599" s="52"/>
      <c r="H599" s="52" t="s">
        <v>1353</v>
      </c>
      <c r="I599" s="52" t="s">
        <v>419</v>
      </c>
      <c r="J599" s="53" t="str">
        <f t="shared" si="18"/>
        <v>TungstenFujian Xinlu Tungsten</v>
      </c>
      <c r="K599" s="53" t="str">
        <f t="shared" si="19"/>
        <v>TungstenFujian Xinlu Tungsten</v>
      </c>
    </row>
    <row r="600" spans="1:11">
      <c r="A600" s="52" t="s">
        <v>249</v>
      </c>
      <c r="B600" s="52" t="s">
        <v>1692</v>
      </c>
      <c r="C600" s="52" t="s">
        <v>1692</v>
      </c>
      <c r="D600" s="52" t="s">
        <v>382</v>
      </c>
      <c r="E600" s="52" t="s">
        <v>1548</v>
      </c>
      <c r="F600" s="52" t="s">
        <v>264</v>
      </c>
      <c r="G600" s="52"/>
      <c r="H600" s="52" t="s">
        <v>1353</v>
      </c>
      <c r="I600" s="52" t="s">
        <v>419</v>
      </c>
      <c r="J600" s="53" t="str">
        <f t="shared" si="18"/>
        <v>TungstenFujian Xinlu Tungsten Co., Ltd.</v>
      </c>
      <c r="K600" s="53" t="str">
        <f t="shared" si="19"/>
        <v>TungstenFujian Xinlu Tungsten Co., Ltd.</v>
      </c>
    </row>
    <row r="601" spans="1:11">
      <c r="A601" s="52" t="s">
        <v>249</v>
      </c>
      <c r="B601" s="52" t="s">
        <v>1354</v>
      </c>
      <c r="C601" s="52" t="s">
        <v>1354</v>
      </c>
      <c r="D601" s="52" t="s">
        <v>382</v>
      </c>
      <c r="E601" s="52" t="s">
        <v>1355</v>
      </c>
      <c r="F601" s="52" t="s">
        <v>264</v>
      </c>
      <c r="G601" s="52"/>
      <c r="H601" s="52" t="s">
        <v>861</v>
      </c>
      <c r="I601" s="52" t="s">
        <v>475</v>
      </c>
      <c r="J601" s="53" t="str">
        <f t="shared" si="18"/>
        <v>TungstenGanzhou Jiangwu Ferrotungsten Co., Ltd.</v>
      </c>
      <c r="K601" s="53" t="str">
        <f t="shared" si="19"/>
        <v>TungstenGanzhou Jiangwu Ferrotungsten Co., Ltd.</v>
      </c>
    </row>
    <row r="602" spans="1:11">
      <c r="A602" s="52" t="s">
        <v>249</v>
      </c>
      <c r="B602" s="52" t="s">
        <v>1356</v>
      </c>
      <c r="C602" s="52" t="s">
        <v>1356</v>
      </c>
      <c r="D602" s="52" t="s">
        <v>382</v>
      </c>
      <c r="E602" s="52" t="s">
        <v>1357</v>
      </c>
      <c r="F602" s="52" t="s">
        <v>264</v>
      </c>
      <c r="G602" s="52"/>
      <c r="H602" s="52" t="s">
        <v>861</v>
      </c>
      <c r="I602" s="49" t="s">
        <v>475</v>
      </c>
      <c r="J602" s="53" t="str">
        <f t="shared" si="18"/>
        <v>TungstenGanzhou Seadragon W &amp; Mo Co., Ltd.</v>
      </c>
      <c r="K602" s="53" t="str">
        <f t="shared" si="19"/>
        <v>TungstenGanzhou Seadragon W &amp; Mo Co., Ltd.</v>
      </c>
    </row>
    <row r="603" spans="1:11">
      <c r="A603" s="52" t="s">
        <v>249</v>
      </c>
      <c r="B603" s="52" t="s">
        <v>1358</v>
      </c>
      <c r="C603" s="52" t="s">
        <v>1693</v>
      </c>
      <c r="D603" s="52" t="s">
        <v>382</v>
      </c>
      <c r="E603" s="52" t="s">
        <v>1359</v>
      </c>
      <c r="F603" s="52" t="s">
        <v>264</v>
      </c>
      <c r="G603" s="52"/>
      <c r="H603" s="52" t="s">
        <v>1519</v>
      </c>
      <c r="I603" s="49" t="s">
        <v>427</v>
      </c>
      <c r="J603" s="53" t="str">
        <f t="shared" si="18"/>
        <v>TungstenGEM Co., Ltd.</v>
      </c>
      <c r="K603" s="53" t="str">
        <f t="shared" si="19"/>
        <v>TungstenGEM Co., Ltd.</v>
      </c>
    </row>
    <row r="604" spans="1:11">
      <c r="A604" s="52" t="s">
        <v>249</v>
      </c>
      <c r="B604" s="52" t="s">
        <v>1905</v>
      </c>
      <c r="C604" s="52" t="s">
        <v>1905</v>
      </c>
      <c r="D604" s="52" t="s">
        <v>269</v>
      </c>
      <c r="E604" s="52" t="s">
        <v>1360</v>
      </c>
      <c r="F604" s="52" t="s">
        <v>264</v>
      </c>
      <c r="G604" s="52"/>
      <c r="H604" s="52" t="s">
        <v>1361</v>
      </c>
      <c r="I604" s="49" t="s">
        <v>271</v>
      </c>
      <c r="J604" s="53" t="str">
        <f t="shared" si="18"/>
        <v>TungstenGlobal Tungsten &amp; Powders LLC</v>
      </c>
      <c r="K604" s="53" t="str">
        <f t="shared" si="19"/>
        <v>TungstenGlobal Tungsten &amp; Powders LLC</v>
      </c>
    </row>
    <row r="605" spans="1:11">
      <c r="A605" s="52" t="s">
        <v>249</v>
      </c>
      <c r="B605" s="52" t="s">
        <v>1362</v>
      </c>
      <c r="C605" s="52" t="s">
        <v>1905</v>
      </c>
      <c r="D605" s="52" t="s">
        <v>269</v>
      </c>
      <c r="E605" s="52" t="s">
        <v>1360</v>
      </c>
      <c r="F605" s="52" t="s">
        <v>264</v>
      </c>
      <c r="G605" s="52"/>
      <c r="H605" s="52" t="s">
        <v>1361</v>
      </c>
      <c r="I605" s="49" t="s">
        <v>271</v>
      </c>
      <c r="J605" s="53" t="str">
        <f t="shared" si="18"/>
        <v>TungstenGTP</v>
      </c>
      <c r="K605" s="53" t="str">
        <f t="shared" si="19"/>
        <v>TungstenGTP</v>
      </c>
    </row>
    <row r="606" spans="1:11">
      <c r="A606" s="52" t="s">
        <v>249</v>
      </c>
      <c r="B606" s="52" t="s">
        <v>1337</v>
      </c>
      <c r="C606" s="52" t="s">
        <v>1337</v>
      </c>
      <c r="D606" s="52" t="s">
        <v>382</v>
      </c>
      <c r="E606" s="52" t="s">
        <v>1338</v>
      </c>
      <c r="F606" s="52" t="s">
        <v>264</v>
      </c>
      <c r="G606" s="52"/>
      <c r="H606" s="52" t="s">
        <v>860</v>
      </c>
      <c r="I606" s="49" t="s">
        <v>427</v>
      </c>
      <c r="J606" s="53" t="str">
        <f t="shared" si="18"/>
        <v>TungstenGuangdong Xianglu Tungsten Co., Ltd.</v>
      </c>
      <c r="K606" s="53" t="str">
        <f t="shared" si="19"/>
        <v>TungstenGuangdong Xianglu Tungsten Co., Ltd.</v>
      </c>
    </row>
    <row r="607" spans="1:11">
      <c r="A607" s="52" t="s">
        <v>249</v>
      </c>
      <c r="B607" s="52" t="s">
        <v>1157</v>
      </c>
      <c r="C607" s="52" t="s">
        <v>1474</v>
      </c>
      <c r="D607" s="52" t="s">
        <v>293</v>
      </c>
      <c r="E607" s="52" t="s">
        <v>1363</v>
      </c>
      <c r="F607" s="52" t="s">
        <v>264</v>
      </c>
      <c r="G607" s="52"/>
      <c r="H607" s="52" t="s">
        <v>1159</v>
      </c>
      <c r="I607" s="49" t="s">
        <v>295</v>
      </c>
      <c r="J607" s="53" t="str">
        <f t="shared" si="18"/>
        <v>TungstenH.C. Starck Smelting GmbH &amp; Co. KG</v>
      </c>
      <c r="K607" s="53" t="str">
        <f t="shared" si="19"/>
        <v>TungstenH.C. Starck Smelting GmbH &amp; Co. KG</v>
      </c>
    </row>
    <row r="608" spans="1:11">
      <c r="A608" s="52" t="s">
        <v>249</v>
      </c>
      <c r="B608" s="52" t="s">
        <v>1364</v>
      </c>
      <c r="C608" s="52" t="s">
        <v>1364</v>
      </c>
      <c r="D608" s="52" t="s">
        <v>293</v>
      </c>
      <c r="E608" s="52" t="s">
        <v>1365</v>
      </c>
      <c r="F608" s="52" t="s">
        <v>264</v>
      </c>
      <c r="G608" s="52"/>
      <c r="H608" s="52" t="s">
        <v>1162</v>
      </c>
      <c r="I608" s="49" t="s">
        <v>1163</v>
      </c>
      <c r="J608" s="53" t="str">
        <f t="shared" si="18"/>
        <v>TungstenH.C. Starck Tungsten GmbH</v>
      </c>
      <c r="K608" s="53" t="str">
        <f t="shared" si="19"/>
        <v>TungstenH.C. Starck Tungsten GmbH</v>
      </c>
    </row>
    <row r="609" spans="1:11">
      <c r="A609" s="52" t="s">
        <v>249</v>
      </c>
      <c r="B609" s="52" t="s">
        <v>1366</v>
      </c>
      <c r="C609" s="52" t="s">
        <v>1354</v>
      </c>
      <c r="D609" s="52" t="s">
        <v>382</v>
      </c>
      <c r="E609" s="52" t="s">
        <v>1355</v>
      </c>
      <c r="F609" s="52" t="s">
        <v>264</v>
      </c>
      <c r="G609" s="52"/>
      <c r="H609" s="52" t="s">
        <v>861</v>
      </c>
      <c r="I609" s="49" t="s">
        <v>475</v>
      </c>
      <c r="J609" s="53" t="str">
        <f t="shared" si="18"/>
        <v>TungstenHan River Pelican State Alloy Co., Ltd.</v>
      </c>
      <c r="K609" s="53" t="str">
        <f t="shared" si="19"/>
        <v>TungstenHan River Pelican State Alloy Co., Ltd.</v>
      </c>
    </row>
    <row r="610" spans="1:11">
      <c r="A610" s="52" t="s">
        <v>249</v>
      </c>
      <c r="B610" s="52" t="s">
        <v>1633</v>
      </c>
      <c r="C610" s="52" t="s">
        <v>1633</v>
      </c>
      <c r="D610" s="52" t="s">
        <v>395</v>
      </c>
      <c r="E610" s="52" t="s">
        <v>1634</v>
      </c>
      <c r="F610" s="52" t="s">
        <v>264</v>
      </c>
      <c r="G610" s="52"/>
      <c r="H610" s="52" t="s">
        <v>1635</v>
      </c>
      <c r="I610" s="49" t="s">
        <v>775</v>
      </c>
      <c r="J610" s="53" t="str">
        <f t="shared" si="18"/>
        <v>TungstenHANNAE FOR T Co., Ltd.</v>
      </c>
      <c r="K610" s="53" t="str">
        <f t="shared" si="19"/>
        <v>TungstenHANNAE FOR T Co., Ltd.</v>
      </c>
    </row>
    <row r="611" spans="1:11">
      <c r="A611" s="52" t="s">
        <v>249</v>
      </c>
      <c r="B611" s="52" t="s">
        <v>1693</v>
      </c>
      <c r="C611" s="52" t="s">
        <v>1693</v>
      </c>
      <c r="D611" s="52" t="s">
        <v>382</v>
      </c>
      <c r="E611" s="52" t="s">
        <v>1359</v>
      </c>
      <c r="F611" s="52" t="s">
        <v>264</v>
      </c>
      <c r="G611" s="52"/>
      <c r="H611" s="52" t="s">
        <v>1519</v>
      </c>
      <c r="I611" s="49" t="s">
        <v>427</v>
      </c>
      <c r="J611" s="53" t="str">
        <f t="shared" si="18"/>
        <v>TungstenHubei Green Tungsten Co., Ltd.</v>
      </c>
      <c r="K611" s="53" t="str">
        <f t="shared" si="19"/>
        <v>TungstenHubei Green Tungsten Co., Ltd.</v>
      </c>
    </row>
    <row r="612" spans="1:11">
      <c r="A612" s="52" t="s">
        <v>249</v>
      </c>
      <c r="B612" s="52" t="s">
        <v>1367</v>
      </c>
      <c r="C612" s="52" t="s">
        <v>1694</v>
      </c>
      <c r="D612" s="52" t="s">
        <v>382</v>
      </c>
      <c r="E612" s="52" t="s">
        <v>1369</v>
      </c>
      <c r="F612" s="52" t="s">
        <v>264</v>
      </c>
      <c r="G612" s="52"/>
      <c r="H612" s="52" t="s">
        <v>1166</v>
      </c>
      <c r="I612" s="49" t="s">
        <v>448</v>
      </c>
      <c r="J612" s="53" t="str">
        <f t="shared" si="18"/>
        <v>TungstenHuman Chun-Chang non-ferrous Smelting &amp; Concentrating Co., Ltd.</v>
      </c>
      <c r="K612" s="53" t="str">
        <f t="shared" si="19"/>
        <v>TungstenHuman Chun-Chang non-ferrous Smelting &amp; Concentrating Co., Ltd.</v>
      </c>
    </row>
    <row r="613" spans="1:11">
      <c r="A613" s="52" t="s">
        <v>249</v>
      </c>
      <c r="B613" s="52" t="s">
        <v>446</v>
      </c>
      <c r="C613" s="52" t="s">
        <v>446</v>
      </c>
      <c r="D613" s="52" t="s">
        <v>382</v>
      </c>
      <c r="E613" s="52" t="s">
        <v>1370</v>
      </c>
      <c r="F613" s="52" t="s">
        <v>264</v>
      </c>
      <c r="G613" s="52"/>
      <c r="H613" s="52" t="s">
        <v>447</v>
      </c>
      <c r="I613" s="49" t="s">
        <v>448</v>
      </c>
      <c r="J613" s="53" t="str">
        <f t="shared" si="18"/>
        <v>TungstenHunan Chenzhou Mining Co., Ltd.</v>
      </c>
      <c r="K613" s="53" t="str">
        <f t="shared" si="19"/>
        <v>TungstenHunan Chenzhou Mining Co., Ltd.</v>
      </c>
    </row>
    <row r="614" spans="1:11">
      <c r="A614" s="52" t="s">
        <v>249</v>
      </c>
      <c r="B614" s="52" t="s">
        <v>1034</v>
      </c>
      <c r="C614" s="52" t="s">
        <v>446</v>
      </c>
      <c r="D614" s="52" t="s">
        <v>382</v>
      </c>
      <c r="E614" s="52" t="s">
        <v>1370</v>
      </c>
      <c r="F614" s="52" t="s">
        <v>264</v>
      </c>
      <c r="G614" s="52"/>
      <c r="H614" s="52" t="s">
        <v>447</v>
      </c>
      <c r="I614" s="49" t="s">
        <v>448</v>
      </c>
      <c r="J614" s="53" t="str">
        <f t="shared" si="18"/>
        <v>TungstenHunan Chenzhou Mining Group Co., Ltd.</v>
      </c>
      <c r="K614" s="53" t="str">
        <f t="shared" si="19"/>
        <v>TungstenHunan Chenzhou Mining Group Co., Ltd.</v>
      </c>
    </row>
    <row r="615" spans="1:11">
      <c r="A615" s="52" t="s">
        <v>249</v>
      </c>
      <c r="B615" s="52" t="s">
        <v>1368</v>
      </c>
      <c r="C615" s="52" t="s">
        <v>1694</v>
      </c>
      <c r="D615" s="52" t="s">
        <v>382</v>
      </c>
      <c r="E615" s="52" t="s">
        <v>1369</v>
      </c>
      <c r="F615" s="52" t="s">
        <v>264</v>
      </c>
      <c r="G615" s="52"/>
      <c r="H615" s="52" t="s">
        <v>1166</v>
      </c>
      <c r="I615" s="49" t="s">
        <v>448</v>
      </c>
      <c r="J615" s="53" t="str">
        <f t="shared" si="18"/>
        <v>TungstenHunan Chunchang Nonferrous Metals Co., Ltd.</v>
      </c>
      <c r="K615" s="53" t="str">
        <f t="shared" si="19"/>
        <v>TungstenHunan Chunchang Nonferrous Metals Co., Ltd.</v>
      </c>
    </row>
    <row r="616" spans="1:11">
      <c r="A616" s="52" t="s">
        <v>249</v>
      </c>
      <c r="B616" s="52" t="s">
        <v>1694</v>
      </c>
      <c r="C616" s="52" t="s">
        <v>1694</v>
      </c>
      <c r="D616" s="52" t="s">
        <v>382</v>
      </c>
      <c r="E616" s="52" t="s">
        <v>1369</v>
      </c>
      <c r="F616" s="52" t="s">
        <v>264</v>
      </c>
      <c r="G616" s="52"/>
      <c r="H616" s="52" t="s">
        <v>1166</v>
      </c>
      <c r="I616" s="49" t="s">
        <v>448</v>
      </c>
      <c r="J616" s="53" t="str">
        <f t="shared" si="18"/>
        <v>TungstenHunan Jintai New Material Co., Ltd.</v>
      </c>
      <c r="K616" s="53" t="str">
        <f t="shared" si="19"/>
        <v>TungstenHunan Jintai New Material Co., Ltd.</v>
      </c>
    </row>
    <row r="617" spans="1:11">
      <c r="A617" s="52" t="s">
        <v>249</v>
      </c>
      <c r="B617" s="52" t="s">
        <v>1687</v>
      </c>
      <c r="C617" s="52" t="s">
        <v>1687</v>
      </c>
      <c r="D617" s="52" t="s">
        <v>382</v>
      </c>
      <c r="E617" s="52" t="s">
        <v>1340</v>
      </c>
      <c r="F617" s="52" t="s">
        <v>264</v>
      </c>
      <c r="G617" s="52"/>
      <c r="H617" s="52" t="s">
        <v>451</v>
      </c>
      <c r="I617" s="49" t="s">
        <v>448</v>
      </c>
      <c r="J617" s="53" t="str">
        <f t="shared" si="18"/>
        <v>TungstenHunan Shizhuyuan Nonferrous Metals Co., Ltd. Chenzhou Tungsten Products Branch</v>
      </c>
      <c r="K617" s="53" t="str">
        <f t="shared" si="19"/>
        <v>TungstenHunan Shizhuyuan Nonferrous Metals Co., Ltd. Chenzhou Tungsten Products Branch</v>
      </c>
    </row>
    <row r="618" spans="1:11">
      <c r="A618" s="52" t="s">
        <v>249</v>
      </c>
      <c r="B618" s="52" t="s">
        <v>1371</v>
      </c>
      <c r="C618" s="52" t="s">
        <v>1371</v>
      </c>
      <c r="D618" s="52" t="s">
        <v>478</v>
      </c>
      <c r="E618" s="52" t="s">
        <v>1372</v>
      </c>
      <c r="F618" s="52" t="s">
        <v>264</v>
      </c>
      <c r="G618" s="52"/>
      <c r="H618" s="52" t="s">
        <v>1373</v>
      </c>
      <c r="I618" s="49" t="s">
        <v>1374</v>
      </c>
      <c r="J618" s="53" t="str">
        <f t="shared" si="18"/>
        <v>TungstenHydrometallurg, JSC</v>
      </c>
      <c r="K618" s="53" t="str">
        <f t="shared" si="19"/>
        <v>TungstenHydrometallurg, JSC</v>
      </c>
    </row>
    <row r="619" spans="1:11">
      <c r="A619" s="52" t="s">
        <v>249</v>
      </c>
      <c r="B619" s="52" t="s">
        <v>1375</v>
      </c>
      <c r="C619" s="52" t="s">
        <v>1375</v>
      </c>
      <c r="D619" s="52" t="s">
        <v>283</v>
      </c>
      <c r="E619" s="52" t="s">
        <v>1376</v>
      </c>
      <c r="F619" s="52" t="s">
        <v>264</v>
      </c>
      <c r="G619" s="52"/>
      <c r="H619" s="52" t="s">
        <v>1377</v>
      </c>
      <c r="I619" s="49" t="s">
        <v>394</v>
      </c>
      <c r="J619" s="53" t="str">
        <f t="shared" si="18"/>
        <v>TungstenJapan New Metals Co., Ltd.</v>
      </c>
      <c r="K619" s="53" t="str">
        <f t="shared" si="19"/>
        <v>TungstenJapan New Metals Co., Ltd.</v>
      </c>
    </row>
    <row r="620" spans="1:11">
      <c r="A620" s="52" t="s">
        <v>249</v>
      </c>
      <c r="B620" s="52" t="s">
        <v>1378</v>
      </c>
      <c r="C620" s="52" t="s">
        <v>1378</v>
      </c>
      <c r="D620" s="52" t="s">
        <v>382</v>
      </c>
      <c r="E620" s="52" t="s">
        <v>1379</v>
      </c>
      <c r="F620" s="52" t="s">
        <v>264</v>
      </c>
      <c r="G620" s="52"/>
      <c r="H620" s="52" t="s">
        <v>861</v>
      </c>
      <c r="I620" s="49" t="s">
        <v>475</v>
      </c>
      <c r="J620" s="53" t="str">
        <f t="shared" si="18"/>
        <v>TungstenJiangwu H.C. Starck Tungsten Products Co., Ltd.</v>
      </c>
      <c r="K620" s="53" t="str">
        <f t="shared" si="19"/>
        <v>TungstenJiangwu H.C. Starck Tungsten Products Co., Ltd.</v>
      </c>
    </row>
    <row r="621" spans="1:11">
      <c r="A621" s="52" t="s">
        <v>249</v>
      </c>
      <c r="B621" s="52" t="s">
        <v>1380</v>
      </c>
      <c r="C621" s="52" t="s">
        <v>1380</v>
      </c>
      <c r="D621" s="52" t="s">
        <v>382</v>
      </c>
      <c r="E621" s="52" t="s">
        <v>1381</v>
      </c>
      <c r="F621" s="52" t="s">
        <v>264</v>
      </c>
      <c r="G621" s="52"/>
      <c r="H621" s="52" t="s">
        <v>1382</v>
      </c>
      <c r="I621" s="49" t="s">
        <v>475</v>
      </c>
      <c r="J621" s="53" t="str">
        <f t="shared" si="18"/>
        <v>TungstenJiangxi Gan Bei Tungsten Co., Ltd.</v>
      </c>
      <c r="K621" s="53" t="str">
        <f t="shared" si="19"/>
        <v>TungstenJiangxi Gan Bei Tungsten Co., Ltd.</v>
      </c>
    </row>
    <row r="622" spans="1:11">
      <c r="A622" s="52" t="s">
        <v>249</v>
      </c>
      <c r="B622" s="52" t="s">
        <v>1383</v>
      </c>
      <c r="C622" s="52" t="s">
        <v>1383</v>
      </c>
      <c r="D622" s="52" t="s">
        <v>382</v>
      </c>
      <c r="E622" s="52" t="s">
        <v>1384</v>
      </c>
      <c r="F622" s="52" t="s">
        <v>264</v>
      </c>
      <c r="G622" s="52"/>
      <c r="H622" s="52" t="s">
        <v>1385</v>
      </c>
      <c r="I622" s="49" t="s">
        <v>475</v>
      </c>
      <c r="J622" s="53" t="str">
        <f t="shared" si="18"/>
        <v>TungstenJiangxi Minmetals Gao'an Non-ferrous Metals Co., Ltd.</v>
      </c>
      <c r="K622" s="53" t="str">
        <f t="shared" si="19"/>
        <v>TungstenJiangxi Minmetals Gao'an Non-ferrous Metals Co., Ltd.</v>
      </c>
    </row>
    <row r="623" spans="1:11">
      <c r="A623" s="52" t="s">
        <v>249</v>
      </c>
      <c r="B623" s="52" t="s">
        <v>1386</v>
      </c>
      <c r="C623" s="52" t="s">
        <v>1386</v>
      </c>
      <c r="D623" s="52" t="s">
        <v>382</v>
      </c>
      <c r="E623" s="52" t="s">
        <v>1387</v>
      </c>
      <c r="F623" s="52" t="s">
        <v>264</v>
      </c>
      <c r="G623" s="52"/>
      <c r="H623" s="52" t="s">
        <v>1388</v>
      </c>
      <c r="I623" s="49" t="s">
        <v>475</v>
      </c>
      <c r="J623" s="53" t="str">
        <f t="shared" si="18"/>
        <v>TungstenJiangxi Tonggu Non-ferrous Metallurgical &amp; Chemical Co., Ltd.</v>
      </c>
      <c r="K623" s="53" t="str">
        <f t="shared" si="19"/>
        <v>TungstenJiangxi Tonggu Non-ferrous Metallurgical &amp; Chemical Co., Ltd.</v>
      </c>
    </row>
    <row r="624" spans="1:11">
      <c r="A624" s="49" t="s">
        <v>249</v>
      </c>
      <c r="B624" s="49" t="s">
        <v>1389</v>
      </c>
      <c r="C624" s="49" t="s">
        <v>1389</v>
      </c>
      <c r="D624" s="49" t="s">
        <v>382</v>
      </c>
      <c r="E624" s="49" t="s">
        <v>1390</v>
      </c>
      <c r="F624" s="52" t="s">
        <v>264</v>
      </c>
      <c r="H624" s="155" t="s">
        <v>861</v>
      </c>
      <c r="I624" s="155" t="s">
        <v>475</v>
      </c>
      <c r="J624" s="53" t="str">
        <f t="shared" si="18"/>
        <v>TungstenJiangxi Xinsheng Tungsten Industry Co., Ltd.</v>
      </c>
      <c r="K624" s="53" t="str">
        <f t="shared" si="19"/>
        <v>TungstenJiangxi Xinsheng Tungsten Industry Co., Ltd.</v>
      </c>
    </row>
    <row r="625" spans="1:11">
      <c r="A625" s="49" t="s">
        <v>249</v>
      </c>
      <c r="B625" s="49" t="s">
        <v>1391</v>
      </c>
      <c r="C625" s="49" t="s">
        <v>1391</v>
      </c>
      <c r="D625" s="49" t="s">
        <v>382</v>
      </c>
      <c r="E625" s="49" t="s">
        <v>1392</v>
      </c>
      <c r="F625" s="52" t="s">
        <v>264</v>
      </c>
      <c r="H625" s="52" t="s">
        <v>861</v>
      </c>
      <c r="I625" s="52" t="s">
        <v>475</v>
      </c>
      <c r="J625" s="53" t="str">
        <f t="shared" si="18"/>
        <v>TungstenJiangxi Yaosheng Tungsten Co., Ltd.</v>
      </c>
      <c r="K625" s="53" t="str">
        <f t="shared" si="19"/>
        <v>TungstenJiangxi Yaosheng Tungsten Co., Ltd.</v>
      </c>
    </row>
    <row r="626" spans="1:11">
      <c r="A626" s="49" t="s">
        <v>249</v>
      </c>
      <c r="B626" s="49" t="s">
        <v>1632</v>
      </c>
      <c r="C626" s="49" t="s">
        <v>1693</v>
      </c>
      <c r="D626" s="49" t="s">
        <v>382</v>
      </c>
      <c r="E626" s="49" t="s">
        <v>1359</v>
      </c>
      <c r="F626" s="52" t="s">
        <v>264</v>
      </c>
      <c r="H626" s="52" t="s">
        <v>1519</v>
      </c>
      <c r="I626" s="52" t="s">
        <v>427</v>
      </c>
      <c r="J626" s="53" t="str">
        <f t="shared" si="18"/>
        <v>TungstenJingmen Dewei GEM Tungsten Resources Recycling Co., Ltd.</v>
      </c>
      <c r="K626" s="53" t="str">
        <f t="shared" si="19"/>
        <v>TungstenJingmen Dewei GEM Tungsten Resources Recycling Co., Ltd.</v>
      </c>
    </row>
    <row r="627" spans="1:11">
      <c r="A627" s="49" t="s">
        <v>249</v>
      </c>
      <c r="B627" s="49" t="s">
        <v>1393</v>
      </c>
      <c r="C627" s="49" t="s">
        <v>1393</v>
      </c>
      <c r="D627" s="49" t="s">
        <v>478</v>
      </c>
      <c r="E627" s="49" t="s">
        <v>1394</v>
      </c>
      <c r="F627" s="52" t="s">
        <v>264</v>
      </c>
      <c r="H627" s="155" t="s">
        <v>1395</v>
      </c>
      <c r="I627" s="155" t="s">
        <v>480</v>
      </c>
      <c r="J627" s="53" t="str">
        <f t="shared" si="18"/>
        <v>TungstenJSC "Kirovgrad Hard Alloys Plant"</v>
      </c>
      <c r="K627" s="53" t="str">
        <f t="shared" si="19"/>
        <v>TungstenJSC "Kirovgrad Hard Alloys Plant"</v>
      </c>
    </row>
    <row r="628" spans="1:11">
      <c r="A628" s="49" t="s">
        <v>249</v>
      </c>
      <c r="B628" s="49" t="s">
        <v>1906</v>
      </c>
      <c r="C628" s="49" t="s">
        <v>1906</v>
      </c>
      <c r="D628" s="49" t="s">
        <v>816</v>
      </c>
      <c r="E628" s="49" t="s">
        <v>1907</v>
      </c>
      <c r="F628" s="52" t="s">
        <v>264</v>
      </c>
      <c r="H628" s="155" t="s">
        <v>1908</v>
      </c>
      <c r="I628" s="155" t="s">
        <v>1909</v>
      </c>
      <c r="J628" s="53" t="str">
        <f t="shared" si="18"/>
        <v>TungstenKenee Mining Corporation Vietnam</v>
      </c>
      <c r="K628" s="53" t="str">
        <f t="shared" si="19"/>
        <v>TungstenKenee Mining Corporation Vietnam</v>
      </c>
    </row>
    <row r="629" spans="1:11">
      <c r="A629" s="49" t="s">
        <v>249</v>
      </c>
      <c r="B629" s="49" t="s">
        <v>1396</v>
      </c>
      <c r="C629" s="49" t="s">
        <v>1396</v>
      </c>
      <c r="D629" s="49" t="s">
        <v>269</v>
      </c>
      <c r="E629" s="49" t="s">
        <v>1397</v>
      </c>
      <c r="F629" s="52" t="s">
        <v>264</v>
      </c>
      <c r="H629" s="155" t="s">
        <v>1398</v>
      </c>
      <c r="I629" s="155" t="s">
        <v>1399</v>
      </c>
      <c r="J629" s="53" t="str">
        <f t="shared" si="18"/>
        <v>TungstenKennametal Fallon</v>
      </c>
      <c r="K629" s="53" t="str">
        <f t="shared" si="19"/>
        <v>TungstenKennametal Fallon</v>
      </c>
    </row>
    <row r="630" spans="1:11">
      <c r="A630" s="49" t="s">
        <v>249</v>
      </c>
      <c r="B630" s="49" t="s">
        <v>1331</v>
      </c>
      <c r="C630" s="49" t="s">
        <v>1331</v>
      </c>
      <c r="D630" s="49" t="s">
        <v>269</v>
      </c>
      <c r="E630" s="49" t="s">
        <v>1332</v>
      </c>
      <c r="F630" s="52" t="s">
        <v>264</v>
      </c>
      <c r="H630" s="155" t="s">
        <v>1333</v>
      </c>
      <c r="I630" s="155" t="s">
        <v>1334</v>
      </c>
      <c r="J630" s="53" t="str">
        <f t="shared" si="18"/>
        <v>TungstenKennametal Huntsville</v>
      </c>
      <c r="K630" s="53" t="str">
        <f t="shared" si="19"/>
        <v>TungstenKennametal Huntsville</v>
      </c>
    </row>
    <row r="631" spans="1:11">
      <c r="A631" s="49" t="s">
        <v>249</v>
      </c>
      <c r="B631" s="49" t="s">
        <v>1400</v>
      </c>
      <c r="C631" s="49" t="s">
        <v>1400</v>
      </c>
      <c r="D631" s="49" t="s">
        <v>718</v>
      </c>
      <c r="E631" s="49" t="s">
        <v>1401</v>
      </c>
      <c r="F631" s="52" t="s">
        <v>264</v>
      </c>
      <c r="H631" s="155" t="s">
        <v>1402</v>
      </c>
      <c r="I631" s="155" t="s">
        <v>1403</v>
      </c>
      <c r="J631" s="53" t="str">
        <f t="shared" si="18"/>
        <v>TungstenLianyou Metals Co., Ltd.</v>
      </c>
      <c r="K631" s="53" t="str">
        <f t="shared" si="19"/>
        <v>TungstenLianyou Metals Co., Ltd.</v>
      </c>
    </row>
    <row r="632" spans="1:11">
      <c r="A632" s="49" t="s">
        <v>249</v>
      </c>
      <c r="B632" s="49" t="s">
        <v>1910</v>
      </c>
      <c r="C632" s="49" t="s">
        <v>1910</v>
      </c>
      <c r="D632" s="49" t="s">
        <v>718</v>
      </c>
      <c r="E632" s="49" t="s">
        <v>1911</v>
      </c>
      <c r="F632" s="52" t="s">
        <v>264</v>
      </c>
      <c r="H632" s="155" t="s">
        <v>1912</v>
      </c>
      <c r="I632" s="155" t="s">
        <v>1913</v>
      </c>
      <c r="J632" s="53" t="str">
        <f t="shared" si="18"/>
        <v>TungstenLianyou Resources Co., Ltd.</v>
      </c>
      <c r="K632" s="53" t="str">
        <f t="shared" si="19"/>
        <v>TungstenLianyou Resources Co., Ltd.</v>
      </c>
    </row>
    <row r="633" spans="1:11">
      <c r="A633" s="49" t="s">
        <v>249</v>
      </c>
      <c r="B633" s="49" t="s">
        <v>1636</v>
      </c>
      <c r="C633" s="49" t="s">
        <v>1636</v>
      </c>
      <c r="D633" s="49" t="s">
        <v>478</v>
      </c>
      <c r="E633" s="49" t="s">
        <v>1637</v>
      </c>
      <c r="F633" s="52" t="s">
        <v>264</v>
      </c>
      <c r="H633" s="155" t="s">
        <v>1638</v>
      </c>
      <c r="I633" s="155" t="s">
        <v>1639</v>
      </c>
      <c r="J633" s="53" t="str">
        <f t="shared" si="18"/>
        <v>TungstenLLC Vostok</v>
      </c>
      <c r="K633" s="53" t="str">
        <f t="shared" si="19"/>
        <v>TungstenLLC Vostok</v>
      </c>
    </row>
    <row r="634" spans="1:11">
      <c r="A634" s="49" t="s">
        <v>249</v>
      </c>
      <c r="B634" s="49" t="s">
        <v>1914</v>
      </c>
      <c r="C634" s="49" t="s">
        <v>1914</v>
      </c>
      <c r="D634" s="49" t="s">
        <v>591</v>
      </c>
      <c r="E634" s="49" t="s">
        <v>1915</v>
      </c>
      <c r="F634" s="52" t="s">
        <v>264</v>
      </c>
      <c r="H634" s="155" t="s">
        <v>1916</v>
      </c>
      <c r="I634" s="155" t="s">
        <v>1917</v>
      </c>
      <c r="J634" s="53" t="str">
        <f t="shared" si="18"/>
        <v>TungstenMALAMET SMELTING SDN. BHD.</v>
      </c>
      <c r="K634" s="53" t="str">
        <f t="shared" si="19"/>
        <v>TungstenMALAMET SMELTING SDN. BHD.</v>
      </c>
    </row>
    <row r="635" spans="1:11">
      <c r="A635" s="49" t="s">
        <v>249</v>
      </c>
      <c r="B635" s="49" t="s">
        <v>1404</v>
      </c>
      <c r="C635" s="49" t="s">
        <v>1404</v>
      </c>
      <c r="D635" s="49" t="s">
        <v>382</v>
      </c>
      <c r="E635" s="49" t="s">
        <v>1405</v>
      </c>
      <c r="F635" s="52" t="s">
        <v>264</v>
      </c>
      <c r="H635" s="155" t="s">
        <v>1918</v>
      </c>
      <c r="I635" s="155" t="s">
        <v>807</v>
      </c>
      <c r="J635" s="53" t="str">
        <f t="shared" si="18"/>
        <v>TungstenMalipo Haiyu Tungsten Co., Ltd.</v>
      </c>
      <c r="K635" s="53" t="str">
        <f t="shared" si="19"/>
        <v>TungstenMalipo Haiyu Tungsten Co., Ltd.</v>
      </c>
    </row>
    <row r="636" spans="1:11">
      <c r="A636" s="49" t="s">
        <v>249</v>
      </c>
      <c r="B636" s="49" t="s">
        <v>1508</v>
      </c>
      <c r="C636" s="49" t="s">
        <v>1508</v>
      </c>
      <c r="D636" s="49" t="s">
        <v>816</v>
      </c>
      <c r="E636" s="49" t="s">
        <v>1407</v>
      </c>
      <c r="F636" s="52" t="s">
        <v>264</v>
      </c>
      <c r="H636" s="155" t="s">
        <v>1408</v>
      </c>
      <c r="I636" s="155" t="s">
        <v>938</v>
      </c>
      <c r="J636" s="53" t="str">
        <f t="shared" si="18"/>
        <v>TungstenMasan High-Tech Materials</v>
      </c>
      <c r="K636" s="53" t="str">
        <f t="shared" si="19"/>
        <v>TungstenMasan High-Tech Materials</v>
      </c>
    </row>
    <row r="637" spans="1:11">
      <c r="A637" s="49" t="s">
        <v>249</v>
      </c>
      <c r="B637" s="49" t="s">
        <v>1406</v>
      </c>
      <c r="C637" s="49" t="s">
        <v>1508</v>
      </c>
      <c r="D637" s="49" t="s">
        <v>816</v>
      </c>
      <c r="E637" s="49" t="s">
        <v>1407</v>
      </c>
      <c r="F637" s="52" t="s">
        <v>264</v>
      </c>
      <c r="H637" s="155" t="s">
        <v>1408</v>
      </c>
      <c r="I637" s="155" t="s">
        <v>938</v>
      </c>
      <c r="J637" s="53" t="str">
        <f t="shared" si="18"/>
        <v>TungstenMasan Tungsten Chemical LLC (MTC)</v>
      </c>
      <c r="K637" s="53" t="str">
        <f t="shared" si="19"/>
        <v>TungstenMasan Tungsten Chemical LLC (MTC)</v>
      </c>
    </row>
    <row r="638" spans="1:11">
      <c r="A638" s="49" t="s">
        <v>249</v>
      </c>
      <c r="B638" s="49" t="s">
        <v>1409</v>
      </c>
      <c r="C638" s="49" t="s">
        <v>1409</v>
      </c>
      <c r="D638" s="49" t="s">
        <v>478</v>
      </c>
      <c r="E638" s="49" t="s">
        <v>1410</v>
      </c>
      <c r="F638" s="52" t="s">
        <v>264</v>
      </c>
      <c r="H638" s="49" t="s">
        <v>1411</v>
      </c>
      <c r="I638" s="49" t="s">
        <v>724</v>
      </c>
      <c r="J638" s="53" t="str">
        <f t="shared" si="18"/>
        <v>TungstenMoliren Ltd.</v>
      </c>
      <c r="K638" s="53" t="str">
        <f t="shared" si="19"/>
        <v>TungstenMoliren Ltd.</v>
      </c>
    </row>
    <row r="639" spans="1:11">
      <c r="A639" s="49" t="s">
        <v>249</v>
      </c>
      <c r="B639" s="49" t="s">
        <v>1695</v>
      </c>
      <c r="C639" s="49" t="s">
        <v>1695</v>
      </c>
      <c r="D639" s="49" t="s">
        <v>816</v>
      </c>
      <c r="E639" s="49" t="s">
        <v>1696</v>
      </c>
      <c r="F639" s="52" t="s">
        <v>264</v>
      </c>
      <c r="H639" s="49" t="s">
        <v>1697</v>
      </c>
      <c r="I639" s="49" t="s">
        <v>1698</v>
      </c>
      <c r="J639" s="53" t="str">
        <f t="shared" si="18"/>
        <v>TungstenNam Viet Cromit Joint Stock Company</v>
      </c>
      <c r="K639" s="53" t="str">
        <f t="shared" si="19"/>
        <v>TungstenNam Viet Cromit Joint Stock Company</v>
      </c>
    </row>
    <row r="640" spans="1:11">
      <c r="A640" s="49" t="s">
        <v>249</v>
      </c>
      <c r="B640" s="49" t="s">
        <v>1699</v>
      </c>
      <c r="C640" s="49" t="s">
        <v>1695</v>
      </c>
      <c r="D640" s="49" t="s">
        <v>816</v>
      </c>
      <c r="E640" s="49" t="s">
        <v>1696</v>
      </c>
      <c r="F640" s="52" t="s">
        <v>264</v>
      </c>
      <c r="H640" s="49" t="s">
        <v>1697</v>
      </c>
      <c r="I640" s="49" t="s">
        <v>1698</v>
      </c>
      <c r="J640" s="53" t="str">
        <f t="shared" si="18"/>
        <v>TungstenNan Viet Ferrochrome Co., Ltd.</v>
      </c>
      <c r="K640" s="53" t="str">
        <f t="shared" si="19"/>
        <v>TungstenNan Viet Ferrochrome Co., Ltd.</v>
      </c>
    </row>
    <row r="641" spans="1:11">
      <c r="A641" s="49" t="s">
        <v>249</v>
      </c>
      <c r="B641" s="49" t="s">
        <v>1412</v>
      </c>
      <c r="C641" s="49" t="s">
        <v>1412</v>
      </c>
      <c r="D641" s="49" t="s">
        <v>269</v>
      </c>
      <c r="E641" s="49" t="s">
        <v>1413</v>
      </c>
      <c r="F641" s="52" t="s">
        <v>264</v>
      </c>
      <c r="H641" s="49" t="s">
        <v>1414</v>
      </c>
      <c r="I641" s="49" t="s">
        <v>552</v>
      </c>
      <c r="J641" s="53" t="str">
        <f t="shared" si="18"/>
        <v>TungstenNiagara Refining LLC</v>
      </c>
      <c r="K641" s="53" t="str">
        <f t="shared" si="19"/>
        <v>TungstenNiagara Refining LLC</v>
      </c>
    </row>
    <row r="642" spans="1:11">
      <c r="A642" s="49" t="s">
        <v>249</v>
      </c>
      <c r="B642" s="49" t="s">
        <v>1415</v>
      </c>
      <c r="C642" s="49" t="s">
        <v>1415</v>
      </c>
      <c r="D642" s="49" t="s">
        <v>478</v>
      </c>
      <c r="E642" s="49" t="s">
        <v>1416</v>
      </c>
      <c r="F642" s="52" t="s">
        <v>264</v>
      </c>
      <c r="H642" s="49" t="s">
        <v>1417</v>
      </c>
      <c r="I642" s="49" t="s">
        <v>1418</v>
      </c>
      <c r="J642" s="53" t="str">
        <f t="shared" si="18"/>
        <v>TungstenNPP Tyazhmetprom LLC</v>
      </c>
      <c r="K642" s="53" t="str">
        <f t="shared" si="19"/>
        <v>TungstenNPP Tyazhmetprom LLC</v>
      </c>
    </row>
    <row r="643" spans="1:11">
      <c r="A643" s="49" t="s">
        <v>249</v>
      </c>
      <c r="B643" s="49" t="s">
        <v>1419</v>
      </c>
      <c r="C643" s="49" t="s">
        <v>1508</v>
      </c>
      <c r="D643" s="49" t="s">
        <v>816</v>
      </c>
      <c r="E643" s="49" t="s">
        <v>1407</v>
      </c>
      <c r="F643" s="52" t="s">
        <v>264</v>
      </c>
      <c r="H643" s="49" t="s">
        <v>1408</v>
      </c>
      <c r="I643" s="49" t="s">
        <v>938</v>
      </c>
      <c r="J643" s="53" t="str">
        <f t="shared" si="18"/>
        <v>TungstenNui Phao H.C. Starck Tungsten Chemicals Manufacturing LLC</v>
      </c>
      <c r="K643" s="53" t="str">
        <f t="shared" si="19"/>
        <v>TungstenNui Phao H.C. Starck Tungsten Chemicals Manufacturing LLC</v>
      </c>
    </row>
    <row r="644" spans="1:11">
      <c r="A644" s="49" t="s">
        <v>249</v>
      </c>
      <c r="B644" s="49" t="s">
        <v>1549</v>
      </c>
      <c r="C644" s="49" t="s">
        <v>1549</v>
      </c>
      <c r="D644" s="49" t="s">
        <v>478</v>
      </c>
      <c r="E644" s="49" t="s">
        <v>1550</v>
      </c>
      <c r="F644" s="52" t="s">
        <v>264</v>
      </c>
      <c r="H644" s="49" t="s">
        <v>1551</v>
      </c>
      <c r="I644" s="49" t="s">
        <v>724</v>
      </c>
      <c r="J644" s="53" t="str">
        <f t="shared" si="18"/>
        <v>TungstenOOO “Technolom” 1</v>
      </c>
      <c r="K644" s="53" t="str">
        <f t="shared" si="19"/>
        <v>TungstenOOO “Technolom” 1</v>
      </c>
    </row>
    <row r="645" spans="1:11">
      <c r="A645" s="49" t="s">
        <v>249</v>
      </c>
      <c r="B645" s="49" t="s">
        <v>1552</v>
      </c>
      <c r="C645" s="49" t="s">
        <v>1552</v>
      </c>
      <c r="D645" s="49" t="s">
        <v>478</v>
      </c>
      <c r="E645" s="49" t="s">
        <v>1553</v>
      </c>
      <c r="F645" s="52" t="s">
        <v>264</v>
      </c>
      <c r="H645" s="49" t="s">
        <v>1551</v>
      </c>
      <c r="I645" s="49" t="s">
        <v>724</v>
      </c>
      <c r="J645" s="53" t="str">
        <f t="shared" si="18"/>
        <v>TungstenOOO “Technolom” 2</v>
      </c>
      <c r="K645" s="53" t="str">
        <f t="shared" si="19"/>
        <v>TungstenOOO “Technolom” 2</v>
      </c>
    </row>
    <row r="646" spans="1:11">
      <c r="A646" s="49" t="s">
        <v>249</v>
      </c>
      <c r="B646" s="49" t="s">
        <v>1919</v>
      </c>
      <c r="C646" s="49" t="s">
        <v>1919</v>
      </c>
      <c r="D646" s="49" t="s">
        <v>347</v>
      </c>
      <c r="E646" s="49" t="s">
        <v>1920</v>
      </c>
      <c r="H646" s="49" t="s">
        <v>1921</v>
      </c>
      <c r="I646" s="49" t="s">
        <v>1922</v>
      </c>
      <c r="J646" s="53" t="str">
        <f t="shared" si="18"/>
        <v>TungstenPhilippine Bonway Manufacturing Industrial Corporation</v>
      </c>
      <c r="K646" s="53" t="str">
        <f t="shared" si="19"/>
        <v>TungstenPhilippine Bonway Manufacturing Industrial Corporation</v>
      </c>
    </row>
    <row r="647" spans="1:11">
      <c r="A647" s="49" t="s">
        <v>249</v>
      </c>
      <c r="B647" s="49" t="s">
        <v>1923</v>
      </c>
      <c r="C647" s="49" t="s">
        <v>1923</v>
      </c>
      <c r="D647" s="49" t="s">
        <v>347</v>
      </c>
      <c r="E647" s="49" t="s">
        <v>1924</v>
      </c>
      <c r="H647" s="49" t="s">
        <v>1921</v>
      </c>
      <c r="I647" s="49" t="s">
        <v>1922</v>
      </c>
      <c r="J647" s="53" t="str">
        <f t="shared" si="18"/>
        <v>TungstenPhilippine Carreytech Metal Corp.</v>
      </c>
      <c r="K647" s="53" t="str">
        <f t="shared" si="19"/>
        <v>TungstenPhilippine Carreytech Metal Corp.</v>
      </c>
    </row>
    <row r="648" spans="1:11">
      <c r="A648" s="49" t="s">
        <v>249</v>
      </c>
      <c r="B648" s="49" t="s">
        <v>1420</v>
      </c>
      <c r="C648" s="49" t="s">
        <v>1420</v>
      </c>
      <c r="D648" s="49" t="s">
        <v>347</v>
      </c>
      <c r="E648" s="49" t="s">
        <v>1421</v>
      </c>
      <c r="H648" s="49" t="s">
        <v>1422</v>
      </c>
      <c r="I648" s="49" t="s">
        <v>1423</v>
      </c>
      <c r="J648" s="53" t="str">
        <f t="shared" si="18"/>
        <v>TungstenPhilippine Chuangxin Industrial Co., Inc.</v>
      </c>
      <c r="K648" s="53" t="str">
        <f t="shared" si="19"/>
        <v>TungstenPhilippine Chuangxin Industrial Co., Inc.</v>
      </c>
    </row>
    <row r="649" spans="1:11">
      <c r="A649" s="49" t="s">
        <v>249</v>
      </c>
      <c r="B649" s="49" t="s">
        <v>1925</v>
      </c>
      <c r="C649" s="49" t="s">
        <v>1925</v>
      </c>
      <c r="D649" s="49" t="s">
        <v>382</v>
      </c>
      <c r="E649" s="49" t="s">
        <v>1926</v>
      </c>
      <c r="H649" s="49" t="s">
        <v>1353</v>
      </c>
      <c r="I649" s="49" t="s">
        <v>419</v>
      </c>
      <c r="J649" s="53" t="str">
        <f t="shared" si="18"/>
        <v>TungstenShinwon Tungsten (Fujian Shanghang) Co., Ltd.</v>
      </c>
      <c r="K649" s="53" t="str">
        <f t="shared" si="19"/>
        <v>TungstenShinwon Tungsten (Fujian Shanghang) Co., Ltd.</v>
      </c>
    </row>
    <row r="650" spans="1:11">
      <c r="A650" s="49" t="s">
        <v>249</v>
      </c>
      <c r="B650" s="49" t="s">
        <v>1474</v>
      </c>
      <c r="C650" s="49" t="s">
        <v>1474</v>
      </c>
      <c r="D650" s="49" t="s">
        <v>293</v>
      </c>
      <c r="E650" s="49" t="s">
        <v>1363</v>
      </c>
      <c r="H650" s="49" t="s">
        <v>1159</v>
      </c>
      <c r="I650" s="49" t="s">
        <v>295</v>
      </c>
      <c r="J650" s="53" t="str">
        <f t="shared" si="18"/>
        <v>TungstenTANIOBIS Smelting GmbH &amp; Co. KG</v>
      </c>
      <c r="K650" s="53" t="str">
        <f t="shared" si="19"/>
        <v>TungstenTANIOBIS Smelting GmbH &amp; Co. KG</v>
      </c>
    </row>
    <row r="651" spans="1:11">
      <c r="A651" s="49" t="s">
        <v>249</v>
      </c>
      <c r="B651" s="49" t="s">
        <v>1700</v>
      </c>
      <c r="C651" s="49" t="s">
        <v>1700</v>
      </c>
      <c r="D651" s="49" t="s">
        <v>816</v>
      </c>
      <c r="E651" s="49" t="s">
        <v>1701</v>
      </c>
      <c r="H651" s="49" t="s">
        <v>1702</v>
      </c>
      <c r="I651" s="49" t="s">
        <v>938</v>
      </c>
      <c r="J651" s="53" t="str">
        <f t="shared" si="18"/>
        <v>TungstenTungsten Vietnam Joint Stock Company</v>
      </c>
      <c r="K651" s="53" t="str">
        <f t="shared" si="19"/>
        <v>TungstenTungsten Vietnam Joint Stock Company</v>
      </c>
    </row>
    <row r="652" spans="1:11">
      <c r="A652" s="49" t="s">
        <v>249</v>
      </c>
      <c r="B652" s="49" t="s">
        <v>1424</v>
      </c>
      <c r="C652" s="49" t="s">
        <v>1424</v>
      </c>
      <c r="D652" s="49" t="s">
        <v>478</v>
      </c>
      <c r="E652" s="49" t="s">
        <v>1425</v>
      </c>
      <c r="H652" s="49" t="s">
        <v>1426</v>
      </c>
      <c r="I652" s="49" t="s">
        <v>1427</v>
      </c>
      <c r="J652" s="53" t="str">
        <f t="shared" si="18"/>
        <v>TungstenUnecha Refractory metals plant</v>
      </c>
      <c r="K652" s="53" t="str">
        <f t="shared" si="19"/>
        <v>TungstenUnecha Refractory metals plant</v>
      </c>
    </row>
    <row r="653" spans="1:11">
      <c r="A653" s="49" t="s">
        <v>249</v>
      </c>
      <c r="B653" s="49" t="s">
        <v>1428</v>
      </c>
      <c r="C653" s="49" t="s">
        <v>1429</v>
      </c>
      <c r="D653" s="49" t="s">
        <v>619</v>
      </c>
      <c r="E653" s="49" t="s">
        <v>1430</v>
      </c>
      <c r="H653" s="49" t="s">
        <v>1431</v>
      </c>
      <c r="I653" s="49" t="s">
        <v>1432</v>
      </c>
      <c r="J653" s="53" t="str">
        <f t="shared" ref="J653:J664" si="20">A653&amp;B653</f>
        <v>TungstenWBH</v>
      </c>
      <c r="K653" s="53" t="str">
        <f t="shared" ref="K653:K664" si="21">A653&amp;B653</f>
        <v>TungstenWBH</v>
      </c>
    </row>
    <row r="654" spans="1:11">
      <c r="A654" s="49" t="s">
        <v>249</v>
      </c>
      <c r="B654" s="49" t="s">
        <v>1433</v>
      </c>
      <c r="C654" s="49" t="s">
        <v>1429</v>
      </c>
      <c r="D654" s="49" t="s">
        <v>619</v>
      </c>
      <c r="E654" s="49" t="s">
        <v>1430</v>
      </c>
      <c r="H654" s="49" t="s">
        <v>1431</v>
      </c>
      <c r="I654" s="49" t="s">
        <v>1432</v>
      </c>
      <c r="J654" s="53" t="str">
        <f t="shared" si="20"/>
        <v>TungstenWBH,Wolfram [Austria]</v>
      </c>
      <c r="K654" s="53" t="str">
        <f t="shared" si="21"/>
        <v>TungstenWBH,Wolfram [Austria]</v>
      </c>
    </row>
    <row r="655" spans="1:11">
      <c r="A655" s="49" t="s">
        <v>249</v>
      </c>
      <c r="B655" s="49" t="s">
        <v>1429</v>
      </c>
      <c r="C655" s="49" t="s">
        <v>1429</v>
      </c>
      <c r="D655" s="49" t="s">
        <v>619</v>
      </c>
      <c r="E655" s="49" t="s">
        <v>1430</v>
      </c>
      <c r="H655" s="49" t="s">
        <v>1431</v>
      </c>
      <c r="I655" s="49" t="s">
        <v>1432</v>
      </c>
      <c r="J655" s="53" t="str">
        <f t="shared" si="20"/>
        <v>TungstenWolfram Bergbau und Hutten AG</v>
      </c>
      <c r="K655" s="53" t="str">
        <f t="shared" si="21"/>
        <v>TungstenWolfram Bergbau und Hutten AG</v>
      </c>
    </row>
    <row r="656" spans="1:11">
      <c r="A656" s="49" t="s">
        <v>249</v>
      </c>
      <c r="B656" s="49" t="s">
        <v>1434</v>
      </c>
      <c r="C656" s="49" t="s">
        <v>1429</v>
      </c>
      <c r="D656" s="49" t="s">
        <v>619</v>
      </c>
      <c r="E656" s="49" t="s">
        <v>1430</v>
      </c>
      <c r="H656" s="49" t="s">
        <v>1431</v>
      </c>
      <c r="I656" s="49" t="s">
        <v>1432</v>
      </c>
      <c r="J656" s="53" t="str">
        <f t="shared" si="20"/>
        <v>TungstenWolfram Bergbau und Hütten AG</v>
      </c>
      <c r="K656" s="53" t="str">
        <f t="shared" si="21"/>
        <v>TungstenWolfram Bergbau und Hütten AG</v>
      </c>
    </row>
    <row r="657" spans="1:11">
      <c r="A657" s="49" t="s">
        <v>249</v>
      </c>
      <c r="B657" s="49" t="s">
        <v>1435</v>
      </c>
      <c r="C657" s="49" t="s">
        <v>1436</v>
      </c>
      <c r="D657" s="49" t="s">
        <v>382</v>
      </c>
      <c r="E657" s="49" t="s">
        <v>1437</v>
      </c>
      <c r="H657" s="49" t="s">
        <v>1438</v>
      </c>
      <c r="I657" s="49" t="s">
        <v>419</v>
      </c>
      <c r="J657" s="53" t="str">
        <f t="shared" si="20"/>
        <v>TungstenXiamen H.C.</v>
      </c>
      <c r="K657" s="53" t="str">
        <f t="shared" si="21"/>
        <v>TungstenXiamen H.C.</v>
      </c>
    </row>
    <row r="658" spans="1:11">
      <c r="A658" s="49" t="s">
        <v>249</v>
      </c>
      <c r="B658" s="49" t="s">
        <v>1436</v>
      </c>
      <c r="C658" s="49" t="s">
        <v>1436</v>
      </c>
      <c r="D658" s="49" t="s">
        <v>382</v>
      </c>
      <c r="E658" s="49" t="s">
        <v>1437</v>
      </c>
      <c r="H658" s="49" t="s">
        <v>1438</v>
      </c>
      <c r="I658" s="49" t="s">
        <v>419</v>
      </c>
      <c r="J658" s="53" t="str">
        <f t="shared" si="20"/>
        <v>TungstenXiamen Tungsten (H.C.) Co., Ltd.</v>
      </c>
      <c r="K658" s="53" t="str">
        <f t="shared" si="21"/>
        <v>TungstenXiamen Tungsten (H.C.) Co., Ltd.</v>
      </c>
    </row>
    <row r="659" spans="1:11">
      <c r="A659" s="49" t="s">
        <v>249</v>
      </c>
      <c r="B659" s="49" t="s">
        <v>1439</v>
      </c>
      <c r="C659" s="49" t="s">
        <v>1439</v>
      </c>
      <c r="D659" s="49" t="s">
        <v>382</v>
      </c>
      <c r="E659" s="49" t="s">
        <v>1440</v>
      </c>
      <c r="H659" s="49" t="s">
        <v>1438</v>
      </c>
      <c r="I659" s="49" t="s">
        <v>419</v>
      </c>
      <c r="J659" s="53" t="str">
        <f t="shared" si="20"/>
        <v>TungstenXiamen Tungsten Co., Ltd.</v>
      </c>
      <c r="K659" s="53" t="str">
        <f t="shared" si="21"/>
        <v>TungstenXiamen Tungsten Co., Ltd.</v>
      </c>
    </row>
    <row r="660" spans="1:11">
      <c r="A660" s="49" t="s">
        <v>249</v>
      </c>
      <c r="B660" s="49" t="s">
        <v>1640</v>
      </c>
      <c r="C660" s="49" t="s">
        <v>1640</v>
      </c>
      <c r="D660" s="49" t="s">
        <v>382</v>
      </c>
      <c r="E660" s="49" t="s">
        <v>1641</v>
      </c>
      <c r="H660" s="49" t="s">
        <v>1642</v>
      </c>
      <c r="I660" s="49" t="s">
        <v>475</v>
      </c>
      <c r="J660" s="53" t="str">
        <f t="shared" si="20"/>
        <v>TungstenYUDU ANSHENG TUNGSTEN CO., LTD.</v>
      </c>
      <c r="K660" s="53" t="str">
        <f t="shared" si="21"/>
        <v>TungstenYUDU ANSHENG TUNGSTEN CO., LTD.</v>
      </c>
    </row>
    <row r="661" spans="1:11">
      <c r="A661" s="49" t="s">
        <v>249</v>
      </c>
      <c r="B661" s="49" t="s">
        <v>1441</v>
      </c>
      <c r="C661" s="49" t="s">
        <v>1344</v>
      </c>
      <c r="D661" s="49" t="s">
        <v>382</v>
      </c>
      <c r="E661" s="49" t="s">
        <v>1345</v>
      </c>
      <c r="H661" s="49" t="s">
        <v>861</v>
      </c>
      <c r="I661" s="49" t="s">
        <v>475</v>
      </c>
      <c r="J661" s="53" t="str">
        <f t="shared" si="20"/>
        <v>TungstenZhangyuan Tungsten Co Ltd</v>
      </c>
      <c r="K661" s="53" t="str">
        <f t="shared" si="21"/>
        <v>TungstenZhangyuan Tungsten Co Ltd</v>
      </c>
    </row>
    <row r="662" spans="1:11">
      <c r="A662" s="49" t="s">
        <v>249</v>
      </c>
      <c r="B662" s="49" t="s">
        <v>1442</v>
      </c>
      <c r="C662" s="49" t="s">
        <v>1546</v>
      </c>
      <c r="D662" s="49" t="s">
        <v>382</v>
      </c>
      <c r="E662" s="49" t="s">
        <v>1342</v>
      </c>
      <c r="H662" s="49" t="s">
        <v>544</v>
      </c>
      <c r="I662" s="49" t="s">
        <v>528</v>
      </c>
      <c r="J662" s="53" t="str">
        <f t="shared" si="20"/>
        <v>Tungsten洛阳栾川钼业集团钨业有限公司</v>
      </c>
      <c r="K662" s="53" t="str">
        <f t="shared" si="21"/>
        <v>Tungsten洛阳栾川钼业集团钨业有限公司</v>
      </c>
    </row>
    <row r="663" spans="1:11">
      <c r="A663" s="49" t="s">
        <v>249</v>
      </c>
      <c r="B663" s="49" t="s">
        <v>1127</v>
      </c>
      <c r="J663" s="53" t="str">
        <f t="shared" si="20"/>
        <v>TungstenSmelter not listed</v>
      </c>
      <c r="K663" s="53" t="str">
        <f t="shared" si="21"/>
        <v>TungstenSmelter not listed</v>
      </c>
    </row>
    <row r="664" spans="1:11">
      <c r="A664" s="49" t="s">
        <v>249</v>
      </c>
      <c r="B664" s="49" t="s">
        <v>259</v>
      </c>
      <c r="C664" s="49" t="s">
        <v>237</v>
      </c>
      <c r="D664" s="49" t="s">
        <v>237</v>
      </c>
      <c r="J664" s="53" t="str">
        <f t="shared" si="20"/>
        <v>TungstenSmelter not yet identified</v>
      </c>
      <c r="K664" s="53" t="str">
        <f t="shared" si="21"/>
        <v>TungstenSmelter not yet identified</v>
      </c>
    </row>
  </sheetData>
  <mergeCells count="2">
    <mergeCell ref="A1:G1"/>
    <mergeCell ref="A2:I3"/>
  </mergeCells>
  <conditionalFormatting sqref="J5:J664">
    <cfRule type="cellIs" dxfId="0" priority="1" stopIfTrue="1"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Revision</vt:lpstr>
      <vt:lpstr>Instructions</vt:lpstr>
      <vt:lpstr>Definitions</vt:lpstr>
      <vt:lpstr>Declaration</vt:lpstr>
      <vt:lpstr>Smelter List</vt:lpstr>
      <vt:lpstr>Checker</vt:lpstr>
      <vt:lpstr>Product List</vt:lpstr>
      <vt:lpstr>Smelter Look-up</vt:lpstr>
    </vt:vector>
  </TitlesOfParts>
  <Company>IHSMarkit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zct45230</dc:creator>
  <cp:lastModifiedBy>Summers, Steve</cp:lastModifiedBy>
  <dcterms:created xsi:type="dcterms:W3CDTF">2020-06-10T12:09:44Z</dcterms:created>
  <dcterms:modified xsi:type="dcterms:W3CDTF">2024-10-24T14:43:37Z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2024-05-08T15:12:02Z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0ce83040-50e6-4ae0-bc3c-a2d9046a4a78</vt:lpwstr>
  </property>
  <property fmtid="{D5CDD505-2E9C-101B-9397-08002B2CF9AE}" pid="7" name="MSIP_Label_defa4170-0d19-0005-0004-bc88714345d2_ActionId">
    <vt:lpwstr>7aced60b-b2f6-457b-bd36-06116dc5237a</vt:lpwstr>
  </property>
  <property fmtid="{D5CDD505-2E9C-101B-9397-08002B2CF9AE}" pid="8" name="MSIP_Label_defa4170-0d19-0005-0004-bc88714345d2_ContentBits">
    <vt:lpwstr>0</vt:lpwstr>
  </property>
</Properties>
</file>