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Schurter AG - EDC/"/>
    </mc:Choice>
  </mc:AlternateContent>
  <xr:revisionPtr revIDLastSave="0" documentId="8_{60755D49-0289-4F4A-989C-488554F2DF0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905" yWindow="2010" windowWidth="2397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8" i="5" l="1"/>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c r="B57" i="6"/>
  <c r="G57" i="6"/>
  <c r="B56" i="6"/>
  <c r="G56" i="6" s="1"/>
  <c r="B55" i="6"/>
  <c r="G55" i="6" s="1"/>
  <c r="B54" i="6"/>
  <c r="G54" i="6" s="1"/>
  <c r="B17" i="6"/>
  <c r="B16" i="6"/>
  <c r="F21" i="6" s="1"/>
  <c r="B15" i="6"/>
  <c r="G15" i="6" s="1"/>
  <c r="H15" i="6" s="1"/>
  <c r="B14" i="6"/>
  <c r="G14" i="6" s="1"/>
  <c r="H14" i="6" s="1"/>
  <c r="H13" i="6"/>
  <c r="B12" i="6"/>
  <c r="G12" i="6"/>
  <c r="H12" i="6"/>
  <c r="D12" i="6" s="1"/>
  <c r="B11" i="6"/>
  <c r="G11" i="6" s="1"/>
  <c r="H11" i="6" s="1"/>
  <c r="D11" i="6" s="1"/>
  <c r="H10" i="6"/>
  <c r="D10" i="6" s="1"/>
  <c r="G9" i="6"/>
  <c r="H9" i="6"/>
  <c r="D9" i="6" s="1"/>
  <c r="B8" i="6"/>
  <c r="G8" i="6" s="1"/>
  <c r="H8" i="6"/>
  <c r="D8" i="6"/>
  <c r="B7" i="6"/>
  <c r="G7" i="6"/>
  <c r="H7" i="6"/>
  <c r="D7" i="6" s="1"/>
  <c r="B6" i="6"/>
  <c r="G6" i="6"/>
  <c r="B5" i="6"/>
  <c r="F6" i="6"/>
  <c r="H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B90" i="4"/>
  <c r="H67" i="4"/>
  <c r="P47" i="4"/>
  <c r="P46" i="4"/>
  <c r="B46" i="4" s="1"/>
  <c r="A31" i="6" s="1"/>
  <c r="P45" i="4"/>
  <c r="B45" i="4" s="1"/>
  <c r="A30" i="6" s="1"/>
  <c r="P44" i="4"/>
  <c r="P43" i="4"/>
  <c r="Q43" i="4" s="1"/>
  <c r="P41" i="4"/>
  <c r="P40" i="4"/>
  <c r="P39" i="4"/>
  <c r="B39" i="4" s="1"/>
  <c r="B51" i="4" s="1"/>
  <c r="A35" i="6" s="1"/>
  <c r="P38" i="4"/>
  <c r="P37" i="4"/>
  <c r="Q37" i="4" s="1"/>
  <c r="P35" i="4"/>
  <c r="P34" i="4"/>
  <c r="P33" i="4"/>
  <c r="P32" i="4"/>
  <c r="P31" i="4"/>
  <c r="Q31" i="4" s="1"/>
  <c r="P29" i="4"/>
  <c r="B29" i="4" s="1"/>
  <c r="B35" i="4" s="1"/>
  <c r="A22" i="6" s="1"/>
  <c r="P28" i="4"/>
  <c r="B28" i="4" s="1"/>
  <c r="P27" i="4"/>
  <c r="B27" i="4"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68"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26" i="6" s="1"/>
  <c r="G26" i="6" s="1"/>
  <c r="B51" i="6"/>
  <c r="G51" i="6" s="1"/>
  <c r="G16" i="6"/>
  <c r="H16" i="6" s="1"/>
  <c r="A38" i="2"/>
  <c r="J4" i="5"/>
  <c r="B41" i="4"/>
  <c r="A55" i="2"/>
  <c r="A73" i="2"/>
  <c r="B9" i="3"/>
  <c r="A3" i="2"/>
  <c r="A20" i="2"/>
  <c r="B17" i="3"/>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B52" i="6"/>
  <c r="G52" i="6"/>
  <c r="B37" i="6"/>
  <c r="G37" i="6" s="1"/>
  <c r="B42" i="6"/>
  <c r="G42" i="6"/>
  <c r="B40" i="6"/>
  <c r="G40" i="6" s="1"/>
  <c r="B50" i="6"/>
  <c r="G50" i="6" s="1"/>
  <c r="H50" i="6" s="1"/>
  <c r="D50" i="6" s="1"/>
  <c r="B25" i="6"/>
  <c r="G25" i="6" s="1"/>
  <c r="H25" i="6" s="1"/>
  <c r="D25" i="6" s="1"/>
  <c r="B35" i="6"/>
  <c r="G35" i="6" s="1"/>
  <c r="G32" i="6"/>
  <c r="F2426" i="5"/>
  <c r="R2426" i="5"/>
  <c r="J2426" i="5"/>
  <c r="I2426" i="5"/>
  <c r="H2426" i="5"/>
  <c r="D5" i="6"/>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1" i="6"/>
  <c r="B36" i="6"/>
  <c r="G36" i="6" s="1"/>
  <c r="G20" i="6"/>
  <c r="H20" i="6"/>
  <c r="D20" i="6" s="1"/>
  <c r="B45" i="6"/>
  <c r="G45" i="6" s="1"/>
  <c r="H45" i="6" s="1"/>
  <c r="D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6" i="6"/>
  <c r="J2479" i="5"/>
  <c r="I2479" i="5"/>
  <c r="R2479" i="5"/>
  <c r="H2479" i="5"/>
  <c r="F2479" i="5"/>
  <c r="F45" i="6"/>
  <c r="F66" i="6"/>
  <c r="F50" i="6"/>
  <c r="F30" i="6"/>
  <c r="F35" i="6"/>
  <c r="H35" i="6" s="1"/>
  <c r="D35" i="6" s="1"/>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32" i="6"/>
  <c r="H32" i="6" s="1"/>
  <c r="D32" i="6" s="1"/>
  <c r="F52" i="6"/>
  <c r="H52" i="6" s="1"/>
  <c r="D52"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S597" i="5"/>
  <c r="S599" i="5"/>
  <c r="S611" i="5"/>
  <c r="S601" i="5"/>
  <c r="S600" i="5"/>
  <c r="S382" i="5"/>
  <c r="S533" i="5"/>
  <c r="S355" i="5"/>
  <c r="S602" i="5"/>
  <c r="S603" i="5"/>
  <c r="S605" i="5"/>
  <c r="S607"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H36" i="6" l="1"/>
  <c r="D36" i="6" s="1"/>
  <c r="F31" i="6"/>
  <c r="H31" i="6" s="1"/>
  <c r="F67" i="6"/>
  <c r="H21" i="6"/>
  <c r="D21" i="6" s="1"/>
  <c r="H41" i="6"/>
  <c r="D41" i="6" s="1"/>
  <c r="H40" i="6"/>
  <c r="D40" i="6" s="1"/>
  <c r="H30" i="6"/>
  <c r="D30" i="6" s="1"/>
  <c r="D17" i="6"/>
  <c r="K68" i="6"/>
  <c r="F47" i="6"/>
  <c r="H47" i="6" s="1"/>
  <c r="D47" i="6" s="1"/>
  <c r="H27" i="6"/>
  <c r="D27" i="6" s="1"/>
  <c r="C42" i="6"/>
  <c r="C47" i="6"/>
  <c r="C17" i="6"/>
  <c r="C52" i="6"/>
  <c r="C27" i="6"/>
  <c r="C22" i="6"/>
  <c r="C32" i="6"/>
  <c r="C37" i="6"/>
  <c r="F37" i="6"/>
  <c r="H37" i="6" s="1"/>
  <c r="D37" i="6" s="1"/>
  <c r="K67" i="6"/>
  <c r="D16" i="6"/>
  <c r="F46" i="6"/>
  <c r="H46" i="6" s="1"/>
  <c r="D46" i="6" s="1"/>
  <c r="C16" i="6"/>
  <c r="C21" i="6"/>
  <c r="H26" i="6"/>
  <c r="D26" i="6" s="1"/>
  <c r="F51" i="6"/>
  <c r="H51" i="6" s="1"/>
  <c r="D51" i="6" s="1"/>
  <c r="D15" i="6"/>
  <c r="K66" i="6"/>
  <c r="B31" i="4"/>
  <c r="A18" i="6" s="1"/>
  <c r="B75" i="4"/>
  <c r="A54" i="6" s="1"/>
  <c r="B81" i="4"/>
  <c r="A58" i="6" s="1"/>
  <c r="B43" i="4"/>
  <c r="A28" i="6" s="1"/>
  <c r="B89" i="4"/>
  <c r="A63" i="6" s="1"/>
  <c r="B61" i="4"/>
  <c r="A43" i="6" s="1"/>
  <c r="B49" i="4"/>
  <c r="A33" i="6" s="1"/>
  <c r="C25" i="6"/>
  <c r="C35" i="6"/>
  <c r="C40" i="6"/>
  <c r="C20" i="6"/>
  <c r="C50" i="6"/>
  <c r="C45" i="6"/>
  <c r="C15" i="6"/>
  <c r="D14" i="6"/>
  <c r="B79" i="4"/>
  <c r="A57" i="6" s="1"/>
  <c r="B55" i="4"/>
  <c r="A38" i="6" s="1"/>
  <c r="B19" i="6"/>
  <c r="B29" i="6" s="1"/>
  <c r="G29" i="6" s="1"/>
  <c r="F19" i="6"/>
  <c r="A17" i="6"/>
  <c r="B37" i="4"/>
  <c r="A23" i="6" s="1"/>
  <c r="B77" i="4"/>
  <c r="A55" i="6" s="1"/>
  <c r="B67" i="4"/>
  <c r="A48" i="6" s="1"/>
  <c r="B85" i="4"/>
  <c r="A60" i="6" s="1"/>
  <c r="C14" i="6"/>
  <c r="B83" i="4"/>
  <c r="A59" i="6" s="1"/>
  <c r="B87" i="4"/>
  <c r="A62" i="6" s="1"/>
  <c r="C12" i="6"/>
  <c r="C9" i="6"/>
  <c r="C8" i="6"/>
  <c r="C7" i="6"/>
  <c r="C11" i="6"/>
  <c r="C10" i="6"/>
  <c r="C8" i="5"/>
  <c r="B20" i="5"/>
  <c r="C14" i="5"/>
  <c r="C22" i="5"/>
  <c r="A27" i="6"/>
  <c r="B53" i="4"/>
  <c r="A37" i="6" s="1"/>
  <c r="C26" i="5"/>
  <c r="C12" i="5"/>
  <c r="B57" i="4"/>
  <c r="A40" i="6" s="1"/>
  <c r="B65" i="4"/>
  <c r="A47" i="6" s="1"/>
  <c r="A25" i="6"/>
  <c r="C18" i="5"/>
  <c r="G49" i="4"/>
  <c r="D37" i="4"/>
  <c r="D74" i="4"/>
  <c r="B64" i="4"/>
  <c r="A46" i="6" s="1"/>
  <c r="B58" i="4"/>
  <c r="A41" i="6" s="1"/>
  <c r="D67" i="4"/>
  <c r="A15" i="6"/>
  <c r="B33" i="4"/>
  <c r="A20" i="6" s="1"/>
  <c r="C5" i="5"/>
  <c r="B8" i="5"/>
  <c r="C10" i="5"/>
  <c r="C21" i="5"/>
  <c r="B26" i="5"/>
  <c r="C16" i="5"/>
  <c r="C27" i="5"/>
  <c r="C9" i="5"/>
  <c r="C20" i="5"/>
  <c r="B17" i="5"/>
  <c r="A26" i="6"/>
  <c r="D31" i="4"/>
  <c r="C5" i="6"/>
  <c r="B69" i="4"/>
  <c r="A50" i="6" s="1"/>
  <c r="B63" i="4"/>
  <c r="A45" i="6" s="1"/>
  <c r="B71" i="4"/>
  <c r="A52" i="6" s="1"/>
  <c r="B59" i="4"/>
  <c r="A42" i="6" s="1"/>
  <c r="B14" i="5"/>
  <c r="C24" i="5"/>
  <c r="C15" i="5"/>
  <c r="C6" i="5"/>
  <c r="B11" i="5"/>
  <c r="C4" i="6"/>
  <c r="B23" i="5"/>
  <c r="B5" i="5"/>
  <c r="B32" i="4"/>
  <c r="A19" i="6" s="1"/>
  <c r="A14" i="6"/>
  <c r="A16" i="6"/>
  <c r="B34" i="4"/>
  <c r="A21" i="6" s="1"/>
  <c r="C25" i="5"/>
  <c r="C19" i="5"/>
  <c r="C13" i="5"/>
  <c r="C7" i="5"/>
  <c r="B25" i="5"/>
  <c r="B22" i="5"/>
  <c r="B19" i="5"/>
  <c r="B16" i="5"/>
  <c r="B13" i="5"/>
  <c r="B10" i="5"/>
  <c r="B7" i="5"/>
  <c r="C23" i="5"/>
  <c r="C17" i="5"/>
  <c r="C11" i="5"/>
  <c r="B27" i="5"/>
  <c r="V27" i="5" s="1"/>
  <c r="B24" i="5"/>
  <c r="B21" i="5"/>
  <c r="B18" i="5"/>
  <c r="B15" i="5"/>
  <c r="B12" i="5"/>
  <c r="V12" i="5" s="1"/>
  <c r="B9" i="5"/>
  <c r="B6" i="5"/>
  <c r="A24" i="6"/>
  <c r="B52" i="4"/>
  <c r="A36" i="6" s="1"/>
  <c r="D43" i="4"/>
  <c r="B56" i="4"/>
  <c r="A39" i="6" s="1"/>
  <c r="D61" i="4"/>
  <c r="B68" i="4"/>
  <c r="A49" i="6" s="1"/>
  <c r="D55" i="4"/>
  <c r="G61" i="4"/>
  <c r="G31" i="4"/>
  <c r="G64" i="6"/>
  <c r="G67" i="4"/>
  <c r="B62" i="4"/>
  <c r="A44" i="6" s="1"/>
  <c r="G37" i="4"/>
  <c r="G43" i="4"/>
  <c r="G74" i="4"/>
  <c r="C51" i="6" l="1"/>
  <c r="C36" i="6"/>
  <c r="AB5" i="5"/>
  <c r="C30" i="6"/>
  <c r="D31" i="6"/>
  <c r="C31" i="6"/>
  <c r="C41" i="6"/>
  <c r="C46" i="6"/>
  <c r="AB23" i="5"/>
  <c r="V10" i="5"/>
  <c r="H10" i="5" s="1"/>
  <c r="C26" i="6"/>
  <c r="B39" i="6"/>
  <c r="G39" i="6" s="1"/>
  <c r="B49" i="6"/>
  <c r="G49" i="6" s="1"/>
  <c r="B24" i="6"/>
  <c r="G24" i="6" s="1"/>
  <c r="F24" i="6"/>
  <c r="B34" i="6"/>
  <c r="G34" i="6" s="1"/>
  <c r="G19" i="6"/>
  <c r="H19" i="6" s="1"/>
  <c r="B44" i="6"/>
  <c r="G44" i="6" s="1"/>
  <c r="V20" i="5"/>
  <c r="G20" i="5" s="1"/>
  <c r="V22" i="5"/>
  <c r="I22" i="5" s="1"/>
  <c r="AB20" i="5"/>
  <c r="V8" i="5"/>
  <c r="AB8" i="5"/>
  <c r="V26" i="5"/>
  <c r="AB26" i="5"/>
  <c r="V14" i="5"/>
  <c r="AB14" i="5"/>
  <c r="F69" i="6"/>
  <c r="C69" i="6" s="1"/>
  <c r="V5" i="5"/>
  <c r="J27" i="5"/>
  <c r="I27" i="5"/>
  <c r="E27" i="5"/>
  <c r="X27" i="5" s="1"/>
  <c r="G27" i="5"/>
  <c r="H27" i="5"/>
  <c r="F27" i="5"/>
  <c r="R27" i="5"/>
  <c r="R12" i="5"/>
  <c r="H12" i="5"/>
  <c r="E12" i="5"/>
  <c r="X12" i="5" s="1"/>
  <c r="F12" i="5"/>
  <c r="I12" i="5"/>
  <c r="J12" i="5"/>
  <c r="G12" i="5"/>
  <c r="AB18" i="5"/>
  <c r="AB7" i="5"/>
  <c r="AB21" i="5"/>
  <c r="AB6" i="5"/>
  <c r="AB24" i="5"/>
  <c r="AB13" i="5"/>
  <c r="V13" i="5"/>
  <c r="G13" i="5" s="1"/>
  <c r="V21" i="5"/>
  <c r="V6" i="5"/>
  <c r="V24" i="5"/>
  <c r="AB25" i="5"/>
  <c r="AB10" i="5"/>
  <c r="AB9" i="5"/>
  <c r="AB27" i="5"/>
  <c r="AB16" i="5"/>
  <c r="V19" i="5"/>
  <c r="G19" i="5" s="1"/>
  <c r="AB12" i="5"/>
  <c r="AB19" i="5"/>
  <c r="V25" i="5"/>
  <c r="G25" i="5" s="1"/>
  <c r="V9" i="5"/>
  <c r="V17" i="5"/>
  <c r="G17" i="5" s="1"/>
  <c r="AB17" i="5"/>
  <c r="V18" i="5"/>
  <c r="V23" i="5"/>
  <c r="G23" i="5" s="1"/>
  <c r="V7" i="5"/>
  <c r="G7" i="5" s="1"/>
  <c r="AB15" i="5"/>
  <c r="V11" i="5"/>
  <c r="G11" i="5" s="1"/>
  <c r="AB11" i="5"/>
  <c r="AB22" i="5"/>
  <c r="V16" i="5"/>
  <c r="V15" i="5"/>
  <c r="B64" i="6"/>
  <c r="H64" i="6"/>
  <c r="S12" i="5"/>
  <c r="F10" i="5" l="1"/>
  <c r="F22" i="5"/>
  <c r="G10" i="5"/>
  <c r="H22" i="5"/>
  <c r="E10" i="5"/>
  <c r="G22" i="5"/>
  <c r="R10" i="5"/>
  <c r="E22" i="5"/>
  <c r="J10" i="5"/>
  <c r="I10" i="5"/>
  <c r="J22" i="5"/>
  <c r="R22" i="5"/>
  <c r="D19" i="6"/>
  <c r="K65" i="6"/>
  <c r="C19" i="6"/>
  <c r="F44" i="6"/>
  <c r="H44" i="6" s="1"/>
  <c r="F65" i="6"/>
  <c r="F29" i="6"/>
  <c r="H29" i="6" s="1"/>
  <c r="H24" i="6"/>
  <c r="F49" i="6"/>
  <c r="H49" i="6" s="1"/>
  <c r="F34" i="6"/>
  <c r="H34" i="6" s="1"/>
  <c r="F54" i="6"/>
  <c r="F39" i="6"/>
  <c r="H39" i="6" s="1"/>
  <c r="H20" i="5"/>
  <c r="R20" i="5"/>
  <c r="E20" i="5"/>
  <c r="J20" i="5"/>
  <c r="I20" i="5"/>
  <c r="F20" i="5"/>
  <c r="G66" i="6"/>
  <c r="H66" i="6" s="1"/>
  <c r="D66" i="6" s="1"/>
  <c r="H8" i="5"/>
  <c r="J8" i="5"/>
  <c r="I8" i="5"/>
  <c r="E8" i="5"/>
  <c r="F8" i="5"/>
  <c r="G8" i="5"/>
  <c r="R8" i="5"/>
  <c r="F26" i="5"/>
  <c r="R26" i="5"/>
  <c r="G26" i="5"/>
  <c r="E26" i="5"/>
  <c r="I26" i="5"/>
  <c r="J26" i="5"/>
  <c r="H26" i="5"/>
  <c r="E5" i="5"/>
  <c r="F5" i="5"/>
  <c r="I5" i="5"/>
  <c r="J5" i="5"/>
  <c r="R5" i="5"/>
  <c r="H5" i="5"/>
  <c r="G5" i="5"/>
  <c r="G67" i="6"/>
  <c r="H67" i="6" s="1"/>
  <c r="D67" i="6" s="1"/>
  <c r="F14" i="5"/>
  <c r="I14" i="5"/>
  <c r="E14" i="5"/>
  <c r="R14" i="5"/>
  <c r="G14" i="5"/>
  <c r="H14" i="5"/>
  <c r="J14" i="5"/>
  <c r="H21" i="5"/>
  <c r="E21" i="5"/>
  <c r="R21" i="5"/>
  <c r="I21" i="5"/>
  <c r="J21" i="5"/>
  <c r="F21" i="5"/>
  <c r="G21" i="5"/>
  <c r="E23" i="5"/>
  <c r="H23" i="5"/>
  <c r="I23" i="5"/>
  <c r="J23" i="5"/>
  <c r="F23" i="5"/>
  <c r="R23" i="5"/>
  <c r="E15" i="5"/>
  <c r="J15" i="5"/>
  <c r="H15" i="5"/>
  <c r="I15" i="5"/>
  <c r="F15" i="5"/>
  <c r="R15" i="5"/>
  <c r="G15" i="5"/>
  <c r="I18" i="5"/>
  <c r="H18" i="5"/>
  <c r="R18" i="5"/>
  <c r="E18" i="5"/>
  <c r="J18" i="5"/>
  <c r="F18" i="5"/>
  <c r="G18" i="5"/>
  <c r="E9" i="5"/>
  <c r="G9" i="5"/>
  <c r="R9" i="5"/>
  <c r="F9" i="5"/>
  <c r="H9" i="5"/>
  <c r="J9" i="5"/>
  <c r="I9" i="5"/>
  <c r="J24" i="5"/>
  <c r="H24" i="5"/>
  <c r="I24" i="5"/>
  <c r="E24" i="5"/>
  <c r="R24" i="5"/>
  <c r="F24" i="5"/>
  <c r="G24" i="5"/>
  <c r="E13" i="5"/>
  <c r="R13" i="5"/>
  <c r="I13" i="5"/>
  <c r="J13" i="5"/>
  <c r="F13" i="5"/>
  <c r="H13" i="5"/>
  <c r="F25" i="5"/>
  <c r="E25" i="5"/>
  <c r="H25" i="5"/>
  <c r="R25" i="5"/>
  <c r="J25" i="5"/>
  <c r="I25" i="5"/>
  <c r="R6" i="5"/>
  <c r="I6" i="5"/>
  <c r="F6" i="5"/>
  <c r="E6" i="5"/>
  <c r="J6" i="5"/>
  <c r="H6" i="5"/>
  <c r="G6" i="5"/>
  <c r="G68" i="6"/>
  <c r="H68" i="6" s="1"/>
  <c r="I16" i="5"/>
  <c r="E16" i="5"/>
  <c r="R16" i="5"/>
  <c r="H16" i="5"/>
  <c r="G16" i="5"/>
  <c r="J16" i="5"/>
  <c r="F16" i="5"/>
  <c r="E11" i="5"/>
  <c r="H11" i="5"/>
  <c r="J11" i="5"/>
  <c r="R11" i="5"/>
  <c r="I11" i="5"/>
  <c r="F11" i="5"/>
  <c r="E7" i="5"/>
  <c r="F7" i="5"/>
  <c r="J7" i="5"/>
  <c r="I7" i="5"/>
  <c r="H7" i="5"/>
  <c r="R7" i="5"/>
  <c r="E17" i="5"/>
  <c r="R17" i="5"/>
  <c r="F17" i="5"/>
  <c r="I17" i="5"/>
  <c r="H17" i="5"/>
  <c r="J17" i="5"/>
  <c r="R19" i="5"/>
  <c r="E19" i="5"/>
  <c r="I19" i="5"/>
  <c r="H19" i="5"/>
  <c r="F19" i="5"/>
  <c r="J19" i="5"/>
  <c r="G65" i="6"/>
  <c r="H65" i="6" s="1"/>
  <c r="D64" i="6"/>
  <c r="C64" i="6"/>
  <c r="S27" i="5"/>
  <c r="S10" i="5"/>
  <c r="S8" i="5"/>
  <c r="S26" i="5"/>
  <c r="T12" i="5"/>
  <c r="S5" i="5"/>
  <c r="S20" i="5"/>
  <c r="S22" i="5"/>
  <c r="S14" i="5"/>
  <c r="X22" i="5" l="1"/>
  <c r="X10" i="5"/>
  <c r="D39" i="6"/>
  <c r="C39" i="6"/>
  <c r="C2" i="6"/>
  <c r="B2" i="6"/>
  <c r="F57" i="6"/>
  <c r="H57" i="6" s="1"/>
  <c r="F63" i="6"/>
  <c r="H63" i="6" s="1"/>
  <c r="F58" i="6"/>
  <c r="H58" i="6" s="1"/>
  <c r="F59" i="6"/>
  <c r="H59" i="6" s="1"/>
  <c r="F60" i="6"/>
  <c r="H60" i="6" s="1"/>
  <c r="F55" i="6"/>
  <c r="F62" i="6"/>
  <c r="H62" i="6" s="1"/>
  <c r="H54" i="6"/>
  <c r="D44" i="6"/>
  <c r="C44" i="6"/>
  <c r="D29" i="6"/>
  <c r="C29" i="6"/>
  <c r="D34" i="6"/>
  <c r="C34" i="6"/>
  <c r="C49" i="6"/>
  <c r="D49" i="6"/>
  <c r="D24" i="6"/>
  <c r="C24" i="6"/>
  <c r="C66" i="6"/>
  <c r="X20" i="5"/>
  <c r="X26" i="5"/>
  <c r="X8" i="5"/>
  <c r="C67" i="6"/>
  <c r="X14" i="5"/>
  <c r="X5" i="5"/>
  <c r="X24" i="5"/>
  <c r="X15" i="5"/>
  <c r="X23" i="5"/>
  <c r="X21" i="5"/>
  <c r="X19" i="5"/>
  <c r="D65" i="6"/>
  <c r="C65" i="6"/>
  <c r="X17" i="5"/>
  <c r="X11" i="5"/>
  <c r="X6" i="5"/>
  <c r="G69" i="6" a="1"/>
  <c r="G69" i="6" s="1"/>
  <c r="H69" i="6" s="1"/>
  <c r="X18" i="5"/>
  <c r="D68" i="6"/>
  <c r="C68" i="6"/>
  <c r="X25" i="5"/>
  <c r="X9" i="5"/>
  <c r="X7" i="5"/>
  <c r="X16" i="5"/>
  <c r="X13" i="5"/>
  <c r="T27" i="5"/>
  <c r="S25" i="5"/>
  <c r="T22" i="5"/>
  <c r="S19" i="5"/>
  <c r="S21" i="5"/>
  <c r="S18" i="5"/>
  <c r="S6" i="5"/>
  <c r="T8" i="5"/>
  <c r="T5" i="5"/>
  <c r="S9" i="5"/>
  <c r="S15" i="5"/>
  <c r="S17" i="5"/>
  <c r="S13" i="5"/>
  <c r="S16" i="5"/>
  <c r="S7" i="5"/>
  <c r="S23" i="5"/>
  <c r="T26" i="5"/>
  <c r="T20" i="5"/>
  <c r="S11" i="5"/>
  <c r="T14" i="5"/>
  <c r="S24" i="5"/>
  <c r="T10" i="5"/>
  <c r="D62" i="6" l="1"/>
  <c r="C62" i="6"/>
  <c r="D57" i="6"/>
  <c r="C57" i="6"/>
  <c r="F56" i="6"/>
  <c r="H56" i="6" s="1"/>
  <c r="H55" i="6"/>
  <c r="D60" i="6"/>
  <c r="C60" i="6"/>
  <c r="D59" i="6"/>
  <c r="C59" i="6"/>
  <c r="D58" i="6"/>
  <c r="C58" i="6"/>
  <c r="D54" i="6"/>
  <c r="C54" i="6"/>
  <c r="D63" i="6"/>
  <c r="C63" i="6"/>
  <c r="T15" i="5"/>
  <c r="T7" i="5"/>
  <c r="T6" i="5"/>
  <c r="T21" i="5"/>
  <c r="T23" i="5"/>
  <c r="T19" i="5"/>
  <c r="T25" i="5"/>
  <c r="T17" i="5"/>
  <c r="T18" i="5"/>
  <c r="T13" i="5"/>
  <c r="T24" i="5"/>
  <c r="T16" i="5"/>
  <c r="T11" i="5"/>
  <c r="T9"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<sst xmlns="http://schemas.openxmlformats.org/spreadsheetml/2006/main" count="22368" uniqueCount="15815">
  <si>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</si>
  <si>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</si>
  <si>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</si>
  <si>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</si>
  <si>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</si>
  <si>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</si>
  <si>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</si>
  <si>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</si>
  <si>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</si>
  <si>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</si>
  <si>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</si>
  <si>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</si>
  <si>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</si>
  <si>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</si>
  <si>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</si>
  <si>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</si>
  <si>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</si>
  <si>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</si>
  <si>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</si>
  <si>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</si>
  <si>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</si>
  <si>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</si>
  <si>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</si>
  <si>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</si>
  <si>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</si>
  <si>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</si>
  <si>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</si>
  <si>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</si>
  <si>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</si>
  <si>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</si>
  <si>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</si>
  <si>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</si>
  <si>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</si>
  <si>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</si>
  <si>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</si>
  <si>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</si>
  <si>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</si>
  <si>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</si>
  <si>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</si>
  <si>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</si>
  <si>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</si>
  <si>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</si>
  <si>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</si>
  <si>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</si>
  <si>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</si>
  <si>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</si>
  <si>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</si>
  <si>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</si>
  <si>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</si>
  <si>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</si>
  <si>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</si>
  <si>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</si>
  <si>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</si>
  <si>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</si>
  <si>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</si>
  <si>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</si>
  <si>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</si>
  <si>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</si>
  <si>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</si>
  <si>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</si>
  <si>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</si>
  <si>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</si>
  <si>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</si>
  <si>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</si>
  <si>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</si>
  <si>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</si>
  <si>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</si>
  <si>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</si>
  <si>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</si>
  <si>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</si>
  <si>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</si>
  <si>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</si>
  <si>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</si>
  <si>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</si>
  <si>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</si>
  <si>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</si>
  <si>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</si>
  <si>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</si>
  <si>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</si>
  <si>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</si>
  <si>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</si>
  <si>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</si>
  <si>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</si>
  <si>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</si>
  <si>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</si>
  <si>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</si>
  <si>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</si>
  <si>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</si>
  <si>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</si>
  <si>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</si>
  <si>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</si>
  <si>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</si>
  <si>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</si>
  <si>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</si>
  <si>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</si>
  <si>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</si>
  <si>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</si>
  <si>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</si>
  <si>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</si>
  <si>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</si>
  <si>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</si>
  <si>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</si>
  <si>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</si>
  <si>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</si>
  <si>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</si>
  <si>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</si>
  <si>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</si>
  <si>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</si>
  <si>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</si>
  <si>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</si>
  <si>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</si>
  <si>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</si>
  <si>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</si>
  <si>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</si>
  <si>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</si>
  <si>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</si>
  <si>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</si>
  <si>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</si>
  <si>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</si>
  <si>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</si>
  <si>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</si>
  <si>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</si>
  <si>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</si>
  <si>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</si>
  <si>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</si>
  <si>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</si>
  <si>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</si>
  <si>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</si>
  <si>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</si>
  <si>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</si>
  <si>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</si>
  <si>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</si>
  <si>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</si>
  <si>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</si>
  <si>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</si>
  <si>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</si>
  <si>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</si>
  <si>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</si>
  <si>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</si>
  <si>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</si>
  <si>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</si>
  <si>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</si>
  <si>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</si>
  <si>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</si>
  <si>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</si>
  <si>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</si>
  <si>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</si>
  <si>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</si>
  <si>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</si>
  <si>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</si>
  <si>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</si>
  <si>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</si>
  <si>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</si>
  <si>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</si>
  <si>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</si>
  <si>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</si>
  <si>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</si>
  <si>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</si>
  <si>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</si>
  <si>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</si>
  <si>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</si>
  <si>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</si>
  <si>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</si>
  <si>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</si>
  <si>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</si>
  <si>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</si>
  <si>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</si>
  <si>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</si>
  <si>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</si>
  <si>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</si>
  <si>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</si>
  <si>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</si>
  <si>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</si>
  <si>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</si>
  <si>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</si>
  <si>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</si>
  <si>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</si>
  <si>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</si>
  <si>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</si>
  <si>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</si>
  <si>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</si>
  <si>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</si>
  <si>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</si>
  <si>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</si>
  <si>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</si>
  <si>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</si>
  <si>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</si>
  <si>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</si>
  <si>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</si>
  <si>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</si>
  <si>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</si>
  <si>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</si>
  <si>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</si>
  <si>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</si>
  <si>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</si>
  <si>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</si>
  <si>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</si>
  <si>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</si>
  <si>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</si>
  <si>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</si>
  <si>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</si>
  <si>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</si>
  <si>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</si>
  <si>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</si>
  <si>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</si>
  <si>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</si>
  <si>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</si>
  <si>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</si>
  <si>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</si>
  <si>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</si>
  <si>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</si>
  <si>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</si>
  <si>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</si>
  <si>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</si>
  <si>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</si>
  <si>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</si>
  <si>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</si>
  <si>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</si>
  <si>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</si>
  <si>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</si>
  <si>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</si>
  <si>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</si>
  <si>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</si>
  <si>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</si>
  <si>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</si>
  <si>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</si>
  <si>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</si>
  <si>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</si>
  <si>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</si>
  <si>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</si>
  <si>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</si>
  <si>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</si>
  <si>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</si>
  <si>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</si>
  <si>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</si>
  <si>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</si>
  <si>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</si>
  <si>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</si>
  <si>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</si>
  <si>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</si>
  <si>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</si>
  <si>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</si>
  <si>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</si>
  <si>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</si>
  <si>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</si>
  <si>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</si>
  <si>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</si>
  <si>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</si>
  <si>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</si>
  <si>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</si>
  <si>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</si>
  <si>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</si>
  <si>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</si>
  <si>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</si>
  <si>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</si>
  <si>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</si>
  <si>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</si>
  <si>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</si>
  <si>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</si>
  <si>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</si>
  <si>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</si>
  <si>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</si>
  <si>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</si>
  <si>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</si>
  <si>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</si>
  <si>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</si>
  <si>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</si>
  <si>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</si>
  <si>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</si>
  <si>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</si>
  <si>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</si>
  <si>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</si>
  <si>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</si>
  <si>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</si>
  <si>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</si>
  <si>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</si>
  <si>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</si>
  <si>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</si>
  <si>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</si>
  <si>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</si>
  <si>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</si>
  <si>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</si>
  <si>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</si>
  <si>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</si>
  <si>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</si>
  <si>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</si>
  <si>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</si>
  <si>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</si>
  <si>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</si>
  <si>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</si>
  <si>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</si>
  <si>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</si>
  <si>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</si>
  <si>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</si>
  <si>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</si>
  <si>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</si>
  <si>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</si>
  <si>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</si>
  <si>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</si>
  <si>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</si>
  <si>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</si>
  <si>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</si>
  <si>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</si>
  <si>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</si>
  <si>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</si>
  <si>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</si>
  <si>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</si>
  <si>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</si>
  <si>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</si>
  <si>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</si>
  <si>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</si>
  <si>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</si>
  <si>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</si>
  <si>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</si>
  <si>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</si>
  <si>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</si>
  <si>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</si>
  <si>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</si>
  <si>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</si>
  <si>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</si>
  <si>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</si>
  <si>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</si>
  <si>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</si>
  <si>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</si>
  <si>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</si>
  <si>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</si>
  <si>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</si>
  <si>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</si>
  <si>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</si>
  <si>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</si>
  <si>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</si>
  <si>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</si>
  <si>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</si>
  <si>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</si>
  <si>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</si>
  <si>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</si>
  <si>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</si>
  <si>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</si>
  <si>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</si>
  <si>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</si>
  <si>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</si>
  <si>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</si>
  <si>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</si>
  <si>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</si>
  <si>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</si>
  <si>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</si>
  <si>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</si>
  <si>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</si>
  <si>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</si>
  <si>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</si>
  <si>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</si>
  <si>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</si>
  <si>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</si>
  <si>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</si>
  <si>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</si>
  <si>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</si>
  <si>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</si>
  <si>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</si>
  <si>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</si>
  <si>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</si>
  <si>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</si>
  <si>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</si>
  <si>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</si>
  <si>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</si>
  <si>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</si>
  <si>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</si>
  <si>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</si>
  <si>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</si>
  <si>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</si>
  <si>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</si>
  <si>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</si>
  <si>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</si>
  <si>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</si>
  <si>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</si>
  <si>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</si>
  <si>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</si>
  <si>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</si>
  <si>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</si>
  <si>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</si>
  <si>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</si>
  <si>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</si>
  <si>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</si>
  <si>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</si>
  <si>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</si>
  <si>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</si>
  <si>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</si>
  <si>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</si>
  <si>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</si>
  <si>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</si>
  <si>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</si>
  <si>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</si>
  <si>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</si>
  <si>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</si>
  <si>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</si>
  <si>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</si>
  <si>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</si>
  <si>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</si>
  <si>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</si>
  <si>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</si>
  <si>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</si>
  <si>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</si>
  <si>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</si>
  <si>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</si>
  <si>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</si>
  <si>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</si>
  <si>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</si>
  <si>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</si>
  <si>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</si>
  <si>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</si>
  <si>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</si>
  <si>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</si>
  <si>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</si>
  <si>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</si>
  <si>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</si>
  <si>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</si>
  <si>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</si>
  <si>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</si>
  <si>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</si>
  <si>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</si>
  <si>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</si>
  <si>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</si>
  <si>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</si>
  <si>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</si>
  <si>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</si>
  <si>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</si>
  <si>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</si>
  <si>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</si>
  <si>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</si>
  <si>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</si>
  <si>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</si>
  <si>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</si>
  <si>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</si>
  <si>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</si>
  <si>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</si>
  <si>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</si>
  <si>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</si>
  <si>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</si>
  <si>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</si>
  <si>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</si>
  <si>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</si>
  <si>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</si>
  <si>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</si>
  <si>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</si>
  <si>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</si>
  <si>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</si>
  <si>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</si>
  <si>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</si>
  <si>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</si>
  <si>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</si>
  <si>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</si>
  <si>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</si>
  <si>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</si>
  <si>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</si>
  <si>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</si>
  <si>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</si>
  <si>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</si>
  <si>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</si>
  <si>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</si>
  <si>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</si>
  <si>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</si>
  <si>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</si>
  <si>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</si>
  <si>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</si>
  <si>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</si>
  <si>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</si>
  <si>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</si>
  <si>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</si>
  <si>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</si>
  <si>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</si>
  <si>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</si>
  <si>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</si>
  <si>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</si>
  <si>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</si>
  <si>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</si>
  <si>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</si>
  <si>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</si>
  <si>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</si>
  <si>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</si>
  <si>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</si>
  <si>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</si>
  <si>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</si>
  <si>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</si>
  <si>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</si>
  <si>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</si>
  <si>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</si>
  <si>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</si>
  <si>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</si>
  <si>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</si>
  <si>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</si>
  <si>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</si>
  <si>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</si>
  <si>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</si>
  <si>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</si>
  <si>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</si>
  <si>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</si>
  <si>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</si>
  <si>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</si>
  <si>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</si>
  <si>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</si>
  <si>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</si>
  <si>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</si>
  <si>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</si>
  <si>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</si>
  <si>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</si>
  <si>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</si>
  <si>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</si>
  <si>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</si>
  <si>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</si>
  <si>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</si>
  <si>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</si>
  <si>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</si>
  <si>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</si>
  <si>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</si>
  <si>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</si>
  <si>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</si>
  <si>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</si>
  <si>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</si>
  <si>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</si>
  <si>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</si>
  <si>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</si>
  <si>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</si>
  <si>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</si>
  <si>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</si>
  <si>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</si>
  <si>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</si>
  <si>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</si>
  <si>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</si>
  <si>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</si>
  <si>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</si>
  <si>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</si>
  <si>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</si>
  <si>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</si>
  <si>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</si>
  <si>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</si>
  <si>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</si>
  <si>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</si>
  <si>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</si>
  <si>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</si>
  <si>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</si>
  <si>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</si>
  <si>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</si>
  <si>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</si>
  <si>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</si>
  <si>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</si>
  <si>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</si>
  <si>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</si>
  <si>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</si>
  <si>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</si>
  <si>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</si>
  <si>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</si>
  <si>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</si>
  <si>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</si>
  <si>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</si>
  <si>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</si>
  <si>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</si>
  <si>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</si>
  <si>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</si>
  <si>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</si>
  <si>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</si>
  <si>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</si>
  <si>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</si>
  <si>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</si>
  <si>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</si>
  <si>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</si>
  <si>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</si>
  <si>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</si>
  <si>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</si>
  <si>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</si>
  <si>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</si>
  <si>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</si>
  <si>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</si>
  <si>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</si>
  <si>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</si>
  <si>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</si>
  <si>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</si>
  <si>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</si>
  <si>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</si>
  <si>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</si>
  <si>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</si>
  <si>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</si>
  <si>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</si>
  <si>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</si>
  <si>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</si>
  <si>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</si>
  <si>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</si>
  <si>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</si>
  <si>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</si>
  <si>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</si>
  <si>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</si>
  <si>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</si>
  <si>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</si>
  <si>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</si>
  <si>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</si>
  <si>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</si>
  <si>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</si>
  <si>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</si>
  <si>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</si>
  <si>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</si>
  <si>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</si>
  <si>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</si>
  <si>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</si>
  <si>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</si>
  <si>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</si>
  <si>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</si>
  <si>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</si>
  <si>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</si>
  <si>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</si>
  <si>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</si>
  <si>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</si>
  <si>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</si>
  <si>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</si>
  <si>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</si>
  <si>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</si>
  <si>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</si>
  <si>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</si>
  <si>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</si>
  <si>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</si>
  <si>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</si>
  <si>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</si>
  <si>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</si>
  <si>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</si>
  <si>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</si>
  <si>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</si>
  <si>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</si>
  <si>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</si>
  <si>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</si>
  <si>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</si>
  <si>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</si>
  <si>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</si>
  <si>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</si>
  <si>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</si>
  <si>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</si>
  <si>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</si>
  <si>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</si>
  <si>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</si>
  <si>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</si>
  <si>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</si>
  <si>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</si>
  <si>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</si>
  <si>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</si>
  <si>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</si>
  <si>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</si>
  <si>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</si>
  <si>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</si>
  <si>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</si>
  <si>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</si>
  <si>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</si>
  <si>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</si>
  <si>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</si>
  <si>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</si>
  <si>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</si>
  <si>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</si>
  <si>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</si>
  <si>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</si>
  <si>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</si>
  <si>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</si>
  <si>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</si>
  <si>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</si>
  <si>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</si>
  <si>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</si>
  <si>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</si>
  <si>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</si>
  <si>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</si>
  <si>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</si>
  <si>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</si>
  <si>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</si>
  <si>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</si>
  <si>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</si>
  <si>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</si>
  <si>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</si>
  <si>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</si>
  <si>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</si>
  <si>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</si>
  <si>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</si>
  <si>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</si>
  <si>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</si>
  <si>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</si>
  <si>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</si>
  <si>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</si>
  <si>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</si>
  <si>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</si>
  <si>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</si>
  <si>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</si>
  <si>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</si>
  <si>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</si>
  <si>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</si>
  <si>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</si>
  <si>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</si>
  <si>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</si>
  <si>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</si>
  <si>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</si>
  <si>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</si>
  <si>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</si>
  <si>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</si>
  <si>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</si>
  <si>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</si>
  <si>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</si>
  <si>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</si>
  <si>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</si>
  <si>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</si>
  <si>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</si>
  <si>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</si>
  <si>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</si>
  <si>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</si>
  <si>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</si>
  <si>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</si>
  <si>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</si>
  <si>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</si>
  <si>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</si>
  <si>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</si>
  <si>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</si>
  <si>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</si>
  <si>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</si>
  <si>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</si>
  <si>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</si>
  <si>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</si>
  <si>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</si>
  <si>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</si>
  <si>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</si>
  <si>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</si>
  <si>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</si>
  <si>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</si>
  <si>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</si>
  <si>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</si>
  <si>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</si>
  <si>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</si>
  <si>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</si>
  <si>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</si>
  <si>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</si>
  <si>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</si>
  <si>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</si>
  <si>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</si>
  <si>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</si>
  <si>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</si>
  <si>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</si>
  <si>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</si>
  <si>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</si>
  <si>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</si>
  <si>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</si>
  <si>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</si>
  <si>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</si>
  <si>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</si>
  <si>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</si>
  <si>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</si>
  <si>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</si>
  <si>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</si>
  <si>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</si>
  <si>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</si>
  <si>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</si>
  <si>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</si>
  <si>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</si>
  <si>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</si>
  <si>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</si>
  <si>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</si>
  <si>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</si>
  <si>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</si>
  <si>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</si>
  <si>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</si>
  <si>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</si>
  <si>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</si>
  <si>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</si>
  <si>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</si>
  <si>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</si>
  <si>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</si>
  <si>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</si>
  <si>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</si>
  <si>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</si>
  <si>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</si>
  <si>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</si>
  <si>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</si>
  <si>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</si>
  <si>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</si>
  <si>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</si>
  <si>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</si>
  <si>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</si>
  <si>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</si>
  <si>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</si>
  <si>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</si>
  <si>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</si>
  <si>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</si>
  <si>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</si>
  <si>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</si>
  <si>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</si>
  <si>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</si>
  <si>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</si>
  <si>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</si>
  <si>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</si>
  <si>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</si>
  <si>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</si>
  <si>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</si>
  <si>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</si>
  <si>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</si>
  <si>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</si>
  <si>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</si>
  <si>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</si>
  <si>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</si>
  <si>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</si>
  <si>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</si>
  <si>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</si>
  <si>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</si>
  <si>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</si>
  <si>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</si>
  <si>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</si>
  <si>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</si>
  <si>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</si>
  <si>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</si>
  <si>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</si>
  <si>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</si>
  <si>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</si>
  <si>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</si>
  <si>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</si>
  <si>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</si>
  <si>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</si>
  <si>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</si>
  <si>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</si>
  <si>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</si>
  <si>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</si>
  <si>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</si>
  <si>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</si>
  <si>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</si>
  <si>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</si>
  <si>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</si>
  <si>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</si>
  <si>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</si>
  <si>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</si>
  <si>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</si>
  <si>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</si>
  <si>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</si>
  <si>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</si>
  <si>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</si>
  <si>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</si>
  <si>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</si>
  <si>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</si>
  <si>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</si>
  <si>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</si>
  <si>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</si>
  <si>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</si>
  <si>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</si>
  <si>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</si>
  <si>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</si>
  <si>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</si>
  <si>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</si>
  <si>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</si>
  <si>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</si>
  <si>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</si>
  <si>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</si>
  <si>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</si>
  <si>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</si>
  <si>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</si>
  <si>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</si>
  <si>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</si>
  <si>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</si>
  <si>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</si>
  <si>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</si>
  <si>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</si>
  <si>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</si>
  <si>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</si>
  <si>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</si>
  <si>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</si>
  <si>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</si>
  <si>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</si>
  <si>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</si>
  <si>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</si>
  <si>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</si>
  <si>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</si>
  <si>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</si>
  <si>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</si>
  <si>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</si>
  <si>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</si>
  <si>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</si>
  <si>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</si>
  <si>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</si>
  <si>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</si>
  <si>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</si>
  <si>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</si>
  <si>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</si>
  <si>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</si>
  <si>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</si>
  <si>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</si>
  <si>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</si>
  <si>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</si>
  <si>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</si>
  <si>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</si>
  <si>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</si>
  <si>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</si>
  <si>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</si>
  <si>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</si>
  <si>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</si>
  <si>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</si>
  <si>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</si>
  <si>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</si>
  <si>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</si>
  <si>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</si>
  <si>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</si>
  <si>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</si>
  <si>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</si>
  <si>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</si>
  <si>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</si>
  <si>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</si>
  <si>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</si>
  <si>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</si>
  <si>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</si>
  <si>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</si>
  <si>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</si>
  <si>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</si>
  <si>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</si>
  <si>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</si>
  <si>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</si>
  <si>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</si>
  <si>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</si>
  <si>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</si>
  <si>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</si>
  <si>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</si>
  <si>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</si>
  <si>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</si>
  <si>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</si>
  <si>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</si>
  <si>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</si>
  <si>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</si>
  <si>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</si>
  <si>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</si>
  <si>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</si>
  <si>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</si>
  <si>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</si>
  <si>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</si>
  <si>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</si>
  <si>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</si>
  <si>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</si>
  <si>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</si>
  <si>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</si>
  <si>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</si>
  <si>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</si>
  <si>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</si>
  <si>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</si>
  <si>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</si>
  <si>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</si>
  <si>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</si>
  <si>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</si>
  <si>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</si>
  <si>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</si>
  <si>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</si>
  <si>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</si>
  <si>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</si>
  <si>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</si>
  <si>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</si>
  <si>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</si>
  <si>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</si>
  <si>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</si>
  <si>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</si>
  <si>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</si>
  <si>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</si>
  <si>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</si>
  <si>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</si>
  <si>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</si>
  <si>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</si>
  <si>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</si>
  <si>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</si>
  <si>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</si>
  <si>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</si>
  <si>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</si>
  <si>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</si>
  <si>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</si>
  <si>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</si>
  <si>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</si>
  <si>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</si>
  <si>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</si>
  <si>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</si>
  <si>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</si>
  <si>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</si>
  <si>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</si>
  <si>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</si>
  <si>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</si>
  <si>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</si>
  <si>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</si>
  <si>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</si>
  <si>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</si>
  <si>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</si>
  <si>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</si>
  <si>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</si>
  <si>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</si>
  <si>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</si>
  <si>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</si>
  <si>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</si>
  <si>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</si>
  <si>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</si>
  <si>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</si>
  <si>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</si>
  <si>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</si>
  <si>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</si>
  <si>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</si>
  <si>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</si>
  <si>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</si>
  <si>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</si>
  <si>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</si>
  <si>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</si>
  <si>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</si>
  <si>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</si>
  <si>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</si>
  <si>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</si>
  <si>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</si>
  <si>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</si>
  <si>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</si>
  <si>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</si>
  <si>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</si>
  <si>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</si>
  <si>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</si>
  <si>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</si>
  <si>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</si>
  <si>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</si>
  <si>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</si>
  <si>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</si>
  <si>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</si>
  <si>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</si>
  <si>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</si>
  <si>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</si>
  <si>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</si>
  <si>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</si>
  <si>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</si>
  <si>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</si>
  <si>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</si>
  <si>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</si>
  <si>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</si>
  <si>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</si>
  <si>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</si>
  <si>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</si>
  <si>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</si>
  <si>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</si>
  <si>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</si>
  <si>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</si>
  <si>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</si>
  <si>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</si>
  <si>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</si>
  <si>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</si>
  <si>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</si>
  <si>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</si>
  <si>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</si>
  <si>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</si>
  <si>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</si>
  <si>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</si>
  <si>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</si>
  <si>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</si>
  <si>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</si>
  <si>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</si>
  <si>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</si>
  <si>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</si>
  <si>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</si>
  <si>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</si>
  <si>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</si>
  <si>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</si>
  <si>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</si>
  <si>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</si>
  <si>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</si>
  <si>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</si>
  <si>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</si>
  <si>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</si>
  <si>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</si>
  <si>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</si>
  <si>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</si>
  <si>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</si>
  <si>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</si>
  <si>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</si>
  <si>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</si>
  <si>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</si>
  <si>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</si>
  <si>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</si>
  <si>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</si>
  <si>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</si>
  <si>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</si>
  <si>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</si>
  <si>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</si>
  <si>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</si>
  <si>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</si>
  <si>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</si>
  <si>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</si>
  <si>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</si>
  <si>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</si>
  <si>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</si>
  <si>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</si>
  <si>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</si>
  <si>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</si>
  <si>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</si>
  <si>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</si>
  <si>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</si>
  <si>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</si>
  <si>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</si>
  <si>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</si>
  <si>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</si>
  <si>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</si>
  <si>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</si>
  <si>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</si>
  <si>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</si>
  <si>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</si>
  <si>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</si>
  <si>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</si>
  <si>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</si>
  <si>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</si>
  <si>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</si>
  <si>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</si>
  <si>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</si>
  <si>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</si>
  <si>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</si>
  <si>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</si>
  <si>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</si>
  <si>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</si>
  <si>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</si>
  <si>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</si>
  <si>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</si>
  <si>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</si>
  <si>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</si>
  <si>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</si>
  <si>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</si>
  <si>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</si>
  <si>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</si>
  <si>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</si>
  <si>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</si>
  <si>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</si>
  <si>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</si>
  <si>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</si>
  <si>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</si>
  <si>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</si>
  <si>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</si>
  <si>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</si>
  <si>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</si>
  <si>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</si>
  <si>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</si>
  <si>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</si>
  <si>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</si>
  <si>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</si>
  <si>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</si>
  <si>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</si>
  <si>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</si>
  <si>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</si>
  <si>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</si>
  <si>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</si>
  <si>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</si>
  <si>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</si>
  <si>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</si>
  <si>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</si>
  <si>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</si>
  <si>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</si>
  <si>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</si>
  <si>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</si>
  <si>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</si>
  <si>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</si>
  <si>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</si>
  <si>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</si>
  <si>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</si>
  <si>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</si>
  <si>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</si>
  <si>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</si>
  <si>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</si>
  <si>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</si>
  <si>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</si>
  <si>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</si>
  <si>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</si>
  <si>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</si>
  <si>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</si>
  <si>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</si>
  <si>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</si>
  <si>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</si>
  <si>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</si>
  <si>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</si>
  <si>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</si>
  <si>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</si>
  <si>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</si>
  <si>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</si>
  <si>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</si>
  <si>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</si>
  <si>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</si>
  <si>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</si>
  <si>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</si>
  <si>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</si>
  <si>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</si>
  <si>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</si>
  <si>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</si>
  <si>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</si>
  <si>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</si>
  <si>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</si>
  <si>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</si>
  <si>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</si>
  <si>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</si>
  <si>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</si>
  <si>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</si>
  <si>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</si>
  <si>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</si>
  <si>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</si>
  <si>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</si>
  <si>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</si>
  <si>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</si>
  <si>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</si>
  <si>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</si>
  <si>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</si>
  <si>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</si>
  <si>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</si>
  <si>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</si>
  <si>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</si>
  <si>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</si>
  <si>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</si>
  <si>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</si>
  <si>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</si>
  <si>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</si>
  <si>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</si>
  <si>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</si>
  <si>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</si>
  <si>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</si>
  <si>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</si>
  <si>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</si>
  <si>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</si>
  <si>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</si>
  <si>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</si>
  <si>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</si>
  <si>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</si>
  <si>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</si>
  <si>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</si>
  <si>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</si>
  <si>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</si>
  <si>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</si>
  <si>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</si>
  <si>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</si>
  <si>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</si>
  <si>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</si>
  <si>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</si>
  <si>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</si>
  <si>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</si>
  <si>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</si>
  <si>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</si>
  <si>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</si>
  <si>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</si>
  <si>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</si>
  <si>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</si>
  <si>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</si>
  <si>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</si>
  <si>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</si>
  <si>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</si>
  <si>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</si>
  <si>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</si>
  <si>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</si>
  <si>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</si>
  <si>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</si>
  <si>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</si>
  <si>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</si>
  <si>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</si>
  <si>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</si>
  <si>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</si>
  <si>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</si>
  <si>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</si>
  <si>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</si>
  <si>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</si>
  <si>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</si>
  <si>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</si>
  <si>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</si>
  <si>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</si>
  <si>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</si>
  <si>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</si>
  <si>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</si>
  <si>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</si>
  <si>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</si>
  <si>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</si>
  <si>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</si>
  <si>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</si>
  <si>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</si>
  <si>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</si>
  <si>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</si>
  <si>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</si>
  <si>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</si>
  <si>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</si>
  <si>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</si>
  <si>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</si>
  <si>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</si>
  <si>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</si>
  <si>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</si>
  <si>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</si>
  <si>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</si>
  <si>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</si>
  <si>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</si>
  <si>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</si>
  <si>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</si>
  <si>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</si>
  <si>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</si>
  <si>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</si>
  <si>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</si>
  <si>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</si>
  <si>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</si>
  <si>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</si>
  <si>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</si>
  <si>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</si>
  <si>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</si>
  <si>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</si>
  <si>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</si>
  <si>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</si>
  <si>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</si>
  <si>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</si>
  <si>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</si>
  <si>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</si>
  <si>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</si>
  <si>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</si>
  <si>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</si>
  <si>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</si>
  <si>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</si>
  <si>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</si>
  <si>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</si>
  <si>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</si>
  <si>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</si>
  <si>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</si>
  <si>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</si>
  <si>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</si>
  <si>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</si>
  <si>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</si>
  <si>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</si>
  <si>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</si>
  <si>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</si>
  <si>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</si>
  <si>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</si>
  <si>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</si>
  <si>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</si>
  <si>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</si>
  <si>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</si>
  <si>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</si>
  <si>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</si>
  <si>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</si>
  <si>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</si>
  <si>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</si>
  <si>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</si>
  <si>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</si>
  <si>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</si>
  <si>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</si>
  <si>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</si>
  <si>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</si>
  <si>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</si>
  <si>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</si>
  <si>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</si>
  <si>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</si>
  <si>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</si>
  <si>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</si>
  <si>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</si>
  <si>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</si>
  <si>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</si>
  <si>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</si>
  <si>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</si>
  <si>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</si>
  <si>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</si>
  <si>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</si>
  <si>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</si>
  <si>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</si>
  <si>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</si>
  <si>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</si>
  <si>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</si>
  <si>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</si>
  <si>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</si>
  <si>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</si>
  <si>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</si>
  <si>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</si>
  <si>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</si>
  <si>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</si>
  <si>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</si>
  <si>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</si>
  <si>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</si>
  <si>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</si>
  <si>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</si>
  <si>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</si>
  <si>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</si>
  <si>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</si>
  <si>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</si>
  <si>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</si>
  <si>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</si>
  <si>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</si>
  <si>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</si>
  <si>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</si>
  <si>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</si>
  <si>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</si>
  <si>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</si>
  <si>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</si>
  <si>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</si>
  <si>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</si>
  <si>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</si>
  <si>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</si>
  <si>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</si>
  <si>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</si>
  <si>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</si>
  <si>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</si>
  <si>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</si>
  <si>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</si>
  <si>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</si>
  <si>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</si>
  <si>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</si>
  <si>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</si>
  <si>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</si>
  <si>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</si>
  <si>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</si>
  <si>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</si>
  <si>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</si>
  <si>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</si>
  <si>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</si>
  <si>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</si>
  <si>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</si>
  <si>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</si>
  <si>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</si>
  <si>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</si>
  <si>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</si>
  <si>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</si>
  <si>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</si>
  <si>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</si>
  <si>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</si>
  <si>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</si>
  <si>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</si>
  <si>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</si>
  <si>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</si>
  <si>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</si>
  <si>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</si>
  <si>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</si>
  <si>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</si>
  <si>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</si>
  <si>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</si>
  <si>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</si>
  <si>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</si>
  <si>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</si>
  <si>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</si>
  <si>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</si>
  <si>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</si>
  <si>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</si>
  <si>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</si>
  <si>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</si>
  <si>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</si>
  <si>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</si>
  <si>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</si>
  <si>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</si>
  <si>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</si>
  <si>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</si>
  <si>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</si>
  <si>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</si>
  <si>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</si>
  <si>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</si>
  <si>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</si>
  <si>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</si>
  <si>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</si>
  <si>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</si>
  <si>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</si>
  <si>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</si>
  <si>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</si>
  <si>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</si>
  <si>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</si>
  <si>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</si>
  <si>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</si>
  <si>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</si>
  <si>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</si>
  <si>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</si>
  <si>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</si>
  <si>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</si>
  <si>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</si>
  <si>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</si>
  <si>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</si>
  <si>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</si>
  <si>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</si>
  <si>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</si>
  <si>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</si>
  <si>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</si>
  <si>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</si>
  <si>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</si>
  <si>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</si>
  <si>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</si>
  <si>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</si>
  <si>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</si>
  <si>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</si>
  <si>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</si>
  <si>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</si>
  <si>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</si>
  <si>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</si>
  <si>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</si>
  <si>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</si>
  <si>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</si>
  <si>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</si>
  <si>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</si>
  <si>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</si>
  <si>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</si>
  <si>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</si>
  <si>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</si>
  <si>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</si>
  <si>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</si>
  <si>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</si>
  <si>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</si>
  <si>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</si>
  <si>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</si>
  <si>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</si>
  <si>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</si>
  <si>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</si>
  <si>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</si>
  <si>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</si>
  <si>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</si>
  <si>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</si>
  <si>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</si>
  <si>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</si>
  <si>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</si>
  <si>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</si>
  <si>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</si>
  <si>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</si>
  <si>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</si>
  <si>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</si>
  <si>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</si>
  <si>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</si>
  <si>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</si>
  <si>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</si>
  <si>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</si>
  <si>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</si>
  <si>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</si>
  <si>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</si>
  <si>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</si>
  <si>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</si>
  <si>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</si>
  <si>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</si>
  <si>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</si>
  <si>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</si>
  <si>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</si>
  <si>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</si>
  <si>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</si>
  <si>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</si>
  <si>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</si>
  <si>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</si>
  <si>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</si>
  <si>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</si>
  <si>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</si>
  <si>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</si>
  <si>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</si>
  <si>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</si>
  <si>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</si>
  <si>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</si>
  <si>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</si>
  <si>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</si>
  <si>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</si>
  <si>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</si>
  <si>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</si>
  <si>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</si>
  <si>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</si>
  <si>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</si>
  <si>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</si>
  <si>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</si>
  <si>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</si>
  <si>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</si>
  <si>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</si>
  <si>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</si>
  <si>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</si>
  <si>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</si>
  <si>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</si>
  <si>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</si>
  <si>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</si>
  <si>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</si>
  <si>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</si>
  <si>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</si>
  <si>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</si>
  <si>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</si>
  <si>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</si>
  <si>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</si>
  <si>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</si>
  <si>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</si>
  <si>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</si>
  <si>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</si>
  <si>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</si>
  <si>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</si>
  <si>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</si>
  <si>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</si>
  <si>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</si>
  <si>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</si>
  <si>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</si>
  <si>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</si>
  <si>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</si>
  <si>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</si>
  <si>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</si>
  <si>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</si>
  <si>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</si>
  <si>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</si>
  <si>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</si>
  <si>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</si>
  <si>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</si>
  <si>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</si>
  <si>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</si>
  <si>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</si>
  <si>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</si>
  <si>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</si>
  <si>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</si>
  <si>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</si>
  <si>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</si>
  <si>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</si>
  <si>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</si>
  <si>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</si>
  <si>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</si>
  <si>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</si>
  <si>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</si>
  <si>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</si>
  <si>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</si>
  <si>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</si>
  <si>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</si>
  <si>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</si>
  <si>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</si>
  <si>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</si>
  <si>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</si>
  <si>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</si>
  <si>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</si>
  <si>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</si>
  <si>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</si>
  <si>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</si>
  <si>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</si>
  <si>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</si>
  <si>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</si>
  <si>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</si>
  <si>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</si>
  <si>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</si>
  <si>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</si>
  <si>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</si>
  <si>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</si>
  <si>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</si>
  <si>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</si>
  <si>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</si>
  <si>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</si>
  <si>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</si>
  <si>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</si>
  <si>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</si>
  <si>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</si>
  <si>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</si>
  <si>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</si>
  <si>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</si>
  <si>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</si>
  <si>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</si>
  <si>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</si>
  <si>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</si>
  <si>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</si>
  <si>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</si>
  <si>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</si>
  <si>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</si>
  <si>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</si>
  <si>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</si>
  <si>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</si>
  <si>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</si>
  <si>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</si>
  <si>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</si>
  <si>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</si>
  <si>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</si>
  <si>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</si>
  <si>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</si>
  <si>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</si>
  <si>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</si>
  <si>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</si>
  <si>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</si>
  <si>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</si>
  <si>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</si>
  <si>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</si>
  <si>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</si>
  <si>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</si>
  <si>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</si>
  <si>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</si>
  <si>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</si>
  <si>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</si>
  <si>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</si>
  <si>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</si>
  <si>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</si>
  <si>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</si>
  <si>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</si>
  <si>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</si>
  <si>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</si>
  <si>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</si>
  <si>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</si>
  <si>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</si>
  <si>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</si>
  <si>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</si>
  <si>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</si>
  <si>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</si>
  <si>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</si>
  <si>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</si>
  <si>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</si>
  <si>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</si>
  <si>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</si>
  <si>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</si>
  <si>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</si>
  <si>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</si>
  <si>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</si>
  <si>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</si>
  <si>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</si>
  <si>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</si>
  <si>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</si>
  <si>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</si>
  <si>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</si>
  <si>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</si>
  <si>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</si>
  <si>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</si>
  <si>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</si>
  <si>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</si>
  <si>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</si>
  <si>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</si>
  <si>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</si>
  <si>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</si>
  <si>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</si>
  <si>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</si>
  <si>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</si>
  <si>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</si>
  <si>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</si>
  <si>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</si>
  <si>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</si>
  <si>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</si>
  <si>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</si>
  <si>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</si>
  <si>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</si>
  <si>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</si>
  <si>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</si>
  <si>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</si>
  <si>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</si>
  <si>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</si>
  <si>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</si>
  <si>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</si>
  <si>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</si>
  <si>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</si>
  <si>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</si>
  <si>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</si>
  <si>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</si>
  <si>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</si>
  <si>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</si>
  <si>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</si>
  <si>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</si>
  <si>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</si>
  <si>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</si>
  <si>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</si>
  <si>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</si>
  <si>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</si>
  <si>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</si>
  <si>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</si>
  <si>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</si>
  <si>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</si>
  <si>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</si>
  <si>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</si>
  <si>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</si>
  <si>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</si>
  <si>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</si>
  <si>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</si>
  <si>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</si>
  <si>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</si>
  <si>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</si>
  <si>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</si>
  <si>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</si>
  <si>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</si>
  <si>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</si>
  <si>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</si>
  <si>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</si>
  <si>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</si>
  <si>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</si>
  <si>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</si>
  <si>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</si>
  <si>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</si>
  <si>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</si>
  <si>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</si>
  <si>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</si>
  <si>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</si>
  <si>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</si>
  <si>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</si>
  <si>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</si>
  <si>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</si>
  <si>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</si>
  <si>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</si>
  <si>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</si>
  <si>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</si>
  <si>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</si>
  <si>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</si>
  <si>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</si>
  <si>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</si>
  <si>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</si>
  <si>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</si>
  <si>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</si>
  <si>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</si>
  <si>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</si>
  <si>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</si>
  <si>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</si>
  <si>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</si>
  <si>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</si>
  <si>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</si>
  <si>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</si>
  <si>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</si>
  <si>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</si>
  <si>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</si>
  <si>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</si>
  <si>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</si>
  <si>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</si>
  <si>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</si>
  <si>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</si>
  <si>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</si>
  <si>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</si>
  <si>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</si>
  <si>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</si>
  <si>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</si>
  <si>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</si>
  <si>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</si>
  <si>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</si>
  <si>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</si>
  <si>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</si>
  <si>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</si>
  <si>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</si>
  <si>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</si>
  <si>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</si>
  <si>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</si>
  <si>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</si>
  <si>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</si>
  <si>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</si>
  <si>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</si>
  <si>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</si>
  <si>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</si>
  <si>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</si>
  <si>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</si>
  <si>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</si>
  <si>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</si>
  <si>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</si>
  <si>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</si>
  <si>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</si>
  <si>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</si>
  <si>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</si>
  <si>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</si>
  <si>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</si>
  <si>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</si>
  <si>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</si>
  <si>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</si>
  <si>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</si>
  <si>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</si>
  <si>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</si>
  <si>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</si>
  <si>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</si>
  <si>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</si>
  <si>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</si>
  <si>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</si>
  <si>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</si>
  <si>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</si>
  <si>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</si>
  <si>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</si>
  <si>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</si>
  <si>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</si>
  <si>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</si>
  <si>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</si>
  <si>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</si>
  <si>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</si>
  <si>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</si>
  <si>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</si>
  <si>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</si>
  <si>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</si>
  <si>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</si>
  <si>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</si>
  <si>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</si>
  <si>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</si>
  <si>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</si>
  <si>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</si>
  <si>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</si>
  <si>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</si>
  <si>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</si>
  <si>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</si>
  <si>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</si>
  <si>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</si>
  <si>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</si>
  <si>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</si>
  <si>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</si>
  <si>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</si>
  <si>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</si>
  <si>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</si>
  <si>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</si>
  <si>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</si>
  <si>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</si>
  <si>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</si>
  <si>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</si>
  <si>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</si>
  <si>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</si>
  <si>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</si>
  <si>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</si>
  <si>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</si>
  <si>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</si>
  <si>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</si>
  <si>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</si>
  <si>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</si>
  <si>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</si>
  <si>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</si>
  <si>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</si>
  <si>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</si>
  <si>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</si>
  <si>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</si>
  <si>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</si>
  <si>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</si>
  <si>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</si>
  <si>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</si>
  <si>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</si>
  <si>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</si>
  <si>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</si>
  <si>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</si>
  <si>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</si>
  <si>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</si>
  <si>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</si>
  <si>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</si>
  <si>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</si>
  <si>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</si>
  <si>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</si>
  <si>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</si>
  <si>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</si>
  <si>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</si>
  <si>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</si>
  <si>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</si>
  <si>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</si>
  <si>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</si>
  <si>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</si>
  <si>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</si>
  <si>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</si>
  <si>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</si>
  <si>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</si>
  <si>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</si>
  <si>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</si>
  <si>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</si>
  <si>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</si>
  <si>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</si>
  <si>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</si>
  <si>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</si>
  <si>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</si>
  <si>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</si>
  <si>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</si>
  <si>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</si>
  <si>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</si>
  <si>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</si>
  <si>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</si>
  <si>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</si>
  <si>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</si>
  <si>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</si>
  <si>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</si>
  <si>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</si>
  <si>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</si>
  <si>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</si>
  <si>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</si>
  <si>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</si>
  <si>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</si>
  <si>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</si>
  <si>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</si>
  <si>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</si>
  <si>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</si>
  <si>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</si>
  <si>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</si>
  <si>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</si>
  <si>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</si>
  <si>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</si>
  <si>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</si>
  <si>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</si>
  <si>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</si>
  <si>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</si>
  <si>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</si>
  <si>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</si>
  <si>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</si>
  <si>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</si>
  <si>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</si>
  <si>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</si>
  <si>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</si>
  <si>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</si>
  <si>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</si>
  <si>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</si>
  <si>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</si>
  <si>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</si>
  <si>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</si>
  <si>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</si>
  <si>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</si>
  <si>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</si>
  <si>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</si>
  <si>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</si>
  <si>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</si>
  <si>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</si>
  <si>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</si>
  <si>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</si>
  <si>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</si>
  <si>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</si>
  <si>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</si>
  <si>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</si>
  <si>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</si>
  <si>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</si>
  <si>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</si>
  <si>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</si>
  <si>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</si>
  <si>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</si>
  <si>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</si>
  <si>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</si>
  <si>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</si>
  <si>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</si>
  <si>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</si>
  <si>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</si>
  <si>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</si>
  <si>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</si>
  <si>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</si>
  <si>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</si>
  <si>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</si>
  <si>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</si>
  <si>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</si>
  <si>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</si>
  <si>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</si>
  <si>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</si>
  <si>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</si>
  <si>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</si>
  <si>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</si>
  <si>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</si>
  <si>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</si>
  <si>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</si>
  <si>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</si>
  <si>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</si>
  <si>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</si>
  <si>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</si>
  <si>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</si>
  <si>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</si>
  <si>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</si>
  <si>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</si>
  <si>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</si>
  <si>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</si>
  <si>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</si>
  <si>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</si>
  <si>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</si>
  <si>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</si>
  <si>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</si>
  <si>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</si>
  <si>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</si>
  <si>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</si>
  <si>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</si>
  <si>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</si>
  <si>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</si>
  <si>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</si>
  <si>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</si>
  <si>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</si>
  <si>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</si>
  <si>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</si>
  <si>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</si>
  <si>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</si>
  <si>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</si>
  <si>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</si>
  <si>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</si>
  <si>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</si>
  <si>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</si>
  <si>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</si>
  <si>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</si>
  <si>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</si>
  <si>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</si>
  <si>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</si>
  <si>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</si>
  <si>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</si>
  <si>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</si>
  <si>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</si>
  <si>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</si>
  <si>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</si>
  <si>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</si>
  <si>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</si>
  <si>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</si>
  <si>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</si>
  <si>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</si>
  <si>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</si>
  <si>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</si>
  <si>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</si>
  <si>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</si>
  <si>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</si>
  <si>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</si>
  <si>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</si>
  <si>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</si>
  <si>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</si>
  <si>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</si>
  <si>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</si>
  <si>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</si>
  <si>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</si>
  <si>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</si>
  <si>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</si>
  <si>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</si>
  <si>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</si>
  <si>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</si>
  <si>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</si>
  <si>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</si>
  <si>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</si>
  <si>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</si>
  <si>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</si>
  <si>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</si>
  <si>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</si>
  <si>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</si>
  <si>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</si>
  <si>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</si>
  <si>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</si>
  <si>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</si>
  <si>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</si>
  <si>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</si>
  <si>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</si>
  <si>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</si>
  <si>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</si>
  <si>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</si>
  <si>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</si>
  <si>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</si>
  <si>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</si>
  <si>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</si>
  <si>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</si>
  <si>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</si>
  <si>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</si>
  <si>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</si>
  <si>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</si>
  <si>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</si>
  <si>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</si>
  <si>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</si>
  <si>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</si>
  <si>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</si>
  <si>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</si>
  <si>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</si>
  <si>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</si>
  <si>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</si>
  <si>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</si>
  <si>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</si>
  <si>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</si>
  <si>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</si>
  <si>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</si>
  <si>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</si>
  <si>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</si>
  <si>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</si>
  <si>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</si>
  <si>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</si>
  <si>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</si>
  <si>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</si>
  <si>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</si>
  <si>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</si>
  <si>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</si>
  <si>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</si>
  <si>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</si>
  <si>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</si>
  <si>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</si>
  <si>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</si>
  <si>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</si>
  <si>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</si>
  <si>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</si>
  <si>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</si>
  <si>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</si>
  <si>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</si>
  <si>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</si>
  <si>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</si>
  <si>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</si>
  <si>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</si>
  <si>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</si>
  <si>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</si>
  <si>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</si>
  <si>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</si>
  <si>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</si>
  <si>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</si>
  <si>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</si>
  <si>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</si>
  <si>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</si>
  <si>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</si>
  <si>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</si>
  <si>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</si>
  <si>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</si>
  <si>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</si>
  <si>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</si>
  <si>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</si>
  <si>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</si>
  <si>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</si>
  <si>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</si>
  <si>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</si>
  <si>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</si>
  <si>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</si>
  <si>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</si>
  <si>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</si>
  <si>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</si>
  <si>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</si>
  <si>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</si>
  <si>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</si>
  <si>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</si>
  <si>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</si>
  <si>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</si>
  <si>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</si>
  <si>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</si>
  <si>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</si>
  <si>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</si>
  <si>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</si>
  <si>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</si>
  <si>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</si>
  <si>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</si>
  <si>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</si>
  <si>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</si>
  <si>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</si>
  <si>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</si>
  <si>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</si>
  <si>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</si>
  <si>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</si>
  <si>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</si>
  <si>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</si>
  <si>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</si>
  <si>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</si>
  <si>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</si>
  <si>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</si>
  <si>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</si>
  <si>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</si>
  <si>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</si>
  <si>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</si>
  <si>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</si>
  <si>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</si>
  <si>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</si>
  <si>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</si>
  <si>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</si>
  <si>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</si>
  <si>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</si>
  <si>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</si>
  <si>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</si>
  <si>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</si>
  <si>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</si>
  <si>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</si>
  <si>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</si>
  <si>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</si>
  <si>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</si>
  <si>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</si>
  <si>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</si>
  <si>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</si>
  <si>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</si>
  <si>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</si>
  <si>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</si>
  <si>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</si>
  <si>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</si>
  <si>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</si>
  <si>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</si>
  <si>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</si>
  <si>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</si>
  <si>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</si>
  <si>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</si>
  <si>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</si>
  <si>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</si>
  <si>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</si>
  <si>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</si>
  <si>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</si>
  <si>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</si>
  <si>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</si>
  <si>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</si>
  <si>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</si>
  <si>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</si>
  <si>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</si>
  <si>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</si>
  <si>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</si>
  <si>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</si>
  <si>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</si>
  <si>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</si>
  <si>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</si>
  <si>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</si>
  <si>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</si>
  <si>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</si>
  <si>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</si>
  <si>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</si>
  <si>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</si>
  <si>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</si>
  <si>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</si>
  <si>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</si>
  <si>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</si>
  <si>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</si>
  <si>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</si>
  <si>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</si>
  <si>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</si>
  <si>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</si>
  <si>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</si>
  <si>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</si>
  <si>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</si>
  <si>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</si>
  <si>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</si>
  <si>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</si>
  <si>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</si>
  <si>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</si>
  <si>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</si>
  <si>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</si>
  <si>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</si>
  <si>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</si>
  <si>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</si>
  <si>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</si>
  <si>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</si>
  <si>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</si>
  <si>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</si>
  <si>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</si>
  <si>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</si>
  <si>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</si>
  <si>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</si>
  <si>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</si>
  <si>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</si>
  <si>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</si>
  <si>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</si>
  <si>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</si>
  <si>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</si>
  <si>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</si>
  <si>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</si>
  <si>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</si>
  <si>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</si>
  <si>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</si>
  <si>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</si>
  <si>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</si>
  <si>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</si>
  <si>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</si>
  <si>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</si>
  <si>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</si>
  <si>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</si>
  <si>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</si>
  <si>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</si>
  <si>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</si>
  <si>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</si>
  <si>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</si>
  <si>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</si>
  <si>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</si>
  <si>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</si>
  <si>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</si>
  <si>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</si>
  <si>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</si>
  <si>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</si>
  <si>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</si>
  <si>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</si>
  <si>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</si>
  <si>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</si>
  <si>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</si>
  <si>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</si>
  <si>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</si>
  <si>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</si>
  <si>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</si>
  <si>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</si>
  <si>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</si>
  <si>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</si>
  <si>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</si>
  <si>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</si>
  <si>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</si>
  <si>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</si>
  <si>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</si>
  <si>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</si>
  <si>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</si>
  <si>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</si>
  <si>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</si>
  <si>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</si>
  <si>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</si>
  <si>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</si>
  <si>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</si>
  <si>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</si>
  <si>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</si>
  <si>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</si>
  <si>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</si>
  <si>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</si>
  <si>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</si>
  <si>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</si>
  <si>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</si>
  <si>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</si>
  <si>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</si>
  <si>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</si>
  <si>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</si>
  <si>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</si>
  <si>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</si>
  <si>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</si>
  <si>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</si>
  <si>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</si>
  <si>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</si>
  <si>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</si>
  <si>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</si>
  <si>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</si>
  <si>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</si>
  <si>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</si>
  <si>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</si>
  <si>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</si>
  <si>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</si>
  <si>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</si>
  <si>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</si>
  <si>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</si>
  <si>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</si>
  <si>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</si>
  <si>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</si>
  <si>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</si>
  <si>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</si>
  <si>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</si>
  <si>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</si>
  <si>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</si>
  <si>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</si>
  <si>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</si>
  <si>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</si>
  <si>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</si>
  <si>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</si>
  <si>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</si>
  <si>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</si>
  <si>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</si>
  <si>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</si>
  <si>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</si>
  <si>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</si>
  <si>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</si>
  <si>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</si>
  <si>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</si>
  <si>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</si>
  <si>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</si>
  <si>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</si>
  <si>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</si>
  <si>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</si>
  <si>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</si>
  <si>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</si>
  <si>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</si>
  <si>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</si>
  <si>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</si>
  <si>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</si>
  <si>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</si>
  <si>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</si>
  <si>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</si>
  <si>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</si>
  <si>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</si>
  <si>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</si>
  <si>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</si>
  <si>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</si>
  <si>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</si>
  <si>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</si>
  <si>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</si>
  <si>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</si>
  <si>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</si>
  <si>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</si>
  <si>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</si>
  <si>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</si>
  <si>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</si>
  <si>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</si>
  <si>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</si>
  <si>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</si>
  <si>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</si>
  <si>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</si>
  <si>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</si>
  <si>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</si>
  <si>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</si>
  <si>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</si>
  <si>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</si>
  <si>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</si>
  <si>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</si>
  <si>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</si>
  <si>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</si>
  <si>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</si>
  <si>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</si>
  <si>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</si>
  <si>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</si>
  <si>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</si>
  <si>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</si>
  <si>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</si>
  <si>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</si>
  <si>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</si>
  <si>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</si>
  <si>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</si>
  <si>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</si>
  <si>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</si>
  <si>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</si>
  <si>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</si>
  <si>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</si>
  <si>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</si>
  <si>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</si>
  <si>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</si>
  <si>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</si>
  <si>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</si>
  <si>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</si>
  <si>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</si>
  <si>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</si>
  <si>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</si>
  <si>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</si>
  <si>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</si>
  <si>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</si>
  <si>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</si>
  <si>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</si>
  <si>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</si>
  <si>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</si>
  <si>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</si>
  <si>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</si>
  <si>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</si>
  <si>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</si>
  <si>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</si>
  <si>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</si>
  <si>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</si>
  <si>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</si>
  <si>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</si>
  <si>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</si>
  <si>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</si>
  <si>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</si>
  <si>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</si>
  <si>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</si>
  <si>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</si>
  <si>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</si>
  <si>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</si>
  <si>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</si>
  <si>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</si>
  <si>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</si>
  <si>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</si>
  <si>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</si>
  <si>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</si>
  <si>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</si>
  <si>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</si>
  <si>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</si>
  <si>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</si>
  <si>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</si>
  <si>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</si>
  <si>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</si>
  <si>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</si>
  <si>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</si>
  <si>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</si>
  <si>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</si>
  <si>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</si>
  <si>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</si>
  <si>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</si>
  <si>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</si>
  <si>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</si>
  <si>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</si>
  <si>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</si>
  <si>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</si>
  <si>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</si>
  <si>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</si>
  <si>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</si>
  <si>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</si>
  <si>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</si>
  <si>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</si>
  <si>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</si>
  <si>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</si>
  <si>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</si>
  <si>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</si>
  <si>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</si>
  <si>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</si>
  <si>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</si>
  <si>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</si>
  <si>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</si>
  <si>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</si>
  <si>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</si>
  <si>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</si>
  <si>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</si>
  <si>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</si>
  <si>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</si>
  <si>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</si>
  <si>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</si>
  <si>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</si>
  <si>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</si>
  <si>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</si>
  <si>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</si>
  <si>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</si>
  <si>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</si>
  <si>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</si>
  <si>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</si>
  <si>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</si>
  <si>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</si>
  <si>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</si>
  <si>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</si>
  <si>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</si>
  <si>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</si>
  <si>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</si>
  <si>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</si>
  <si>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</si>
  <si>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</si>
  <si>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</si>
  <si>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</si>
  <si>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</si>
  <si>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</si>
  <si>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</si>
  <si>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</si>
  <si>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</si>
  <si>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</si>
  <si>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</si>
  <si>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</si>
  <si>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</si>
  <si>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</si>
  <si>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</si>
  <si>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</si>
  <si>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</si>
  <si>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</si>
  <si>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</si>
  <si>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</si>
  <si>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</si>
  <si>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</si>
  <si>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</si>
  <si>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</si>
  <si>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</si>
  <si>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</si>
  <si>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</si>
  <si>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</si>
  <si>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</si>
  <si>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</si>
  <si>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</si>
  <si>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</si>
  <si>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</si>
  <si>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</si>
  <si>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</si>
  <si>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</si>
  <si>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</si>
  <si>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</si>
  <si>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</si>
  <si>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</si>
  <si>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</si>
  <si>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</si>
  <si>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</si>
  <si>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</si>
  <si>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</si>
  <si>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</si>
  <si>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</si>
  <si>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</si>
  <si>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</si>
  <si>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</si>
  <si>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</si>
  <si>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</si>
  <si>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</si>
  <si>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</si>
  <si>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</si>
  <si>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</si>
  <si>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</si>
  <si>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</si>
  <si>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</si>
  <si>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</si>
  <si>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</si>
  <si>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</si>
  <si>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</si>
  <si>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</si>
  <si>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</si>
  <si>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</si>
  <si>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</si>
  <si>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</si>
  <si>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</si>
  <si>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</si>
  <si>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</si>
  <si>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</si>
  <si>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</si>
  <si>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</si>
  <si>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</si>
  <si>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</si>
  <si>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</si>
  <si>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</si>
  <si>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</si>
  <si>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</si>
  <si>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</si>
  <si>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</si>
  <si>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</si>
  <si>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</si>
  <si>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</si>
  <si>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</si>
  <si>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</si>
  <si>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</si>
  <si>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</si>
  <si>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</si>
  <si>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</si>
  <si>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</si>
  <si>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</si>
  <si>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</si>
  <si>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</si>
  <si>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</si>
  <si>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</si>
  <si>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</si>
  <si>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</si>
  <si>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</si>
  <si>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</si>
  <si>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</si>
  <si>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</si>
  <si>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</si>
  <si>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</si>
  <si>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</si>
  <si>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</si>
  <si>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</si>
  <si>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</si>
  <si>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</si>
  <si>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</si>
  <si>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</si>
  <si>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</si>
  <si>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</si>
  <si>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</si>
  <si>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</si>
  <si>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</si>
  <si>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</si>
  <si>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</si>
  <si>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</si>
  <si>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</si>
  <si>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</si>
  <si>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</si>
  <si>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</si>
  <si>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</si>
  <si>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</si>
  <si>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</si>
  <si>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</si>
  <si>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</si>
  <si>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</si>
  <si>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</si>
  <si>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</si>
  <si>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</si>
  <si>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</si>
  <si>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</si>
  <si>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</si>
  <si>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</si>
  <si>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</si>
  <si>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</si>
  <si>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</si>
  <si>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</si>
  <si>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</si>
  <si>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</si>
  <si>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</si>
  <si>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</si>
  <si>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</si>
  <si>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</si>
  <si>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</si>
  <si>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</si>
  <si>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</si>
  <si>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</si>
  <si>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</si>
  <si>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</si>
  <si>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</si>
  <si>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</si>
  <si>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</si>
  <si>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</si>
  <si>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</si>
  <si>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</si>
  <si>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</si>
  <si>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</si>
  <si>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</si>
  <si>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</si>
  <si>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</si>
  <si>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</si>
  <si>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</si>
  <si>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</si>
  <si>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</si>
  <si>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</si>
  <si>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</si>
  <si>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</si>
  <si>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</si>
  <si>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</si>
  <si>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</si>
  <si>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</si>
  <si>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</si>
  <si>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</si>
  <si>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</si>
  <si>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</si>
  <si>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</si>
  <si>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</si>
  <si>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</si>
  <si>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</si>
  <si>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</si>
  <si>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</si>
  <si>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</si>
  <si>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</si>
  <si>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</si>
  <si>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</si>
  <si>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</si>
  <si>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</si>
  <si>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</si>
  <si>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</si>
  <si>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</si>
  <si>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</si>
  <si>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</si>
  <si>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</si>
  <si>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</si>
  <si>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</si>
  <si>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</si>
  <si>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</si>
  <si>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</si>
  <si>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</si>
  <si>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</si>
  <si>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</si>
  <si>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</si>
  <si>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</si>
  <si>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</si>
  <si>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</si>
  <si>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</si>
  <si>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</si>
  <si>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</si>
  <si>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</si>
  <si>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</si>
  <si>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</si>
  <si>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</si>
  <si>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</si>
  <si>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</si>
  <si>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</si>
  <si>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</si>
  <si>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</si>
  <si>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</si>
  <si>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</si>
  <si>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</si>
  <si>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</si>
  <si>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</si>
  <si>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</si>
  <si>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</si>
  <si>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</si>
  <si>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</si>
  <si>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</si>
  <si>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</si>
  <si>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</si>
  <si>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</si>
  <si>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</si>
  <si>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</si>
  <si>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</si>
  <si>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</si>
  <si>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</si>
  <si>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</si>
  <si>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</si>
  <si>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</si>
  <si>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</si>
  <si>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</si>
  <si>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</si>
  <si>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</si>
  <si>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</si>
  <si>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</si>
  <si>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</si>
  <si>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</si>
  <si>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</si>
  <si>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</si>
  <si>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</si>
  <si>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</si>
  <si>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</si>
  <si>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</si>
  <si>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</si>
  <si>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</si>
  <si>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</si>
  <si>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</si>
  <si>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</si>
  <si>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</si>
  <si>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</si>
  <si>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</si>
  <si>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</si>
  <si>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</si>
  <si>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</si>
  <si>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</si>
  <si>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</si>
  <si>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</si>
  <si>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</si>
  <si>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</si>
  <si>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</si>
  <si>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</si>
  <si>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</si>
  <si>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</si>
  <si>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</si>
  <si>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</si>
  <si>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</si>
  <si>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</si>
  <si>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</si>
  <si>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</si>
  <si>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</si>
  <si>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</si>
  <si>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</si>
  <si>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</si>
  <si>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</si>
  <si>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</si>
  <si>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</si>
  <si>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</si>
  <si>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</si>
  <si>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</si>
  <si>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</si>
  <si>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</si>
  <si>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</si>
  <si>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</si>
  <si>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</si>
  <si>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</si>
  <si>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</si>
  <si>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</si>
  <si>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</si>
  <si>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</si>
  <si>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</si>
  <si>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</si>
  <si>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</si>
  <si>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</si>
  <si>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</si>
  <si>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</si>
  <si>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</si>
  <si>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</si>
  <si>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</si>
  <si>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</si>
  <si>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</si>
  <si>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</si>
  <si>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</si>
  <si>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</si>
  <si>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</si>
  <si>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</si>
  <si>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</si>
  <si>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</si>
  <si>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</si>
  <si>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</si>
  <si>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</si>
  <si>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</si>
  <si>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</si>
  <si>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</si>
  <si>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</si>
  <si>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</si>
  <si>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</si>
  <si>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</si>
  <si>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</si>
  <si>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</si>
  <si>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</si>
  <si>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</si>
  <si>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</si>
  <si>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</si>
  <si>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</si>
  <si>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</si>
  <si>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</si>
  <si>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</si>
  <si>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</si>
  <si>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</si>
  <si>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</si>
  <si>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</si>
  <si>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</si>
  <si>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</si>
  <si>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</si>
  <si>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</si>
  <si>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</si>
  <si>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</si>
  <si>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</si>
  <si>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</si>
  <si>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</si>
  <si>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</si>
  <si>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</si>
  <si>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</si>
  <si>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</si>
  <si>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</si>
  <si>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</si>
  <si>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</si>
  <si>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</si>
  <si>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</si>
  <si>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</si>
  <si>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</si>
  <si>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</si>
  <si>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</si>
  <si>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</si>
  <si>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</si>
  <si>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</si>
  <si>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</si>
  <si>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</si>
  <si>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</si>
  <si>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</si>
  <si>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</si>
  <si>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</si>
  <si>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</si>
  <si>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</si>
  <si>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</si>
  <si>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</si>
  <si>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</si>
  <si>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</si>
  <si>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</si>
  <si>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</si>
  <si>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</si>
  <si>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</si>
  <si>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</si>
  <si>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</si>
  <si>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</si>
  <si>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</si>
  <si>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</si>
  <si>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</si>
  <si>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</si>
  <si>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</si>
  <si>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</si>
  <si>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</si>
  <si>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</si>
  <si>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</si>
  <si>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</si>
  <si>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</si>
  <si>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</si>
  <si>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</si>
  <si>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</si>
  <si>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</si>
  <si>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</si>
  <si>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</si>
  <si>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</si>
  <si>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</si>
  <si>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</si>
  <si>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</si>
  <si>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</si>
  <si>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</si>
  <si>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</si>
  <si>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</si>
  <si>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</si>
  <si>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</si>
  <si>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</si>
  <si>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</si>
  <si>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</si>
  <si>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</si>
  <si>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</si>
  <si>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</si>
  <si>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</si>
  <si>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</si>
  <si>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</si>
  <si>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</si>
  <si>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</si>
  <si>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</si>
  <si>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</si>
  <si>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</si>
  <si>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</si>
  <si>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</si>
  <si>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</si>
  <si>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</si>
  <si>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</si>
  <si>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</si>
  <si>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</si>
  <si>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</si>
  <si>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</si>
  <si>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</si>
  <si>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</si>
  <si>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</si>
  <si>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</si>
  <si>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</si>
  <si>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</si>
  <si>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</si>
  <si>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</si>
  <si>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</si>
  <si>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</si>
  <si>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</si>
  <si>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</si>
  <si>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</si>
  <si>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</si>
  <si>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</si>
  <si>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</si>
  <si>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</si>
  <si>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</si>
  <si>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</si>
  <si>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</si>
  <si>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</si>
  <si>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</si>
  <si>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</si>
  <si>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</si>
  <si>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</si>
  <si>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</si>
  <si>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</si>
  <si>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</si>
  <si>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</si>
  <si>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</si>
  <si>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</si>
  <si>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</si>
  <si>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</si>
  <si>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</si>
  <si>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</si>
  <si>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</si>
  <si>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</si>
  <si>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</si>
  <si>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</si>
  <si>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</si>
  <si>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</si>
  <si>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</si>
  <si>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</si>
  <si>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</si>
  <si>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</si>
  <si>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</si>
  <si>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</si>
  <si>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</si>
  <si>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</si>
  <si>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</si>
  <si>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</si>
  <si>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</si>
  <si>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</si>
  <si>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</si>
  <si>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</si>
  <si>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</si>
  <si>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</si>
  <si>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</si>
  <si>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</si>
  <si>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</si>
  <si>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</si>
  <si>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</si>
  <si>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</si>
  <si>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</si>
  <si>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</si>
  <si>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</si>
  <si>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</si>
  <si>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</si>
  <si>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</si>
  <si>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</si>
  <si>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</si>
  <si>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</si>
  <si>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</si>
  <si>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</si>
  <si>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</si>
  <si>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</si>
  <si>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</si>
  <si>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</si>
  <si>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</si>
  <si>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</si>
  <si>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</si>
  <si>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</si>
  <si>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</si>
  <si>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</si>
  <si>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</si>
  <si>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</si>
  <si>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</si>
  <si>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</si>
  <si>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</si>
  <si>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</si>
  <si>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</si>
  <si>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</si>
  <si>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</si>
  <si>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</si>
  <si>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</si>
  <si>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</si>
  <si>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</si>
  <si>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</si>
  <si>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</si>
  <si>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</si>
  <si>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</si>
  <si>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</si>
  <si>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</si>
  <si>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</si>
  <si>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</si>
  <si>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</si>
  <si>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</si>
  <si>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</si>
  <si>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</si>
  <si>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</si>
  <si>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</si>
  <si>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</si>
  <si>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</si>
  <si>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</si>
  <si>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</si>
  <si>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</si>
  <si>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</si>
  <si>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</si>
  <si>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</si>
  <si>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</si>
  <si>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</si>
  <si>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</si>
  <si>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</si>
  <si>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</si>
  <si>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</si>
  <si>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</si>
  <si>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</si>
  <si>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</si>
  <si>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</si>
  <si>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</si>
  <si>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</si>
  <si>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</si>
  <si>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</si>
  <si>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</si>
  <si>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</si>
  <si>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</si>
  <si>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</si>
  <si>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</si>
  <si>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</si>
  <si>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</si>
  <si>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</si>
  <si>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</si>
  <si>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</si>
  <si>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</si>
  <si>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</si>
  <si>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</si>
  <si>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</si>
  <si>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</si>
  <si>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</si>
  <si>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</si>
  <si>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</si>
  <si>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</si>
  <si>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</si>
  <si>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</si>
  <si>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</si>
  <si>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</si>
  <si>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</si>
  <si>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</si>
  <si>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</si>
  <si>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</si>
  <si>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</si>
  <si>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</si>
  <si>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</si>
  <si>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</si>
  <si>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</si>
  <si>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</si>
  <si>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</si>
  <si>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</si>
  <si>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</si>
  <si>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</si>
  <si>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</si>
  <si>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</si>
  <si>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</si>
  <si>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</si>
  <si>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</si>
  <si>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</si>
  <si>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</si>
  <si>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</si>
  <si>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</si>
  <si>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</si>
  <si>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</si>
  <si>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</si>
  <si>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</si>
  <si>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</si>
  <si>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</si>
  <si>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</si>
  <si>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</si>
  <si>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</si>
  <si>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</si>
  <si>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</si>
  <si>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</si>
  <si>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</si>
  <si>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</si>
  <si>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</si>
  <si>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</si>
  <si>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</si>
  <si>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</si>
  <si>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</si>
  <si>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</si>
  <si>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</si>
  <si>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</si>
  <si>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</si>
  <si>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</si>
  <si>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</si>
  <si>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</si>
  <si>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</si>
  <si>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</si>
  <si>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</si>
  <si>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</si>
  <si>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</si>
  <si>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</si>
  <si>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</si>
  <si>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</si>
  <si>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</si>
  <si>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</si>
  <si>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</si>
  <si>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</si>
  <si>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</si>
  <si>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</si>
  <si>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</si>
  <si>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</si>
  <si>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</si>
  <si>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</si>
  <si>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</si>
  <si>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</si>
  <si>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</si>
  <si>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</si>
  <si>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</si>
  <si>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</si>
  <si>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</si>
  <si>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</si>
  <si>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</si>
  <si>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</si>
  <si>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</si>
  <si>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</si>
  <si>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</si>
  <si>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</si>
  <si>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</si>
  <si>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</si>
  <si>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</si>
  <si>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</si>
  <si>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</si>
  <si>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</si>
  <si>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</si>
  <si>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</si>
  <si>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</si>
  <si>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</si>
  <si>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</si>
  <si>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</si>
  <si>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</si>
  <si>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</si>
  <si>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</si>
  <si>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</si>
  <si>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</si>
  <si>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</si>
  <si>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</si>
  <si>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</si>
  <si>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</si>
  <si>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</si>
  <si>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</si>
  <si>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</si>
  <si>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</si>
  <si>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</si>
  <si>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</si>
  <si>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</si>
  <si>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</si>
  <si>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</si>
  <si>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</si>
  <si>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</si>
  <si>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</si>
  <si>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</si>
  <si>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</si>
  <si>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</si>
  <si>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</si>
  <si>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</si>
  <si>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</si>
  <si>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</si>
  <si>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</si>
  <si>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</si>
  <si>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</si>
  <si>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</si>
  <si>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</si>
  <si>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</si>
  <si>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</si>
  <si>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</si>
  <si>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</si>
  <si>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</si>
  <si>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</si>
  <si>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</si>
  <si>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</si>
  <si>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</si>
  <si>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</si>
  <si>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</si>
  <si>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</si>
  <si>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</si>
  <si>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</si>
  <si>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</si>
  <si>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</si>
  <si>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</si>
  <si>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</si>
  <si>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</si>
  <si>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</si>
  <si>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</si>
  <si>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</si>
  <si>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</si>
  <si>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</si>
  <si>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</si>
  <si>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</si>
  <si>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</si>
  <si>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</si>
  <si>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</si>
  <si>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</si>
  <si>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</si>
  <si>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</si>
  <si>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</si>
  <si>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</si>
  <si>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</si>
  <si>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</si>
  <si>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</si>
  <si>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</si>
  <si>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</si>
  <si>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</si>
  <si>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</si>
  <si>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</si>
  <si>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</si>
  <si>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</si>
  <si>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</si>
  <si>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</si>
  <si>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</si>
  <si>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</si>
  <si>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</si>
  <si>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</si>
  <si>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</si>
  <si>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</si>
  <si>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</si>
  <si>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</si>
  <si>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</si>
  <si>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</si>
  <si>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</si>
  <si>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</si>
  <si>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</si>
  <si>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</si>
  <si>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</si>
  <si>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</si>
  <si>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</si>
  <si>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</si>
  <si>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</si>
  <si>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</si>
  <si>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</si>
  <si>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</si>
  <si>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</si>
  <si>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</si>
  <si>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</si>
  <si>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</si>
  <si>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</si>
  <si>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</si>
  <si>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</si>
  <si>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</si>
  <si>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</si>
  <si>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</si>
  <si>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</si>
  <si>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</si>
  <si>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</si>
  <si>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</si>
  <si>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</si>
  <si>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</si>
  <si>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</si>
  <si>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</si>
  <si>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</si>
  <si>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</si>
  <si>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</si>
  <si>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</si>
  <si>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</si>
  <si>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</si>
  <si>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</si>
  <si>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</si>
  <si>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</si>
  <si>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</si>
  <si>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</si>
  <si>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</si>
  <si>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</si>
  <si>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</si>
  <si>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</si>
  <si>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</si>
  <si>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</si>
  <si>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</si>
  <si>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</si>
  <si>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</si>
  <si>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</si>
  <si>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</si>
  <si>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</si>
  <si>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</si>
  <si>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</si>
  <si>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</si>
  <si>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</si>
  <si>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</si>
  <si>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</si>
  <si>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</si>
  <si>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</si>
  <si>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</si>
  <si>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</si>
  <si>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</si>
  <si>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</si>
  <si>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</si>
  <si>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</si>
  <si>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</si>
  <si>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</si>
  <si>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</si>
  <si>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</si>
  <si>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</si>
  <si>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</si>
  <si>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</si>
  <si>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</si>
  <si>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</si>
  <si>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</si>
  <si>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</si>
  <si>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</si>
  <si>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</si>
  <si>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</si>
  <si>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</si>
  <si>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</si>
  <si>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</si>
  <si>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</si>
  <si>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</si>
  <si>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</si>
  <si>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</si>
  <si>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</si>
  <si>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</si>
  <si>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</si>
  <si>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</si>
  <si>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</si>
  <si>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</si>
  <si>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</si>
  <si>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</si>
  <si>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</si>
  <si>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</si>
  <si>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</si>
  <si>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</si>
  <si>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</si>
  <si>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</si>
  <si>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</si>
  <si>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</si>
  <si>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</si>
  <si>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</si>
  <si>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</si>
  <si>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</si>
  <si>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</si>
  <si>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</si>
  <si>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</si>
  <si>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</si>
  <si>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</si>
  <si>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</si>
  <si>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</si>
  <si>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</si>
  <si>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</si>
  <si>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</si>
  <si>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</si>
  <si>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</si>
  <si>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</si>
  <si>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</si>
  <si>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</si>
  <si>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</si>
  <si>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</si>
  <si>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</si>
  <si>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</si>
  <si>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</si>
  <si>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</si>
  <si>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</si>
  <si>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</si>
  <si>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</si>
  <si>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</si>
  <si>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</si>
  <si>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</si>
  <si>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</si>
  <si>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</si>
  <si>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</si>
  <si>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</si>
  <si>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</si>
  <si>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</si>
  <si>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</si>
  <si>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</si>
  <si>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</si>
  <si>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</si>
  <si>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</si>
  <si>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</si>
  <si>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</si>
  <si>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</si>
  <si>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</si>
  <si>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</si>
  <si>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</si>
  <si>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</si>
  <si>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</si>
  <si>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</si>
  <si>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</si>
  <si>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</si>
  <si>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</si>
  <si>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</si>
  <si>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</si>
  <si>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</si>
  <si>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</si>
  <si>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</si>
  <si>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</si>
  <si>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</si>
  <si>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</si>
  <si>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</si>
  <si>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</si>
  <si>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</si>
  <si>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</si>
  <si>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</si>
  <si>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</si>
  <si>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</si>
  <si>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</si>
  <si>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</si>
  <si>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</si>
  <si>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</si>
  <si>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</si>
  <si>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</si>
  <si>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</si>
  <si>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</si>
  <si>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</si>
  <si>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</si>
  <si>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</si>
  <si>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</si>
  <si>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</si>
  <si>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</si>
  <si>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</si>
  <si>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</si>
  <si>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</si>
  <si>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</si>
  <si>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</si>
  <si>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</si>
  <si>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</si>
  <si>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</si>
  <si>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</si>
  <si>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</si>
  <si>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</si>
  <si>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</si>
  <si>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</si>
  <si>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</si>
  <si>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</si>
  <si>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</si>
  <si>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</si>
  <si>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</si>
  <si>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</si>
  <si>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</si>
  <si>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</si>
  <si>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</si>
  <si>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</si>
  <si>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</si>
  <si>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</si>
  <si>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</si>
  <si>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</si>
  <si>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</si>
  <si>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</si>
  <si>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</si>
  <si>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</si>
  <si>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</si>
  <si>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</si>
  <si>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</si>
  <si>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</si>
  <si>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</si>
  <si>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</si>
  <si>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</si>
  <si>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</si>
  <si>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</si>
  <si>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</si>
  <si>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</si>
  <si>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</si>
  <si>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</si>
  <si>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</si>
  <si>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</si>
  <si>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</si>
  <si>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</si>
  <si>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</si>
  <si>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</si>
  <si>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</si>
  <si>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</si>
  <si>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</si>
  <si>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</si>
  <si>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</si>
  <si>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</si>
  <si>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</si>
  <si>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</si>
  <si>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</si>
  <si>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</si>
  <si>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</si>
  <si>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</si>
  <si>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</si>
  <si>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</si>
  <si>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</si>
  <si>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</si>
  <si>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</si>
  <si>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</si>
  <si>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</si>
  <si>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</si>
  <si>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</si>
  <si>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</si>
  <si>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</si>
  <si>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</si>
  <si>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</si>
  <si>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</si>
  <si>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</si>
  <si>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</si>
  <si>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</si>
  <si>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</si>
  <si>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</si>
  <si>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</si>
  <si>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</si>
  <si>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</si>
  <si>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</si>
  <si>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</si>
  <si>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</si>
  <si>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</si>
  <si>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</si>
  <si>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</si>
  <si>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</si>
  <si>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</si>
  <si>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</si>
  <si>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</si>
  <si>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</si>
  <si>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</si>
  <si>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</si>
  <si>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</si>
  <si>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</si>
  <si>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</si>
  <si>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</si>
  <si>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</si>
  <si>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</si>
  <si>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</si>
  <si>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</si>
  <si>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</si>
  <si>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</si>
  <si>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</si>
  <si>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</si>
  <si>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</si>
  <si>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</si>
  <si>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</si>
  <si>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</si>
  <si>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</si>
  <si>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</si>
  <si>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</si>
  <si>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</si>
  <si>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</si>
  <si>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</si>
  <si>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</si>
  <si>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</si>
  <si>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</si>
  <si>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</si>
  <si>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</si>
  <si>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</si>
  <si>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</si>
  <si>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</si>
  <si>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</si>
  <si>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</si>
  <si>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</si>
  <si>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</si>
  <si>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</si>
  <si>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</si>
  <si>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</si>
  <si>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</si>
  <si>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</si>
  <si>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</si>
  <si>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</si>
  <si>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</si>
  <si>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</si>
  <si>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</si>
  <si>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</si>
  <si>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</si>
  <si>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</si>
  <si>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</si>
  <si>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</si>
  <si>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</si>
  <si>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</si>
  <si>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</si>
  <si>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</si>
  <si>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</si>
  <si>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</si>
  <si>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</si>
  <si>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</si>
  <si>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</si>
  <si>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</si>
  <si>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</si>
  <si>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</si>
  <si>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</si>
  <si>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</si>
  <si>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</si>
  <si>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</si>
  <si>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</si>
  <si>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</si>
  <si>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</si>
  <si>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</si>
  <si>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</si>
  <si>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</si>
  <si>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</si>
  <si>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</si>
  <si>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</si>
  <si>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</si>
  <si>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</si>
  <si>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</si>
  <si>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</si>
  <si>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</si>
  <si>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</si>
  <si>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</si>
  <si>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</si>
  <si>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</si>
  <si>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</si>
  <si>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</si>
  <si>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</si>
  <si>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</si>
  <si>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</si>
  <si>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</si>
  <si>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</si>
  <si>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</si>
  <si>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</si>
  <si>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</si>
  <si>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</si>
  <si>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</si>
  <si>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</si>
  <si>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</si>
  <si>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</si>
  <si>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</si>
  <si>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</si>
  <si>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</si>
  <si>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</si>
  <si>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</si>
  <si>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</si>
  <si>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</si>
  <si>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</si>
  <si>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</si>
  <si>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</si>
  <si>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</si>
  <si>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</si>
  <si>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</si>
  <si>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</si>
  <si>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</si>
  <si>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</si>
  <si>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</si>
  <si>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</si>
  <si>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</si>
  <si>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</si>
  <si>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</si>
  <si>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</si>
  <si>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</si>
  <si>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</si>
  <si>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</si>
  <si>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</si>
  <si>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</si>
  <si>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</si>
  <si>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</si>
  <si>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</si>
  <si>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</si>
  <si>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</si>
  <si>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</si>
  <si>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</si>
  <si>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</si>
  <si>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</si>
  <si>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</si>
  <si>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</si>
  <si>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</si>
  <si>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</si>
  <si>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</si>
  <si>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</si>
  <si>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</si>
  <si>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</si>
  <si>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</si>
  <si>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</si>
  <si>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</si>
  <si>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</si>
  <si>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</si>
  <si>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</si>
  <si>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</si>
  <si>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</si>
  <si>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</si>
  <si>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</si>
  <si>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</si>
  <si>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</si>
  <si>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</si>
  <si>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</si>
  <si>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</si>
  <si>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</si>
  <si>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</si>
  <si>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</si>
  <si>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</si>
  <si>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</si>
  <si>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</si>
  <si>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</si>
  <si>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</si>
  <si>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</si>
  <si>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</si>
  <si>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</si>
  <si>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</si>
  <si>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</si>
  <si>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</si>
  <si>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</si>
  <si>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</si>
  <si>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</si>
  <si>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</si>
  <si>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</si>
  <si>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</si>
  <si>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</si>
  <si>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</si>
  <si>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</si>
  <si>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</si>
  <si>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</si>
  <si>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</si>
  <si>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</si>
  <si>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</si>
  <si>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</si>
  <si>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</si>
  <si>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</si>
  <si>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</si>
  <si>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</si>
  <si>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</si>
  <si>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</si>
  <si>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</si>
  <si>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</si>
  <si>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</si>
  <si>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</si>
  <si>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</si>
  <si>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</si>
  <si>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</si>
  <si>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</si>
  <si>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</si>
  <si>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</si>
  <si>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</si>
  <si>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</si>
  <si>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</si>
  <si>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</si>
  <si>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</si>
  <si>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</si>
  <si>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</si>
  <si>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</si>
  <si>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</si>
  <si>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</si>
  <si>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</si>
  <si>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</si>
  <si>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</si>
  <si>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</si>
  <si>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</si>
  <si>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</si>
  <si>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</si>
  <si>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</si>
  <si>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</si>
  <si>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</si>
  <si>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</si>
  <si>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</si>
  <si>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</si>
  <si>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</si>
  <si>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</si>
  <si>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</si>
  <si>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</si>
  <si>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</si>
  <si>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</si>
  <si>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</si>
  <si>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</si>
  <si>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</si>
  <si>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</si>
  <si>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</si>
  <si>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</si>
  <si>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</si>
  <si>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</si>
  <si>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</si>
  <si>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</si>
  <si>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</si>
  <si>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</si>
  <si>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</si>
  <si>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</si>
  <si>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</si>
  <si>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</si>
  <si>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</si>
  <si>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</si>
  <si>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</si>
  <si>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</si>
  <si>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</si>
  <si>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</si>
  <si>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</si>
  <si>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</si>
  <si>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</si>
  <si>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</si>
  <si>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</si>
  <si>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</si>
  <si>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</si>
  <si>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</si>
  <si>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</si>
  <si>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</si>
  <si>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</si>
  <si>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</si>
  <si>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</si>
  <si>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</si>
  <si>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</si>
  <si>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</si>
  <si>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</si>
  <si>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</si>
  <si>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</si>
  <si>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</si>
  <si>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</si>
  <si>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</si>
  <si>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</si>
  <si>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</si>
  <si>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</si>
  <si>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</si>
  <si>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</si>
  <si>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</si>
  <si>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</si>
  <si>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</si>
  <si>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</si>
  <si>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</si>
  <si>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</si>
  <si>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</si>
  <si>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</si>
  <si>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</si>
  <si>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</si>
  <si>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</si>
  <si>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</si>
  <si>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</si>
  <si>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</si>
  <si>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</si>
  <si>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</si>
  <si>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</si>
  <si>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</si>
  <si>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</si>
  <si>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</si>
  <si>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</si>
  <si>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</si>
  <si>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</si>
  <si>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</si>
  <si>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</si>
  <si>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</si>
  <si>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</si>
  <si>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</si>
  <si>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</si>
  <si>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</si>
  <si>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</si>
  <si>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</si>
  <si>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</si>
  <si>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</si>
  <si>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</si>
  <si>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</si>
  <si>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</si>
  <si>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</si>
  <si>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</si>
  <si>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</si>
  <si>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</si>
  <si>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</si>
  <si>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</si>
  <si>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</si>
  <si>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</si>
  <si>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</si>
  <si>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</si>
  <si>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</si>
  <si>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</si>
  <si>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</si>
  <si>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</si>
  <si>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</si>
  <si>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</si>
  <si>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</si>
  <si>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</si>
  <si>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</si>
  <si>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</si>
  <si>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</si>
  <si>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</si>
  <si>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</si>
  <si>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</si>
  <si>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</si>
  <si>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</si>
  <si>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</si>
  <si>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</si>
  <si>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</si>
  <si>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</si>
  <si>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</si>
  <si>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</si>
  <si>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</si>
  <si>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</si>
  <si>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</si>
  <si>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</si>
  <si>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</si>
  <si>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</si>
  <si>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</si>
  <si>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</si>
  <si>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</si>
  <si>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</si>
  <si>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</si>
  <si>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</si>
  <si>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</si>
  <si>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</si>
  <si>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</si>
  <si>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</si>
  <si>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</si>
  <si>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</si>
  <si>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</si>
  <si>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</si>
  <si>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</si>
  <si>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</si>
  <si>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</si>
  <si>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</si>
  <si>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</si>
  <si>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</si>
  <si>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</si>
  <si>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</si>
  <si>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</si>
  <si>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</si>
  <si>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</si>
  <si>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</si>
  <si>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</si>
  <si>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</si>
  <si>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</si>
  <si>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</si>
  <si>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</si>
  <si>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</si>
  <si>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</si>
  <si>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</si>
  <si>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</si>
  <si>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</si>
  <si>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</si>
  <si>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</si>
  <si>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</si>
  <si>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</si>
  <si>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</si>
  <si>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</si>
  <si>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</si>
  <si>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</si>
  <si>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</si>
  <si>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</si>
  <si>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</si>
  <si>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</si>
  <si>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</si>
  <si>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</si>
  <si>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</si>
  <si>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</si>
  <si>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</si>
  <si>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</si>
  <si>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</si>
  <si>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</si>
  <si>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</si>
  <si>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</si>
  <si>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</si>
  <si>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</si>
  <si>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</si>
  <si>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</si>
  <si>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</si>
  <si>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</si>
  <si>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</si>
  <si>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</si>
  <si>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</si>
  <si>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</si>
  <si>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</si>
  <si>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</si>
  <si>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</si>
  <si>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</si>
  <si>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</si>
  <si>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</si>
  <si>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</si>
  <si>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</si>
  <si>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</si>
  <si>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</si>
  <si>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</si>
  <si>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</si>
  <si>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</si>
  <si>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</si>
  <si>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</si>
  <si>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</si>
  <si>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</si>
  <si>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</si>
  <si>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</si>
  <si>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</si>
  <si>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</si>
  <si>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</si>
  <si>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</si>
  <si>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</si>
  <si>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</si>
  <si>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</si>
  <si>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</si>
  <si>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</si>
  <si>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</si>
  <si>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</si>
  <si>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</si>
  <si>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</si>
  <si>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</si>
  <si>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</si>
  <si>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</si>
  <si>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</si>
  <si>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</si>
  <si>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</si>
  <si>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</si>
  <si>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</si>
  <si>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</si>
  <si>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</si>
  <si>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</si>
  <si>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</si>
  <si>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</si>
  <si>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</si>
  <si>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</si>
  <si>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</si>
  <si>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</si>
  <si>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</si>
  <si>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</si>
  <si>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</si>
  <si>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</si>
  <si>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</si>
  <si>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</si>
  <si>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</si>
  <si>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</si>
  <si>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</si>
  <si>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</si>
  <si>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</si>
  <si>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</si>
  <si>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</si>
  <si>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</si>
  <si>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</si>
  <si>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</si>
  <si>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</si>
  <si>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</si>
  <si>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</si>
  <si>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</si>
  <si>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</si>
  <si>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</si>
  <si>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</si>
  <si>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</si>
  <si>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</si>
  <si>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</si>
  <si>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</si>
  <si>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</si>
  <si>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</si>
  <si>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</si>
  <si>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</si>
  <si>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</si>
  <si>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</si>
  <si>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</si>
  <si>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</si>
  <si>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</si>
  <si>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</si>
  <si>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</si>
  <si>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</si>
  <si>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</si>
  <si>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</si>
  <si>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</si>
  <si>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</si>
  <si>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</si>
  <si>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</si>
  <si>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</si>
  <si>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</si>
  <si>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</si>
  <si>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</si>
  <si>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</si>
  <si>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</si>
  <si>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</si>
  <si>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</si>
  <si>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</si>
  <si>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</si>
  <si>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</si>
  <si>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</si>
  <si>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</si>
  <si>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</si>
  <si>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</si>
  <si>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</si>
  <si>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</si>
  <si>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</si>
  <si>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</si>
  <si>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</si>
  <si>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</si>
  <si>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</si>
  <si>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</si>
  <si>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</si>
  <si>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</si>
  <si>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</si>
  <si>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</si>
  <si>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</si>
  <si>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</si>
  <si>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</si>
  <si>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</si>
  <si>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</si>
  <si>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</si>
  <si>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</si>
  <si>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</si>
  <si>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</si>
  <si>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</si>
  <si>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</si>
  <si>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</si>
  <si>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</si>
  <si>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</si>
  <si>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</si>
  <si>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</si>
  <si>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</si>
  <si>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</si>
  <si>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</si>
  <si>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</si>
  <si>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</si>
  <si>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</si>
  <si>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</si>
  <si>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</si>
  <si>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</si>
  <si>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</si>
  <si>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</si>
  <si>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</si>
  <si>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</si>
  <si>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</si>
  <si>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</si>
  <si>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</si>
  <si>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</si>
  <si>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</si>
  <si>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</si>
  <si>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</si>
  <si>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</si>
  <si>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</si>
  <si>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</si>
  <si>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</si>
  <si>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</si>
  <si>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</si>
  <si>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</si>
  <si>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</si>
  <si>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</si>
  <si>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</si>
  <si>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</si>
  <si>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</si>
  <si>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</si>
  <si>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</si>
  <si>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</si>
  <si>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</si>
  <si>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</si>
  <si>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</si>
  <si>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</si>
  <si>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</si>
  <si>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</si>
  <si>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</si>
  <si>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</si>
  <si>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</si>
  <si>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</si>
  <si>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</si>
  <si>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</si>
  <si>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</si>
  <si>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</si>
  <si>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</si>
  <si>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</si>
  <si>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</si>
  <si>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</si>
  <si>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</si>
  <si>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</si>
  <si>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</si>
  <si>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</si>
  <si>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</si>
  <si>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</si>
  <si>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</si>
  <si>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</si>
  <si>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</si>
  <si>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</si>
  <si>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</si>
  <si>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</si>
  <si>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</si>
  <si>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</si>
  <si>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</si>
  <si>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</si>
  <si>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</si>
  <si>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</si>
  <si>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</si>
  <si>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</si>
  <si>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</si>
  <si>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</si>
  <si>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</si>
  <si>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</si>
  <si>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</si>
  <si>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</si>
  <si>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</si>
  <si>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</si>
  <si>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</si>
  <si>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</si>
  <si>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</si>
  <si>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</si>
  <si>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</si>
  <si>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</si>
  <si>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</si>
  <si>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</si>
  <si>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</si>
  <si>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</si>
  <si>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</si>
  <si>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</si>
  <si>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</si>
  <si>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</si>
  <si>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</si>
  <si>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</si>
  <si>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</si>
  <si>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</si>
  <si>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</si>
  <si>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</si>
  <si>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</si>
  <si>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</si>
  <si>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</si>
  <si>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</si>
  <si>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</si>
  <si>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</si>
  <si>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</si>
  <si>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</si>
  <si>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</si>
  <si>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</si>
  <si>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</si>
  <si>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</si>
  <si>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</si>
  <si>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</si>
  <si>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</si>
  <si>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</si>
  <si>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</si>
  <si>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</si>
  <si>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</si>
  <si>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</si>
  <si>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</si>
  <si>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</si>
  <si>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</si>
  <si>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</si>
  <si>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</si>
  <si>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</si>
  <si>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</si>
  <si>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</si>
  <si>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</si>
  <si>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</si>
  <si>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</si>
  <si>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</si>
  <si>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</si>
  <si>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</si>
  <si>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</si>
  <si>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</si>
  <si>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</si>
  <si>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</si>
  <si>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</si>
  <si>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</si>
  <si>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</si>
  <si>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</si>
  <si>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</si>
  <si>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</si>
  <si>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</si>
  <si>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</si>
  <si>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</si>
  <si>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</si>
  <si>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</si>
  <si>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</si>
  <si>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</si>
  <si>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</si>
  <si>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</si>
  <si>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</si>
  <si>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</si>
  <si>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</si>
  <si>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</si>
  <si>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</si>
  <si>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</si>
  <si>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</si>
  <si>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</si>
  <si>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</si>
  <si>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</si>
  <si>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</si>
  <si>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</si>
  <si>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</si>
  <si>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</si>
  <si>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</si>
  <si>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</si>
  <si>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</si>
  <si>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</si>
  <si>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</si>
  <si>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</si>
  <si>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</si>
  <si>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</si>
  <si>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</si>
  <si>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</si>
  <si>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</si>
  <si>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</si>
  <si>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</si>
  <si>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</si>
  <si>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</si>
  <si>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</si>
  <si>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</si>
  <si>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</si>
  <si>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</si>
  <si>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</si>
  <si>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</si>
  <si>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</si>
  <si>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</si>
  <si>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</si>
  <si>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</si>
  <si>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</si>
  <si>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</si>
  <si>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</si>
  <si>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</si>
  <si>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</si>
  <si>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</si>
  <si>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</si>
  <si>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</si>
  <si>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</si>
  <si>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</si>
  <si>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</si>
  <si>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</si>
  <si>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</si>
  <si>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</si>
  <si>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</si>
  <si>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</si>
  <si>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</si>
  <si>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</si>
  <si>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</si>
  <si>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</si>
  <si>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</si>
  <si>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</si>
  <si>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</si>
  <si>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</si>
  <si>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</si>
  <si>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</si>
  <si>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</si>
  <si>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</si>
  <si>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</si>
  <si>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</si>
  <si>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</si>
  <si>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</si>
  <si>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</si>
  <si>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</si>
  <si>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</si>
  <si>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</si>
  <si>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</si>
  <si>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</si>
  <si>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</si>
  <si>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</si>
  <si>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</si>
  <si>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</si>
  <si>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</si>
  <si>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</si>
  <si>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</si>
  <si>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</si>
  <si>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</si>
  <si>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</si>
  <si>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</si>
  <si>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</si>
  <si>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</si>
  <si>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</si>
  <si>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</si>
  <si>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</si>
  <si>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</si>
  <si>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</si>
  <si>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</si>
  <si>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</si>
  <si>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</si>
  <si>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</si>
  <si>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</si>
  <si>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</si>
  <si>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</si>
  <si>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</si>
  <si>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</si>
  <si>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</si>
  <si>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</si>
  <si>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</si>
  <si>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</si>
  <si>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</si>
  <si>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</si>
  <si>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</si>
  <si>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</si>
  <si>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</si>
  <si>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</si>
  <si>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</si>
  <si>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</si>
  <si>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</si>
  <si>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</si>
  <si>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</si>
  <si>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</si>
  <si>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</si>
  <si>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</si>
  <si>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</si>
  <si>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</si>
  <si>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</si>
  <si>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</si>
  <si>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</si>
  <si>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</si>
  <si>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</si>
  <si>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</si>
  <si>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</si>
  <si>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</si>
  <si>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</si>
  <si>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</si>
  <si>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</si>
  <si>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</si>
  <si>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</si>
  <si>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</si>
  <si>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</si>
  <si>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</si>
  <si>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</si>
  <si>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</si>
  <si>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</si>
  <si>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</si>
  <si>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</si>
  <si>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</si>
  <si>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</si>
  <si>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</si>
  <si>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</si>
  <si>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</si>
  <si>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</si>
  <si>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</si>
  <si>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</si>
  <si>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</si>
  <si>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</si>
  <si>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</si>
  <si>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</si>
  <si>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</si>
  <si>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</si>
  <si>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</si>
  <si>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</si>
  <si>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</si>
  <si>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</si>
  <si>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</si>
  <si>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</si>
  <si>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</si>
  <si>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</si>
  <si>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</si>
  <si>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</si>
  <si>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</si>
  <si>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</si>
  <si>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</si>
  <si>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</si>
  <si>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</si>
  <si>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</si>
  <si>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</si>
  <si>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</si>
  <si>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</si>
  <si>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</si>
  <si>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</si>
  <si>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</si>
  <si>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</si>
  <si>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</si>
  <si>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</si>
  <si>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</si>
  <si>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</si>
  <si>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</si>
  <si>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</si>
  <si>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</si>
  <si>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</si>
  <si>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</si>
  <si>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</si>
  <si>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</si>
  <si>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</si>
  <si>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</si>
  <si>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</si>
  <si>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</si>
  <si>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</si>
  <si>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</si>
  <si>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</si>
  <si>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</si>
  <si>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</si>
  <si>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</si>
  <si>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</si>
  <si>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</si>
  <si>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</si>
  <si>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</si>
  <si>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</si>
  <si>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</si>
  <si>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</si>
  <si>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</si>
  <si>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</si>
  <si>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</si>
  <si>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</si>
  <si>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</si>
  <si>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</si>
  <si>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</si>
  <si>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</si>
  <si>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</si>
  <si>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</si>
  <si>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</si>
  <si>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</si>
  <si>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</si>
  <si>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</si>
  <si>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</si>
  <si>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</si>
  <si>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</si>
  <si>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</si>
  <si>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</si>
  <si>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</si>
  <si>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</si>
  <si>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</si>
  <si>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</si>
  <si>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</si>
  <si>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</si>
  <si>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</si>
  <si>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</si>
  <si>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</si>
  <si>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</si>
  <si>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</si>
  <si>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</si>
  <si>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</si>
  <si>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</si>
  <si>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</si>
  <si>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</si>
  <si>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</si>
  <si>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</si>
  <si>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</si>
  <si>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</si>
  <si>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</si>
  <si>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</si>
  <si>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</si>
  <si>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</si>
  <si>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</si>
  <si>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</si>
  <si>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</si>
  <si>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</si>
  <si>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</si>
  <si>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</si>
  <si>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</si>
  <si>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</si>
  <si>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</si>
  <si>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</si>
  <si>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</si>
  <si>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</si>
  <si>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</si>
  <si>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</si>
  <si>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</si>
  <si>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</si>
  <si>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</si>
  <si>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</si>
  <si>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</si>
  <si>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</si>
  <si>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</si>
  <si>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</si>
  <si>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</si>
  <si>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</si>
  <si>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</si>
  <si>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</si>
  <si>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</si>
  <si>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</si>
  <si>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</si>
  <si>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</si>
  <si>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</si>
  <si>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</si>
  <si>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</si>
  <si>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</si>
  <si>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</si>
  <si>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</si>
  <si>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</si>
  <si>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</si>
  <si>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</si>
  <si>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</si>
  <si>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</si>
  <si>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</si>
  <si>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</si>
  <si>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</si>
  <si>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</si>
  <si>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</si>
  <si>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</si>
  <si>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</si>
  <si>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</si>
  <si>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</si>
  <si>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</si>
  <si>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</si>
  <si>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</si>
  <si>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</si>
  <si>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</si>
  <si>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</si>
  <si>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</si>
  <si>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</si>
  <si>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</si>
  <si>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</si>
  <si>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</si>
  <si>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</si>
  <si>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</si>
  <si>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</si>
  <si>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</si>
  <si>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</si>
  <si>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</si>
  <si>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</si>
  <si>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</si>
  <si>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</si>
  <si>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</si>
  <si>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</si>
  <si>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</si>
  <si>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</si>
  <si>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</si>
  <si>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</si>
  <si>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</si>
  <si>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</si>
  <si>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</si>
  <si>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</si>
  <si>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</si>
  <si>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</si>
  <si>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</si>
  <si>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</si>
  <si>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</si>
  <si>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</si>
  <si>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</si>
  <si>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</si>
  <si>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</si>
  <si>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</si>
  <si>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</si>
  <si>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</si>
  <si>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</si>
  <si>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</si>
  <si>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</si>
  <si>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</si>
  <si>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</si>
  <si>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</si>
  <si>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</si>
  <si>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</si>
  <si>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</si>
  <si>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</si>
  <si>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</si>
  <si>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</si>
  <si>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</si>
  <si>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</si>
  <si>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</si>
  <si>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</si>
  <si>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</si>
  <si>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</si>
  <si>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</si>
  <si>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</si>
  <si>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</si>
  <si>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</si>
  <si>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</si>
  <si>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</si>
  <si>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</si>
  <si>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</si>
  <si>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</si>
  <si>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</si>
  <si>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</si>
  <si>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</si>
  <si>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</si>
  <si>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</si>
  <si>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</si>
  <si>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</si>
  <si>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</si>
  <si>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</si>
  <si>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</si>
  <si>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</si>
  <si>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</si>
  <si>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</si>
  <si>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</si>
  <si>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</si>
  <si>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</si>
  <si>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</si>
  <si>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</si>
  <si>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</si>
  <si>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</si>
  <si>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</si>
  <si>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</si>
  <si>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</si>
  <si>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</si>
  <si>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</si>
  <si>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</si>
  <si>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</si>
  <si>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</si>
  <si>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</si>
  <si>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</si>
  <si>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</si>
  <si>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</si>
  <si>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</si>
  <si>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</si>
  <si>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</si>
  <si>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</si>
  <si>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</si>
  <si>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</si>
  <si>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</si>
  <si>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</si>
  <si>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</si>
  <si>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</si>
  <si>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</si>
  <si>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</si>
  <si>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</si>
  <si>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</si>
  <si>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</si>
  <si>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</si>
  <si>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</si>
  <si>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</si>
  <si>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</si>
  <si>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</si>
  <si>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</si>
  <si>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</si>
  <si>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</si>
  <si>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</si>
  <si>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</si>
  <si>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</si>
  <si>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</si>
  <si>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</si>
  <si>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</si>
  <si>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</si>
  <si>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</si>
  <si>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</si>
  <si>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</si>
  <si>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</si>
  <si>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</si>
  <si>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</si>
  <si>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</si>
  <si>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</si>
  <si>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</si>
  <si>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</si>
  <si>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</si>
  <si>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</si>
  <si>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</si>
  <si>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</si>
  <si>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</si>
  <si>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</si>
  <si>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</si>
  <si>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</si>
  <si>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</si>
  <si>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</si>
  <si>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</si>
  <si>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</si>
  <si>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</si>
  <si>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</si>
  <si>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</si>
  <si>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</si>
  <si>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</si>
  <si>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</si>
  <si>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</si>
  <si>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</si>
  <si>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</si>
  <si>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</si>
  <si>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</si>
  <si>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</si>
  <si>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</si>
  <si>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</si>
  <si>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</si>
  <si>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</si>
  <si>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</si>
  <si>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</si>
  <si>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</si>
  <si>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</si>
  <si>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</si>
  <si>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</si>
  <si>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</si>
  <si>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</si>
  <si>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</si>
  <si>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</si>
  <si>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</si>
  <si>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</si>
  <si>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</si>
  <si>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</si>
  <si>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</si>
  <si>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</si>
  <si>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</si>
  <si>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</si>
  <si>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</si>
  <si>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</si>
  <si>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</si>
  <si>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</si>
  <si>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</si>
  <si>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</si>
  <si>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</si>
  <si>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</si>
  <si>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</si>
  <si>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</si>
  <si>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</si>
  <si>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</si>
  <si>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</si>
  <si>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</si>
  <si>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</si>
  <si>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</si>
  <si>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</si>
  <si>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</si>
  <si>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</si>
  <si>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</si>
  <si>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</si>
  <si>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</si>
  <si>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</si>
  <si>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</si>
  <si>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</si>
  <si>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</si>
  <si>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</si>
  <si>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</si>
  <si>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</si>
  <si>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</si>
  <si>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</si>
  <si>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</si>
  <si>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</si>
  <si>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</si>
  <si>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</si>
  <si>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</si>
  <si>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</si>
  <si>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</si>
  <si>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</si>
  <si>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</si>
  <si>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</si>
  <si>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</si>
  <si>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</si>
  <si>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</si>
  <si>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</si>
  <si>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</si>
  <si>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</si>
  <si>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</si>
  <si>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</si>
  <si>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</si>
  <si>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</si>
  <si>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</si>
  <si>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</si>
  <si>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</si>
  <si>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</si>
  <si>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</si>
  <si>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</si>
  <si>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</si>
  <si>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</si>
  <si>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</si>
  <si>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</si>
  <si>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</si>
  <si>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</si>
  <si>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</si>
  <si>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</si>
  <si>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</si>
  <si>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</si>
  <si>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</si>
  <si>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</si>
  <si>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</si>
  <si>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</si>
  <si>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</si>
  <si>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</si>
  <si>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</si>
  <si>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</si>
  <si>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</si>
  <si>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</si>
  <si>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</si>
  <si>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</si>
  <si>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</si>
  <si>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</si>
  <si>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</si>
  <si>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</si>
  <si>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</si>
  <si>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</si>
  <si>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</si>
  <si>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</si>
  <si>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</si>
  <si>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</si>
  <si>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</si>
  <si>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</si>
  <si>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</si>
  <si>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</si>
  <si>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</si>
  <si>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</si>
  <si>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</si>
  <si>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</si>
  <si>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</si>
  <si>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</si>
  <si>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</si>
  <si>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</si>
  <si>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</si>
  <si>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</si>
  <si>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</si>
  <si>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</si>
  <si>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</si>
  <si>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</si>
  <si>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</si>
  <si>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</si>
  <si>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</si>
  <si>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</si>
  <si>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</si>
  <si>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</si>
  <si>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</si>
  <si>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</si>
  <si>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</si>
  <si>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</si>
  <si>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</si>
  <si>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</si>
  <si>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</si>
  <si>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</si>
  <si>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</si>
  <si>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</si>
  <si>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</si>
  <si>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</si>
  <si>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</si>
  <si>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</si>
  <si>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</si>
  <si>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</si>
  <si>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</si>
  <si>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</si>
  <si>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</si>
  <si>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</si>
  <si>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</si>
  <si>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</si>
  <si>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</si>
  <si>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</si>
  <si>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</si>
  <si>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</si>
  <si>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</si>
  <si>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</si>
  <si>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</si>
  <si>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</si>
  <si>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</si>
  <si>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</si>
  <si>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</si>
  <si>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</si>
  <si>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</si>
  <si>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</si>
  <si>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</si>
  <si>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</si>
  <si>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</si>
  <si>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</si>
  <si>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</si>
  <si>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</si>
  <si>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</si>
  <si>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</si>
  <si>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</si>
  <si>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</si>
  <si>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</si>
  <si>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</si>
  <si>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</si>
  <si>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</si>
  <si>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</si>
  <si>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</si>
  <si>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</si>
  <si>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</si>
  <si>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</si>
  <si>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</si>
  <si>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</si>
  <si>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</si>
  <si>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</si>
  <si>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</si>
  <si>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</si>
  <si>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</si>
  <si>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</si>
  <si>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</si>
  <si>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</si>
  <si>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</si>
  <si>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</si>
  <si>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</si>
  <si>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</si>
  <si>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</si>
  <si>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</si>
  <si>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</si>
  <si>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</si>
  <si>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</si>
  <si>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</si>
  <si>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</si>
  <si>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</si>
  <si>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</si>
  <si>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</si>
  <si>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</si>
  <si>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</si>
  <si>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</si>
  <si>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</si>
  <si>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</si>
  <si>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</si>
  <si>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</si>
  <si>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</si>
  <si>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</si>
  <si>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</si>
  <si>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</si>
  <si>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</si>
  <si>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</si>
  <si>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</si>
  <si>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</si>
  <si>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</si>
  <si>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</si>
  <si>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</si>
  <si>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</si>
  <si>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</si>
  <si>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</si>
  <si>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</si>
  <si>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</si>
  <si>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</si>
  <si>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</si>
  <si>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</si>
  <si>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</si>
  <si>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</si>
  <si>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</si>
  <si>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</si>
  <si>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</si>
  <si>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</si>
  <si>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</si>
  <si>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</si>
  <si>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</si>
  <si>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</si>
  <si>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</si>
  <si>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</si>
  <si>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</si>
  <si>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</si>
  <si>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</si>
  <si>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</si>
  <si>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</si>
  <si>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</si>
  <si>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</si>
  <si>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</si>
  <si>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</si>
  <si>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</si>
  <si>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</si>
  <si>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</si>
  <si>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</si>
  <si>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</si>
  <si>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</si>
  <si>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</si>
  <si>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</si>
  <si>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</si>
  <si>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</si>
  <si>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</si>
  <si>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</si>
  <si>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</si>
  <si>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</si>
  <si>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</si>
  <si>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</si>
  <si>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</si>
  <si>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</si>
  <si>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</si>
  <si>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</si>
  <si>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</si>
  <si>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</si>
  <si>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</si>
  <si>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</si>
  <si>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</si>
  <si>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</si>
  <si>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</si>
  <si>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</si>
  <si>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</si>
  <si>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</si>
  <si>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</si>
  <si>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</si>
  <si>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</si>
  <si>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</si>
  <si>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</si>
  <si>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</si>
  <si>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</si>
  <si>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</si>
  <si>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</si>
  <si>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</si>
  <si>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</si>
  <si>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</si>
  <si>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</si>
  <si>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</si>
  <si>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</si>
  <si>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</si>
  <si>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</si>
  <si>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</si>
  <si>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</si>
  <si>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</si>
  <si>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</si>
  <si>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</si>
  <si>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</si>
  <si>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</si>
  <si>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</si>
  <si>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</si>
  <si>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</si>
  <si>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</si>
  <si>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</si>
  <si>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</si>
  <si>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</si>
  <si>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</si>
  <si>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</si>
  <si>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</si>
  <si>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</si>
  <si>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</si>
  <si>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</si>
  <si>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</si>
  <si>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</si>
  <si>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</si>
  <si>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</si>
  <si>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</si>
  <si>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</si>
  <si>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</si>
  <si>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</si>
  <si>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</si>
  <si>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</si>
  <si>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</si>
  <si>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</si>
  <si>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</si>
  <si>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</si>
  <si>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</si>
  <si>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</si>
  <si>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</si>
  <si>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</si>
  <si>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</si>
  <si>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</si>
  <si>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</si>
  <si>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</si>
  <si>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</si>
  <si>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</si>
  <si>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</si>
  <si>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</si>
  <si>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</si>
  <si>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</si>
  <si>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</si>
  <si>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</si>
  <si>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</si>
  <si>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</si>
  <si>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</si>
  <si>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</si>
  <si>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</si>
  <si>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</si>
  <si>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</si>
  <si>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</si>
  <si>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</si>
  <si>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</si>
  <si>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</si>
  <si>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</si>
  <si>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</si>
  <si>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</si>
  <si>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</si>
  <si>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</si>
  <si>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</si>
  <si>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</si>
  <si>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</si>
  <si>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</si>
  <si>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</si>
  <si>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</si>
  <si>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</si>
  <si>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</si>
  <si>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</si>
  <si>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</si>
  <si>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</si>
  <si>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</si>
  <si>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</si>
  <si>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</si>
  <si>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</si>
  <si>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</si>
  <si>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</si>
  <si>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</si>
  <si>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</si>
  <si>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</si>
  <si>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</si>
  <si>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</si>
  <si>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</si>
  <si>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</si>
  <si>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</si>
  <si>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</si>
  <si>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</si>
  <si>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</si>
  <si>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</si>
  <si>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</si>
  <si>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</si>
  <si>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</si>
  <si>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</si>
  <si>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</si>
  <si>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</si>
  <si>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</si>
  <si>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</si>
  <si>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</si>
  <si>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</si>
  <si>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</si>
  <si>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</si>
  <si>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</si>
  <si>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</si>
  <si>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</si>
  <si>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</si>
  <si>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</si>
  <si>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</si>
  <si>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</si>
  <si>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</si>
  <si>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</si>
  <si>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</si>
  <si>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</si>
  <si>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</si>
  <si>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</si>
  <si>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</si>
  <si>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</si>
  <si>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</si>
  <si>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</si>
  <si>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</si>
  <si>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</si>
  <si>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</si>
  <si>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</si>
  <si>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</si>
  <si>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</si>
  <si>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</si>
  <si>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</si>
  <si>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</si>
  <si>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</si>
  <si>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</si>
  <si>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</si>
  <si>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</si>
  <si>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</si>
  <si>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</si>
  <si>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</si>
  <si>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</si>
  <si>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</si>
  <si>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</si>
  <si>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</si>
  <si>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</si>
  <si>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</si>
  <si>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</si>
  <si>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</si>
  <si>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</si>
  <si>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</si>
  <si>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</si>
  <si>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</si>
  <si>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</si>
  <si>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</si>
  <si>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</si>
  <si>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</si>
  <si>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</si>
  <si>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</si>
  <si>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</si>
  <si>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</si>
  <si>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</si>
  <si>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</si>
  <si>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</si>
  <si>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</si>
  <si>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</si>
  <si>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</si>
  <si>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</si>
  <si>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</si>
  <si>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</si>
  <si>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</si>
  <si>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</si>
  <si>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</si>
  <si>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</si>
  <si>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</si>
  <si>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</si>
  <si>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</si>
  <si>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</si>
  <si>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</si>
  <si>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</si>
  <si>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</si>
  <si>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</si>
  <si>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</si>
  <si>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</si>
  <si>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</si>
  <si>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</si>
  <si>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</si>
  <si>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</si>
  <si>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</si>
  <si>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</si>
  <si>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</si>
  <si>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</si>
  <si>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</si>
  <si>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</si>
  <si>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</si>
  <si>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</si>
  <si>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</si>
  <si>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</si>
  <si>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</si>
  <si>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</si>
  <si>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</si>
  <si>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</si>
  <si>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</si>
  <si>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</si>
  <si>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</si>
  <si>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</si>
  <si>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</si>
  <si>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</si>
  <si>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</si>
  <si>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</si>
  <si>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</si>
  <si>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</si>
  <si>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</si>
  <si>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</si>
  <si>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</si>
  <si>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</si>
  <si>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</si>
  <si>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</si>
  <si>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</si>
  <si>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</si>
  <si>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</si>
  <si>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</si>
  <si>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</si>
  <si>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</si>
  <si>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</si>
  <si>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</si>
  <si>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</si>
  <si>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</si>
  <si>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</si>
  <si>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</si>
  <si>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</si>
  <si>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</si>
  <si>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</si>
  <si>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</si>
  <si>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</si>
  <si>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</si>
  <si>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</si>
  <si>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</si>
  <si>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</si>
  <si>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</si>
  <si>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</si>
  <si>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</si>
  <si>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</si>
  <si>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</si>
  <si>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</si>
  <si>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</si>
  <si>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</si>
  <si>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</si>
  <si>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</si>
  <si>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</si>
  <si>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</si>
  <si>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</si>
  <si>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</si>
  <si>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</si>
  <si>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</si>
  <si>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</si>
  <si>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</si>
  <si>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</si>
  <si>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</si>
  <si>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</si>
  <si>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</si>
  <si>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</si>
  <si>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</si>
  <si>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</si>
  <si>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</si>
  <si>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</si>
  <si>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</si>
  <si>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</si>
  <si>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</si>
  <si>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</si>
  <si>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</si>
  <si>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</si>
  <si>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</si>
  <si>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</si>
  <si>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</si>
  <si>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</si>
  <si>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</si>
  <si>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</si>
  <si>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</si>
  <si>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</si>
  <si>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</si>
  <si>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</si>
  <si>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</si>
  <si>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</si>
  <si>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</si>
  <si>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</si>
  <si>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</si>
  <si>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</si>
  <si>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</si>
  <si>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</si>
  <si>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</si>
  <si>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</si>
  <si>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</si>
  <si>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</si>
  <si>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</si>
  <si>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</si>
  <si>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</si>
  <si>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</si>
  <si>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</si>
  <si>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</si>
  <si>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</si>
  <si>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</si>
  <si>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</si>
  <si>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</si>
  <si>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</si>
  <si>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</si>
  <si>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</si>
  <si>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</si>
  <si>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</si>
  <si>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</si>
  <si>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</si>
  <si>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</si>
  <si>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</si>
  <si>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</si>
  <si>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</si>
  <si>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</si>
  <si>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</si>
  <si>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</si>
  <si>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</si>
  <si>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</si>
  <si>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</si>
  <si>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</si>
  <si>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</si>
  <si>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</si>
  <si>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</si>
  <si>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</si>
  <si>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</si>
  <si>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</si>
  <si>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</si>
  <si>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</si>
  <si>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</si>
  <si>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</si>
  <si>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</si>
  <si>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</si>
  <si>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</si>
  <si>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</si>
  <si>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</si>
  <si>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</si>
  <si>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</si>
  <si>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</si>
  <si>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</si>
  <si>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</si>
  <si>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</si>
  <si>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</si>
  <si>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</si>
  <si>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</si>
  <si>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</si>
  <si>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</si>
  <si>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</si>
  <si>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</si>
  <si>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</si>
  <si>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</si>
  <si>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</si>
  <si>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</si>
  <si>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</si>
  <si>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</si>
  <si>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</si>
  <si>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</si>
  <si>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</si>
  <si>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</si>
  <si>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</si>
  <si>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</si>
  <si>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</si>
  <si>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</si>
  <si>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</si>
  <si>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</si>
  <si>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</si>
  <si>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</si>
  <si>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</si>
  <si>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</si>
  <si>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</si>
  <si>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</si>
  <si>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</si>
  <si>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</si>
  <si>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</si>
  <si>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</si>
  <si>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</si>
  <si>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</si>
  <si>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</si>
  <si>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</si>
  <si>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</si>
  <si>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</si>
  <si>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</si>
  <si>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</si>
  <si>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</si>
  <si>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</si>
  <si>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</si>
  <si>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</si>
  <si>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</si>
  <si>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</si>
  <si>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</si>
  <si>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</si>
  <si>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</si>
  <si>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</si>
  <si>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</si>
  <si>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</si>
  <si>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</si>
  <si>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</si>
  <si>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</si>
  <si>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</si>
  <si>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</si>
  <si>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</si>
  <si>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</si>
  <si>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</si>
  <si>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</si>
  <si>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</si>
  <si>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</si>
  <si>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</si>
  <si>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</si>
  <si>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</si>
  <si>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</si>
  <si>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</si>
  <si>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</si>
  <si>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</si>
  <si>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</si>
  <si>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</si>
  <si>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</si>
  <si>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</si>
  <si>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</si>
  <si>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</si>
  <si>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</si>
  <si>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</si>
  <si>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</si>
  <si>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</si>
  <si>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</si>
  <si>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</si>
  <si>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</si>
  <si>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</si>
  <si>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</si>
  <si>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</si>
  <si>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</si>
  <si>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</si>
  <si>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</si>
  <si>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</si>
  <si>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</si>
  <si>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</si>
  <si>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</si>
  <si>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</si>
  <si>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</si>
  <si>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</si>
  <si>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</si>
  <si>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</si>
  <si>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</si>
  <si>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</si>
  <si>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</si>
  <si>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</si>
  <si>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</si>
  <si>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</si>
  <si>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</si>
  <si>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</si>
  <si>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</si>
  <si>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</si>
  <si>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</si>
  <si>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</si>
  <si>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</si>
  <si>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</si>
  <si>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</si>
  <si>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</si>
  <si>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</si>
  <si>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</si>
  <si>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</si>
  <si>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</si>
  <si>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</si>
  <si>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</si>
  <si>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</si>
  <si>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</si>
  <si>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</si>
  <si>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</si>
  <si>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</si>
  <si>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</si>
  <si>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</si>
  <si>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</si>
  <si>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</si>
  <si>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</si>
  <si>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</si>
  <si>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</si>
  <si>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</si>
  <si>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</si>
  <si>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</si>
  <si>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</si>
  <si>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</si>
  <si>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</si>
  <si>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</si>
  <si>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</si>
  <si>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</si>
  <si>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</si>
  <si>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</si>
  <si>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</si>
  <si>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</si>
  <si>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</si>
  <si>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</si>
  <si>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</si>
  <si>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</si>
  <si>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</si>
  <si>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</si>
  <si>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</si>
  <si>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</si>
  <si>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</si>
  <si>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</si>
  <si>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</si>
  <si>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</si>
  <si>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</si>
  <si>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</si>
  <si>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</si>
  <si>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</si>
  <si>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</si>
  <si>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</si>
  <si>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</si>
  <si>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</si>
  <si>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</si>
  <si>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</si>
  <si>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</si>
  <si>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</si>
  <si>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</si>
  <si>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</si>
  <si>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</si>
  <si>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</si>
  <si>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</si>
  <si>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</si>
  <si>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</si>
  <si>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</si>
  <si>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</si>
  <si>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</si>
  <si>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</si>
  <si>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</si>
  <si>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</si>
  <si>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</si>
  <si>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</si>
  <si>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</si>
  <si>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</si>
  <si>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</si>
  <si>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</si>
  <si>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</si>
  <si>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</si>
  <si>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</si>
  <si>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</si>
  <si>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</si>
  <si>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</si>
  <si>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</si>
  <si>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</si>
  <si>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</si>
  <si>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</si>
  <si>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</si>
  <si>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</si>
  <si>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</si>
  <si>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</si>
  <si>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</si>
  <si>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</si>
  <si>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</si>
  <si>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</si>
  <si>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</si>
  <si>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</si>
  <si>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</si>
  <si>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</si>
  <si>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</si>
  <si>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</si>
  <si>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</si>
  <si>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</si>
  <si>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</si>
  <si>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</si>
  <si>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</si>
  <si>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</si>
  <si>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</si>
  <si>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</si>
  <si>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</si>
  <si>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</si>
  <si>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</si>
  <si>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</si>
  <si>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</si>
  <si>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</si>
  <si>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</si>
  <si>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</si>
  <si>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</si>
  <si>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</si>
  <si>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</si>
  <si>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</si>
  <si>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</si>
  <si>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</si>
  <si>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</si>
  <si>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</si>
  <si>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</si>
  <si>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</si>
  <si>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</si>
  <si>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</si>
  <si>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</si>
  <si>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</si>
  <si>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</si>
  <si>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</si>
  <si>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</si>
  <si>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</si>
  <si>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</si>
  <si>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</si>
  <si>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</si>
  <si>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</si>
  <si>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</si>
  <si>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</si>
  <si>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</si>
  <si>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</si>
  <si>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</si>
  <si>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</si>
  <si>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</si>
  <si>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</si>
  <si>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</si>
  <si>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</si>
  <si>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</si>
  <si>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</si>
  <si>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</si>
  <si>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</si>
  <si>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</si>
  <si>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</si>
  <si>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</si>
  <si>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</si>
  <si>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</si>
  <si>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</si>
  <si>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</si>
  <si>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</si>
  <si>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</si>
  <si>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</si>
  <si>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</si>
  <si>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</si>
  <si>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</si>
  <si>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</si>
  <si>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</si>
  <si>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</si>
  <si>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</si>
  <si>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</si>
  <si>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</si>
  <si>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</si>
  <si>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</si>
  <si>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</si>
  <si>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</si>
  <si>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</si>
  <si>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</si>
  <si>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</si>
  <si>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</si>
  <si>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</si>
  <si>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</si>
  <si>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</si>
  <si>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</si>
  <si>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</si>
  <si>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</si>
  <si>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</si>
  <si>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</si>
  <si>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</si>
  <si>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</si>
  <si>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</si>
  <si>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</si>
  <si>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</si>
  <si>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</si>
  <si>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</si>
  <si>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</si>
  <si>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</si>
  <si>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</si>
  <si>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</si>
  <si>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</si>
  <si>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</si>
  <si>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</si>
  <si>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</si>
  <si>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</si>
  <si>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</si>
  <si>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</si>
  <si>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</si>
  <si>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</si>
  <si>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</si>
  <si>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</si>
  <si>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</si>
  <si>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</si>
  <si>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</si>
  <si>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</si>
  <si>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</si>
  <si>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</si>
  <si>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</si>
  <si>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</si>
  <si>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</si>
  <si>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</si>
  <si>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</si>
  <si>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</si>
  <si>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</si>
  <si>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</si>
  <si>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</si>
  <si>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</si>
  <si>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</si>
  <si>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</si>
  <si>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</si>
  <si>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</si>
  <si>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</si>
  <si>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</si>
  <si>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</si>
  <si>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</si>
  <si>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</si>
  <si>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</si>
  <si>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</si>
  <si>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</si>
  <si>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</si>
  <si>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</si>
  <si>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</si>
  <si>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</si>
  <si>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</si>
  <si>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</si>
  <si>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</si>
  <si>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</si>
  <si>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</si>
  <si>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</si>
  <si>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</si>
  <si>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</si>
  <si>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</si>
  <si>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</si>
  <si>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</si>
  <si>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</si>
  <si>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</si>
  <si>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</si>
  <si>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</si>
  <si>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</si>
  <si>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</si>
  <si>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</si>
  <si>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</si>
  <si>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</si>
  <si>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</si>
  <si>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</si>
  <si>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</si>
  <si>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</si>
  <si>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</si>
  <si>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</si>
  <si>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</si>
  <si>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</si>
  <si>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</si>
  <si>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</si>
  <si>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</si>
  <si>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</si>
  <si>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</si>
  <si>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</si>
  <si>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</si>
  <si>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</si>
  <si>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</si>
  <si>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</si>
  <si>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</si>
  <si>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</si>
  <si>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</si>
  <si>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</si>
  <si>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</si>
  <si>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</si>
  <si>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</si>
  <si>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</si>
  <si>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</si>
  <si>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</si>
  <si>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</si>
  <si>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</si>
  <si>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</si>
  <si>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</si>
  <si>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</si>
  <si>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</si>
  <si>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</si>
  <si>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</si>
  <si>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</si>
  <si>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</si>
  <si>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</si>
  <si>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</si>
  <si>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</si>
  <si>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</si>
  <si>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</si>
  <si>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</si>
  <si>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</si>
  <si>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</si>
  <si>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</si>
  <si>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</si>
  <si>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</si>
  <si>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</si>
  <si>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</si>
  <si>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</si>
  <si>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</si>
  <si>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</si>
  <si>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</si>
  <si>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</si>
  <si>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</si>
  <si>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</si>
  <si>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</si>
  <si>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</si>
  <si>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</si>
  <si>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</si>
  <si>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</si>
  <si>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</si>
  <si>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</si>
  <si>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</si>
  <si>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</si>
  <si>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</si>
  <si>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</si>
  <si>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</si>
  <si>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</si>
  <si>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</si>
  <si>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</si>
  <si>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</si>
  <si>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</si>
  <si>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</si>
  <si>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</si>
  <si>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</si>
  <si>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</si>
  <si>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</si>
  <si>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</si>
  <si>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</si>
  <si>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</si>
  <si>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</si>
  <si>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</si>
  <si>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</si>
  <si>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</si>
  <si>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</si>
  <si>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</si>
  <si>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</si>
  <si>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</si>
  <si>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</si>
  <si>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</si>
  <si>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</si>
  <si>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</si>
  <si>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</si>
  <si>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</si>
  <si>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</si>
  <si>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</si>
  <si>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</si>
  <si>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</si>
  <si>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</si>
  <si>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</si>
  <si>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</si>
  <si>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</si>
  <si>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</si>
  <si>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</si>
  <si>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</si>
  <si>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</si>
  <si>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</si>
  <si>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</si>
  <si>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</si>
  <si>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</si>
  <si>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</si>
  <si>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</si>
  <si>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</si>
  <si>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</si>
  <si>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</si>
  <si>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</si>
  <si>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</si>
  <si>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</si>
  <si>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</si>
  <si>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</si>
  <si>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</si>
  <si>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</si>
  <si>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</si>
  <si>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</si>
  <si>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</si>
  <si>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</si>
  <si>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</si>
  <si>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</si>
  <si>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</si>
  <si>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</si>
  <si>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</si>
  <si>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</si>
  <si>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</si>
  <si>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</si>
  <si>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</si>
  <si>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</si>
  <si>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</si>
  <si>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</si>
  <si>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</si>
  <si>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</si>
  <si>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</si>
  <si>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</si>
  <si>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</si>
  <si>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</si>
  <si>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</si>
  <si>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</si>
  <si>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</si>
  <si>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</si>
  <si>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</si>
  <si>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</si>
  <si>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</si>
  <si>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</si>
  <si>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</si>
  <si>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</si>
  <si>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</si>
  <si>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</si>
  <si>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</si>
  <si>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</si>
  <si>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</si>
  <si>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</si>
  <si>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</si>
  <si>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</si>
  <si>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</si>
  <si>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</si>
  <si>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</si>
  <si>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</si>
  <si>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</si>
  <si>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</si>
  <si>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</si>
  <si>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</si>
  <si>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</si>
  <si>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</si>
  <si>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</si>
  <si>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</si>
  <si>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</si>
  <si>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</si>
  <si>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</si>
  <si>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</si>
  <si>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</si>
  <si>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</si>
  <si>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</si>
  <si>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</si>
  <si>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</si>
  <si>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</si>
  <si>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</si>
  <si>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</si>
  <si>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</si>
  <si>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</si>
  <si>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</si>
  <si>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</si>
  <si>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</si>
  <si>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</si>
  <si>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</si>
  <si>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</si>
  <si>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</si>
  <si>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</si>
  <si>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</si>
  <si>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</si>
  <si>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</si>
  <si>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</si>
  <si>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</si>
  <si>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</si>
  <si>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</si>
  <si>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</si>
  <si>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</si>
  <si>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</si>
  <si>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</si>
  <si>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</si>
  <si>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</si>
  <si>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</si>
  <si>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</si>
  <si>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</si>
  <si>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</si>
  <si>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</si>
  <si>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</si>
  <si>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</si>
  <si>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</si>
  <si>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</si>
  <si>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</si>
  <si>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</si>
  <si>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</si>
  <si>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</si>
  <si>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</si>
  <si>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</si>
  <si>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</si>
  <si>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</si>
  <si>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</si>
  <si>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</si>
  <si>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</si>
  <si>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</si>
  <si>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</si>
  <si>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</si>
  <si>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</si>
  <si>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</si>
  <si>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</si>
  <si>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</si>
  <si>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</si>
  <si>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</si>
  <si>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</si>
  <si>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</si>
  <si>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</si>
  <si>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</si>
  <si>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</si>
  <si>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</si>
  <si>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</si>
  <si>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</si>
  <si>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</si>
  <si>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</si>
  <si>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</si>
  <si>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</si>
  <si>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</si>
  <si>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</si>
  <si>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</si>
  <si>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</si>
  <si>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</si>
  <si>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</si>
  <si>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</si>
  <si>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</si>
  <si>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</si>
  <si>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</si>
  <si>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</si>
  <si>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</si>
  <si>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</si>
  <si>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</si>
  <si>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</si>
  <si>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</si>
  <si>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</si>
  <si>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</si>
  <si>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</si>
  <si>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</si>
  <si>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</si>
  <si>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</si>
  <si>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</si>
  <si>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</si>
  <si>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</si>
  <si>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</si>
  <si>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</si>
  <si>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</si>
  <si>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</si>
  <si>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</si>
  <si>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</si>
  <si>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</si>
  <si>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</si>
  <si>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</si>
  <si>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</si>
  <si>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</si>
  <si>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</si>
  <si>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</si>
  <si>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</si>
  <si>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</si>
  <si>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</si>
  <si>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</si>
  <si>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</si>
  <si>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</si>
  <si>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</si>
  <si>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</si>
  <si>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</si>
  <si>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</si>
  <si>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</si>
  <si>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</si>
  <si>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</si>
  <si>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</si>
  <si>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</si>
  <si>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</si>
  <si>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</si>
  <si>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</si>
  <si>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</si>
  <si>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</si>
  <si>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</si>
  <si>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</si>
  <si>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</si>
  <si>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</si>
  <si>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</si>
  <si>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</si>
  <si>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</si>
  <si>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</si>
  <si>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</si>
  <si>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</si>
  <si>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</si>
  <si>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</si>
  <si>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</si>
  <si>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</si>
  <si>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</si>
  <si>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</si>
  <si>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</si>
  <si>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</si>
  <si>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</si>
  <si>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</si>
  <si>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</si>
  <si>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</si>
  <si>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</si>
  <si>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</si>
  <si>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</si>
  <si>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</si>
  <si>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</si>
  <si>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</si>
  <si>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</si>
  <si>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</si>
  <si>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</si>
  <si>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</si>
  <si>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</si>
  <si>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</si>
  <si>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</si>
  <si>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</si>
  <si>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</si>
  <si>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</si>
  <si>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</si>
  <si>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</si>
  <si>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</si>
  <si>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</si>
  <si>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</si>
  <si>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</si>
  <si>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</si>
  <si>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</si>
  <si>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</si>
  <si>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</si>
  <si>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</si>
  <si>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</si>
  <si>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</si>
  <si>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</si>
  <si>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</si>
  <si>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</si>
  <si>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</si>
  <si>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</si>
  <si>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</si>
  <si>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</si>
  <si>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</si>
  <si>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</si>
  <si>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</si>
  <si>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</si>
  <si>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</si>
  <si>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</si>
  <si>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</si>
  <si>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</si>
  <si>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</si>
  <si>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</si>
  <si>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</si>
  <si>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</si>
  <si>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</si>
  <si>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</si>
  <si>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</si>
  <si>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</si>
  <si>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</si>
  <si>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</si>
  <si>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</si>
  <si>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</si>
  <si>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</si>
  <si>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</si>
  <si>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</si>
  <si>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</si>
  <si>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</si>
  <si>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</si>
  <si>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</si>
  <si>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</si>
  <si>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</si>
  <si>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</si>
  <si>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</si>
  <si>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</si>
  <si>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</si>
  <si>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</si>
  <si>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</si>
  <si>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</si>
  <si>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</si>
  <si>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</si>
  <si>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</si>
  <si>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</si>
  <si>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</si>
  <si>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</si>
  <si>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</si>
  <si>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</si>
  <si>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</si>
  <si>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</si>
  <si>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</si>
  <si>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</si>
  <si>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</si>
  <si>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</si>
  <si>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</si>
  <si>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</si>
  <si>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</si>
  <si>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</si>
  <si>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</si>
  <si>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</si>
  <si>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</si>
  <si>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</si>
  <si>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</si>
  <si>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</si>
  <si>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</si>
  <si>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</si>
  <si>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</si>
  <si>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</si>
  <si>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</si>
  <si>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</si>
  <si>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</si>
  <si>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</si>
  <si>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</si>
  <si>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</si>
  <si>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</si>
  <si>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</si>
  <si>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</si>
  <si>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</si>
  <si>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</si>
  <si>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</si>
  <si>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</si>
  <si>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</si>
  <si>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</si>
  <si>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</si>
  <si>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</si>
  <si>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</si>
  <si>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</si>
  <si>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</si>
  <si>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</si>
  <si>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</si>
  <si>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</si>
  <si>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</si>
  <si>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</si>
  <si>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</si>
  <si>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</si>
  <si>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</si>
  <si>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</si>
  <si>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</si>
  <si>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</si>
  <si>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</si>
  <si>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</si>
  <si>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</si>
  <si>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</si>
  <si>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</si>
  <si>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</si>
  <si>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</si>
  <si>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</si>
  <si>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</si>
  <si>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</si>
  <si>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</si>
  <si>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</si>
  <si>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</si>
  <si>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</si>
  <si>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</si>
  <si>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</si>
  <si>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</si>
  <si>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</si>
  <si>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</si>
  <si>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</si>
  <si>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</si>
  <si>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</si>
  <si>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</si>
  <si>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</si>
  <si>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</si>
  <si>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</si>
  <si>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</si>
  <si>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</si>
  <si>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</si>
  <si>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</si>
  <si>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</si>
  <si>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</si>
  <si>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</si>
  <si>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</si>
  <si>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</si>
  <si>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</si>
  <si>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</si>
  <si>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</si>
  <si>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</si>
  <si>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</si>
  <si>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</si>
  <si>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</si>
  <si>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</si>
  <si>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</si>
  <si>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</si>
  <si>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</si>
  <si>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</si>
  <si>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</si>
  <si>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</si>
  <si>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</si>
  <si>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</si>
  <si>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</si>
  <si>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</si>
  <si>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</si>
  <si>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</si>
  <si>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</si>
  <si>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</si>
  <si>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</si>
  <si>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</si>
  <si>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</si>
  <si>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</si>
  <si>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</si>
  <si>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</si>
  <si>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</si>
  <si>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</si>
  <si>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</si>
  <si>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</si>
  <si>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</si>
  <si>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</si>
  <si>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</si>
  <si>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</si>
  <si>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</si>
  <si>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</si>
  <si>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</si>
  <si>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</si>
  <si>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</si>
  <si>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</si>
  <si>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</si>
  <si>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</si>
  <si>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</si>
  <si>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</si>
  <si>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</si>
  <si>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</si>
  <si>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</si>
  <si>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</si>
  <si>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</si>
  <si>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</si>
  <si>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</si>
  <si>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</si>
  <si>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</si>
  <si>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</si>
  <si>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</si>
  <si>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</si>
  <si>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</si>
  <si>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</si>
  <si>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</si>
  <si>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</si>
  <si>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</si>
  <si>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</si>
  <si>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</si>
  <si>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</si>
  <si>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</si>
  <si>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</si>
  <si>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</si>
  <si>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</si>
  <si>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</si>
  <si>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</si>
  <si>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</si>
  <si>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</si>
  <si>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</si>
  <si>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</si>
  <si>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</si>
  <si>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</si>
  <si>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</si>
  <si>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</si>
  <si>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</si>
  <si>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</si>
  <si>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</si>
  <si>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</si>
  <si>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</si>
  <si>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</si>
  <si>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</si>
  <si>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</si>
  <si>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</si>
  <si>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</si>
  <si>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</si>
  <si>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</si>
  <si>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</si>
  <si>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</si>
  <si>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</si>
  <si>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</si>
  <si>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</si>
  <si>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</si>
  <si>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</si>
  <si>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</si>
  <si>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</si>
  <si>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</si>
  <si>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</si>
  <si>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</si>
  <si>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</si>
  <si>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</si>
  <si>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</si>
  <si>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</si>
  <si>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</si>
  <si>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</si>
  <si>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</si>
  <si>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</si>
  <si>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</si>
  <si>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</si>
  <si>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</si>
  <si>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</si>
  <si>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</si>
  <si>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</si>
  <si>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</si>
  <si>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</si>
  <si>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</si>
  <si>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</si>
  <si>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</si>
  <si>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</si>
  <si>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</si>
  <si>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</si>
  <si>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</si>
  <si>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</si>
  <si>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</si>
  <si>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</si>
  <si>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</si>
  <si>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</si>
  <si>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</si>
  <si>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</si>
  <si>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</si>
  <si>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</si>
  <si>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</si>
  <si>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</si>
  <si>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</si>
  <si>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</si>
  <si>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</si>
  <si>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</si>
  <si>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</si>
  <si>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</si>
  <si>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</si>
  <si>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</si>
  <si>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</si>
  <si>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</si>
  <si>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</si>
  <si>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</si>
  <si>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</si>
  <si>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</si>
  <si>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</si>
  <si>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</si>
  <si>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</si>
  <si>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</si>
  <si>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</si>
  <si>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</si>
  <si>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</si>
  <si>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</si>
  <si>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</si>
  <si>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</si>
  <si>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</si>
  <si>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</si>
  <si>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</si>
  <si>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</si>
  <si>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</si>
  <si>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</si>
  <si>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</si>
  <si>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</si>
  <si>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</si>
  <si>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</si>
  <si>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</si>
  <si>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</si>
  <si>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</si>
  <si>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</si>
  <si>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</si>
  <si>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</si>
  <si>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</si>
  <si>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</si>
  <si>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</si>
  <si>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</si>
  <si>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</si>
  <si>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</si>
  <si>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</si>
  <si>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</si>
  <si>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</si>
  <si>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</si>
  <si>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</si>
  <si>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</si>
  <si>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</si>
  <si>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</si>
  <si>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</si>
  <si>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</si>
  <si>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</si>
  <si>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</si>
  <si>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</si>
  <si>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</si>
  <si>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</si>
  <si>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</si>
  <si>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</si>
  <si>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</si>
  <si>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</si>
  <si>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</si>
  <si>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</si>
  <si>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</si>
  <si>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</si>
  <si>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</si>
  <si>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</si>
  <si>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</si>
  <si>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</si>
  <si>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</si>
  <si>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</si>
  <si>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</si>
  <si>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</si>
  <si>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</si>
  <si>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</si>
  <si>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</si>
  <si>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</si>
  <si>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</si>
  <si>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</si>
  <si>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</si>
  <si>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</si>
  <si>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</si>
  <si>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</si>
  <si>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</si>
  <si>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</si>
  <si>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</si>
  <si>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</si>
  <si>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</si>
  <si>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</si>
  <si>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</si>
  <si>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</si>
  <si>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</si>
  <si>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</si>
  <si>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</si>
  <si>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</si>
  <si>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</si>
  <si>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</si>
  <si>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</si>
  <si>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</si>
  <si>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</si>
  <si>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</si>
  <si>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</si>
  <si>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</si>
  <si>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</si>
  <si>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</si>
  <si>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</si>
  <si>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</si>
  <si>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</si>
  <si>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</si>
  <si>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</si>
  <si>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</si>
  <si>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</si>
  <si>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</si>
  <si>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</si>
  <si>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</si>
  <si>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</si>
  <si>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</si>
  <si>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</si>
  <si>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</si>
  <si>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</si>
  <si>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</si>
  <si>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</si>
  <si>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</si>
  <si>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</si>
  <si>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</si>
  <si>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</si>
  <si>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</si>
  <si>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</si>
  <si>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</si>
  <si>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</si>
  <si>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</si>
  <si>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</si>
  <si>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</si>
  <si>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</si>
  <si>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</si>
  <si>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</si>
  <si>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</si>
  <si>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</si>
  <si>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</si>
  <si>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</si>
  <si>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</si>
  <si>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</si>
  <si>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</si>
  <si>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</si>
  <si>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</si>
  <si>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</si>
  <si>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</si>
  <si>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</si>
  <si>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</si>
  <si>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</si>
  <si>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</si>
  <si>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</si>
  <si>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</si>
  <si>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</si>
  <si>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</si>
  <si>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</si>
  <si>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</si>
  <si>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</si>
  <si>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</si>
  <si>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</si>
  <si>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</si>
  <si>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</si>
  <si>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</si>
  <si>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</si>
  <si>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</si>
  <si>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</si>
  <si>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</si>
  <si>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</si>
  <si>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</si>
  <si>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</si>
  <si>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</si>
  <si>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</si>
  <si>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</si>
  <si>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</si>
  <si>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</si>
  <si>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</si>
  <si>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</si>
  <si>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</si>
  <si>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</si>
  <si>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</si>
  <si>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</si>
  <si>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</si>
  <si>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</si>
  <si>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</si>
  <si>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</si>
  <si>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</si>
  <si>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</si>
  <si>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</si>
  <si>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</si>
  <si>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</si>
  <si>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</si>
  <si>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</si>
  <si>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</si>
  <si>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</si>
  <si>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</si>
  <si>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</si>
  <si>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</si>
  <si>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</si>
  <si>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</si>
  <si>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</si>
  <si>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</si>
  <si>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</si>
  <si>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</si>
  <si>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</si>
  <si>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</si>
  <si>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</si>
  <si>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</si>
  <si>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</si>
  <si>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</si>
  <si>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</si>
  <si>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</si>
  <si>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</si>
  <si>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</si>
  <si>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</si>
  <si>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</si>
  <si>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</si>
  <si>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</si>
  <si>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</si>
  <si>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</si>
  <si>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</si>
  <si>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</si>
  <si>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</si>
  <si>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</si>
  <si>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</si>
  <si>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</si>
  <si>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</si>
  <si>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</si>
  <si>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</si>
  <si>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</si>
  <si>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</si>
  <si>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</si>
  <si>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</si>
  <si>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</si>
  <si>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</si>
  <si>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</si>
  <si>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</si>
  <si>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</si>
  <si>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</si>
  <si>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</si>
  <si>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</si>
  <si>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</si>
  <si>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</si>
  <si>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</si>
  <si>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</si>
  <si>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</si>
  <si>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</si>
  <si>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</si>
  <si>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</si>
  <si>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</si>
  <si>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</si>
  <si>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</si>
  <si>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</si>
  <si>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</si>
  <si>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</si>
  <si>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</si>
  <si>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</si>
  <si>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</si>
  <si>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</si>
  <si>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</si>
  <si>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</si>
  <si>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</si>
  <si>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</si>
  <si>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</si>
  <si>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</si>
  <si>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</si>
  <si>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</si>
  <si>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</si>
  <si>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</si>
  <si>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</si>
  <si>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</si>
  <si>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</si>
  <si>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</si>
  <si>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</si>
  <si>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</si>
  <si>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</si>
  <si>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</si>
  <si>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</si>
  <si>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</si>
  <si>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</si>
  <si>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</si>
  <si>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</si>
  <si>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</si>
  <si>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</si>
  <si>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</si>
  <si>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</si>
  <si>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</si>
  <si>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</si>
  <si>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</si>
  <si>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</si>
  <si>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</si>
  <si>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</si>
  <si>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</si>
  <si>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</si>
  <si>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</si>
  <si>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</si>
  <si>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</si>
  <si>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</si>
  <si>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</si>
  <si>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</si>
  <si>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</si>
  <si>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</si>
  <si>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</si>
  <si>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</si>
  <si>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</si>
  <si>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</si>
  <si>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</si>
  <si>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</si>
  <si>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</si>
  <si>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</si>
  <si>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</si>
  <si>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</si>
  <si>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</si>
  <si>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</si>
  <si>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</si>
  <si>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</si>
  <si>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</si>
  <si>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</si>
  <si>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</si>
  <si>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</si>
  <si>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</si>
  <si>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</si>
  <si>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</si>
  <si>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</si>
  <si>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</si>
  <si>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</si>
  <si>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</si>
  <si>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</si>
  <si>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</si>
  <si>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</si>
  <si>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</si>
  <si>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</si>
  <si>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</si>
  <si>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</si>
  <si>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</si>
  <si>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</si>
  <si>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</si>
  <si>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</si>
  <si>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</si>
  <si>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</si>
  <si>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</si>
  <si>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</si>
  <si>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</si>
  <si>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</si>
  <si>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</si>
  <si>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</si>
  <si>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</si>
  <si>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</si>
  <si>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</si>
  <si>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</si>
  <si>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</si>
  <si>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</si>
  <si>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</si>
  <si>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</si>
  <si>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</si>
  <si>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</si>
  <si>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</si>
  <si>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</si>
  <si>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</si>
  <si>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</si>
  <si>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</si>
  <si>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</si>
  <si>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</si>
  <si>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</si>
  <si>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</si>
  <si>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</si>
  <si>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</si>
  <si>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</si>
  <si>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</si>
  <si>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</si>
  <si>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</si>
  <si>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</si>
  <si>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</si>
  <si>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</si>
  <si>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</si>
  <si>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</si>
  <si>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</si>
  <si>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</si>
  <si>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</si>
  <si>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</si>
  <si>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</si>
  <si>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</si>
  <si>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</si>
  <si>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</si>
  <si>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</si>
  <si>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</si>
  <si>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</si>
  <si>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</si>
  <si>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</si>
  <si>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</si>
  <si>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</si>
  <si>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</si>
  <si>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</si>
  <si>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</si>
  <si>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</si>
  <si>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</si>
  <si>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</si>
  <si>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</si>
  <si>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</si>
  <si>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</si>
  <si>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</si>
  <si>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</si>
  <si>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</si>
  <si>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</si>
  <si>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</si>
  <si>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</si>
  <si>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</si>
  <si>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</si>
  <si>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</si>
  <si>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</si>
  <si>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</si>
  <si>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</si>
  <si>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</si>
  <si>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</si>
  <si>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</si>
  <si>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</si>
  <si>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</si>
  <si>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</si>
  <si>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</si>
  <si>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</si>
  <si>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</si>
  <si>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</si>
  <si>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</si>
  <si>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</si>
  <si>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</si>
  <si>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</si>
  <si>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</si>
  <si>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</si>
  <si>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</si>
  <si>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</si>
  <si>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</si>
  <si>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</si>
  <si>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</si>
  <si>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</si>
  <si>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</si>
  <si>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</si>
  <si>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</si>
  <si>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</si>
  <si>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</si>
  <si>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</si>
  <si>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</si>
  <si>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</si>
  <si>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</si>
  <si>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</si>
  <si>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</si>
  <si>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</si>
  <si>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</si>
  <si>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</si>
  <si>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</si>
  <si>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</si>
  <si>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</si>
  <si>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</si>
  <si>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</si>
  <si>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</si>
  <si>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</si>
  <si>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</si>
  <si>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</si>
  <si>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</si>
  <si>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</si>
  <si>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</si>
  <si>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</si>
  <si>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</si>
  <si>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</si>
  <si>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</si>
  <si>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</si>
  <si>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</si>
  <si>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</si>
  <si>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</si>
  <si>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</si>
  <si>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</si>
  <si>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</si>
  <si>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</si>
  <si>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</si>
  <si>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</si>
  <si>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</si>
  <si>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</si>
  <si>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</si>
  <si>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</si>
  <si>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</si>
  <si>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</si>
  <si>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</si>
  <si>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</si>
  <si>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</si>
  <si>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</si>
  <si>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</si>
  <si>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</si>
  <si>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</si>
  <si>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</si>
  <si>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</si>
  <si>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</si>
  <si>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</si>
  <si>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</si>
  <si>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</si>
  <si>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</si>
  <si>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</si>
  <si>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</si>
  <si>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</si>
  <si>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</si>
  <si>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</si>
  <si>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</si>
  <si>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</si>
  <si>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</si>
  <si>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</si>
  <si>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</si>
  <si>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</si>
  <si>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</si>
  <si>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</si>
  <si>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</si>
  <si>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</si>
  <si>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</si>
  <si>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</si>
  <si>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</si>
  <si>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</si>
  <si>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</si>
  <si>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</si>
  <si>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</si>
  <si>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</si>
  <si>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</si>
  <si>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</si>
  <si>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</si>
  <si>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</si>
  <si>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</si>
  <si>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</si>
  <si>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</si>
  <si>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</si>
  <si>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</si>
  <si>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</si>
  <si>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</si>
  <si>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</si>
  <si>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</si>
  <si>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</si>
  <si>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</si>
  <si>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</si>
  <si>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</si>
  <si>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</si>
  <si>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</si>
  <si>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</si>
  <si>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</si>
  <si>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</si>
  <si>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</si>
  <si>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</si>
  <si>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</si>
  <si>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</si>
  <si>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</si>
  <si>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</si>
  <si>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</si>
  <si>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</si>
  <si>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</si>
  <si>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</si>
  <si>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</si>
  <si>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</si>
  <si>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</si>
  <si>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</si>
  <si>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</si>
  <si>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</si>
  <si>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</si>
  <si>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</si>
  <si>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</si>
  <si>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</si>
  <si>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</si>
  <si>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</si>
  <si>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</si>
  <si>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</si>
  <si>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</si>
  <si>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</si>
  <si>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</si>
  <si>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</si>
  <si>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</si>
  <si>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</si>
  <si>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</si>
  <si>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</si>
  <si>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</si>
  <si>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</si>
  <si>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</si>
  <si>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</si>
  <si>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</si>
  <si>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</si>
  <si>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</si>
  <si>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</si>
  <si>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</si>
  <si>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</si>
  <si>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</si>
  <si>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</si>
  <si>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</si>
  <si>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</si>
  <si>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</si>
  <si>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</si>
  <si>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</si>
  <si>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</si>
  <si>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</si>
  <si>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</si>
  <si>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</si>
  <si>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</si>
  <si>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</si>
  <si>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</si>
  <si>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</si>
  <si>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</si>
  <si>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</si>
  <si>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</si>
  <si>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</si>
  <si>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</si>
  <si>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</si>
  <si>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</si>
  <si>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</si>
  <si>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</si>
  <si>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</si>
  <si>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</si>
  <si>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</si>
  <si>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</si>
  <si>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</si>
  <si>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</si>
  <si>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</si>
  <si>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</si>
  <si>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</si>
  <si>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</si>
  <si>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</si>
  <si>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</si>
  <si>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</si>
  <si>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</si>
  <si>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</si>
  <si>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</si>
  <si>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</si>
  <si>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</si>
  <si>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</si>
  <si>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</si>
  <si>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</si>
  <si>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</si>
  <si>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</si>
  <si>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</si>
  <si>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</si>
  <si>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</si>
  <si>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</si>
  <si>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</si>
  <si>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</si>
  <si>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</si>
  <si>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</si>
  <si>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</si>
  <si>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</si>
  <si>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</si>
  <si>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</si>
  <si>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</si>
  <si>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</si>
  <si>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</si>
  <si>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</si>
  <si>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</si>
  <si>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</si>
  <si>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</si>
  <si>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</si>
  <si>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</si>
  <si>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</si>
  <si>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</si>
  <si>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</si>
  <si>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</si>
  <si>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</si>
  <si>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</si>
  <si>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</si>
  <si>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</si>
  <si>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</si>
  <si>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</si>
  <si>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</si>
  <si>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</si>
  <si>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</si>
  <si>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</si>
  <si>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</si>
  <si>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</si>
  <si>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</si>
  <si>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</si>
  <si>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</si>
  <si>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</si>
  <si>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</si>
  <si>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</si>
  <si>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</si>
  <si>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</si>
  <si>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</si>
  <si>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</si>
  <si>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</si>
  <si>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</si>
  <si>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</si>
  <si>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</si>
  <si>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</si>
  <si>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</si>
  <si>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</si>
  <si>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</si>
  <si>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</si>
  <si>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</si>
  <si>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</si>
  <si>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</si>
  <si>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</si>
  <si>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</si>
  <si>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</si>
  <si>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</si>
  <si>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</si>
  <si>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</si>
  <si>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</si>
  <si>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</si>
  <si>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</si>
  <si>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</si>
  <si>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</si>
  <si>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</si>
  <si>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</si>
  <si>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</si>
  <si>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</si>
  <si>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</si>
  <si>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</si>
  <si>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</si>
  <si>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</si>
  <si>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</si>
  <si>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</si>
  <si>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</si>
  <si>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</si>
  <si>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</si>
  <si>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</si>
  <si>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</si>
  <si>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</si>
  <si>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</si>
  <si>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</si>
  <si>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</si>
  <si>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</si>
  <si>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</si>
  <si>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</si>
  <si>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</si>
  <si>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</si>
  <si>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</si>
  <si>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</si>
  <si>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</si>
  <si>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</si>
  <si>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</si>
  <si>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</si>
  <si>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</si>
  <si>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</si>
  <si>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</si>
  <si>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</si>
  <si>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</si>
  <si>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</si>
  <si>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</si>
  <si>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</si>
  <si>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</si>
  <si>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</si>
  <si>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</si>
  <si>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</si>
  <si>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</si>
  <si>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</si>
  <si>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</si>
  <si>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</si>
  <si>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</si>
  <si>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</si>
  <si>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</si>
  <si>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</si>
  <si>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</si>
  <si>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</si>
  <si>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</si>
  <si>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</si>
  <si>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</si>
  <si>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</si>
  <si>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</si>
  <si>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</si>
  <si>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</si>
  <si>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</si>
  <si>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</si>
  <si>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</si>
  <si>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</si>
  <si>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</si>
  <si>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</si>
  <si>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</si>
  <si>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</si>
  <si>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</si>
  <si>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</si>
  <si>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</si>
  <si>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</si>
  <si>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</si>
  <si>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</si>
  <si>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</si>
  <si>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</si>
  <si>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</si>
  <si>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</si>
  <si>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</si>
  <si>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</si>
  <si>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</si>
  <si>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</si>
  <si>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</si>
  <si>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</si>
  <si>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</si>
  <si>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</si>
  <si>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</si>
  <si>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</si>
  <si>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</si>
  <si>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</si>
  <si>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</si>
  <si>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</si>
  <si>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</si>
  <si>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</si>
  <si>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</si>
  <si>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</si>
  <si>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</si>
  <si>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</si>
  <si>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</si>
  <si>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</si>
  <si>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</si>
  <si>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</si>
  <si>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</si>
  <si>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</si>
  <si>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</si>
  <si>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</si>
  <si>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</si>
  <si>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</si>
  <si>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</si>
  <si>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</si>
  <si>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</si>
  <si>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</si>
  <si>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</si>
  <si>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</si>
  <si>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</si>
  <si>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</si>
  <si>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</si>
  <si>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</si>
  <si>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</si>
  <si>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</si>
  <si>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</si>
  <si>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</si>
  <si>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</si>
  <si>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</si>
  <si>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</si>
  <si>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</si>
  <si>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</si>
  <si>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</si>
  <si>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</si>
  <si>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</si>
  <si>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</si>
  <si>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</si>
  <si>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</si>
  <si>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</si>
  <si>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</si>
  <si>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</si>
  <si>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</si>
  <si>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</si>
  <si>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</si>
  <si>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</si>
  <si>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</si>
  <si>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</si>
  <si>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</si>
  <si>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</si>
  <si>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</si>
  <si>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</si>
  <si>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</si>
  <si>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</si>
  <si>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</si>
  <si>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</si>
  <si>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</si>
  <si>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</si>
  <si>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</si>
  <si>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</si>
  <si>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</si>
  <si>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</si>
  <si>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</si>
  <si>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</si>
  <si>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</si>
  <si>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</si>
  <si>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</si>
  <si>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</si>
  <si>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</si>
  <si>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</si>
  <si>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</si>
  <si>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</si>
  <si>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</si>
  <si>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</si>
  <si>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</si>
  <si>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</si>
  <si>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</si>
  <si>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</si>
  <si>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</si>
  <si>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</si>
  <si>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</si>
  <si>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</si>
  <si>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</si>
  <si>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</si>
  <si>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</si>
  <si>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</si>
  <si>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</si>
  <si>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</si>
  <si>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</si>
  <si>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</si>
  <si>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</si>
  <si>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</si>
  <si>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</si>
  <si>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</si>
  <si>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</si>
  <si>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</si>
  <si>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</si>
  <si>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</si>
  <si>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</si>
  <si>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</si>
  <si>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</si>
  <si>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</si>
  <si>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</si>
  <si>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</si>
  <si>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</si>
  <si>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</si>
  <si>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</si>
  <si>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</si>
  <si>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</si>
  <si>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</si>
  <si>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</si>
  <si>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</si>
  <si>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</si>
  <si>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</si>
  <si>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</si>
  <si>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</si>
  <si>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</si>
  <si>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</si>
  <si>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</si>
  <si>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</si>
  <si>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</si>
  <si>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</si>
  <si>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</si>
  <si>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</si>
  <si>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</si>
  <si>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</si>
  <si>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</si>
  <si>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</si>
  <si>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</si>
  <si>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</si>
  <si>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</si>
  <si>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</si>
  <si>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</si>
  <si>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</si>
  <si>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</si>
  <si>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</si>
  <si>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</si>
  <si>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</si>
  <si>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</si>
  <si>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</si>
  <si>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</si>
  <si>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</si>
  <si>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</si>
  <si>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</si>
  <si>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</si>
  <si>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</si>
  <si>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</si>
  <si>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</si>
  <si>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</si>
  <si>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</si>
  <si>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</si>
  <si>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</si>
  <si>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</si>
  <si>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</si>
  <si>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</si>
  <si>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</si>
  <si>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</si>
  <si>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</si>
  <si>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</si>
  <si>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</si>
  <si>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</si>
  <si>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</si>
  <si>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</si>
  <si>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</si>
  <si>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</si>
  <si>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</si>
  <si>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</si>
  <si>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</si>
  <si>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</si>
  <si>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</si>
  <si>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</si>
  <si>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</si>
  <si>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</si>
  <si>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</si>
  <si>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</si>
  <si>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</si>
  <si>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</si>
  <si>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</si>
  <si>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</si>
  <si>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</si>
  <si>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</si>
  <si>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</si>
  <si>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</si>
  <si>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</si>
  <si>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</si>
  <si>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</si>
  <si>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</si>
  <si>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</si>
  <si>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</si>
  <si>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</si>
  <si>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</si>
  <si>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</si>
  <si>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</si>
  <si>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</si>
  <si>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</si>
  <si>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</si>
  <si>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</si>
  <si>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</si>
  <si>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</si>
  <si>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</si>
  <si>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</si>
  <si>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</si>
  <si>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</si>
  <si>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</si>
  <si>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</si>
  <si>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</si>
  <si>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</si>
  <si>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</si>
  <si>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</si>
  <si>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</si>
  <si>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</si>
  <si>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</si>
  <si>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</si>
  <si>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</si>
  <si>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</si>
  <si>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</si>
  <si>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</si>
  <si>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</si>
  <si>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</si>
  <si>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</si>
  <si>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</si>
  <si>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</si>
  <si>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</si>
  <si>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</si>
  <si>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</si>
  <si>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</si>
  <si>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</si>
  <si>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</si>
  <si>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</si>
  <si>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</si>
  <si>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</si>
  <si>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</si>
  <si>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</si>
  <si>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</si>
  <si>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</si>
  <si>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</si>
  <si>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</si>
  <si>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</si>
  <si>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</si>
  <si>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</si>
  <si>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</si>
  <si>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</si>
  <si>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</si>
  <si>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</si>
  <si>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</si>
  <si>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</si>
  <si>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</si>
  <si>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</si>
  <si>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</si>
  <si>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</si>
  <si>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</si>
  <si>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</si>
  <si>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</si>
  <si>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</si>
  <si>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</si>
  <si>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</si>
  <si>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</si>
  <si>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</si>
  <si>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</si>
  <si>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</si>
  <si>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</si>
  <si>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</si>
  <si>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</si>
  <si>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</si>
  <si>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</si>
  <si>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</si>
  <si>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</si>
  <si>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</si>
  <si>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</si>
  <si>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</si>
  <si>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</si>
  <si>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</si>
  <si>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</si>
  <si>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</si>
  <si>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</si>
  <si>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</si>
  <si>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</si>
  <si>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</si>
  <si>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</si>
  <si>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</si>
  <si>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</si>
  <si>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</si>
  <si>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</si>
  <si>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</si>
  <si>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</si>
  <si>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</si>
  <si>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</si>
  <si>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</si>
  <si>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</si>
  <si>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</si>
  <si>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</si>
  <si>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</si>
  <si>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</si>
  <si>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</si>
  <si>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</si>
  <si>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</si>
  <si>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</si>
  <si>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</si>
  <si>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</si>
  <si>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</si>
  <si>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</si>
  <si>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</si>
  <si>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</si>
  <si>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</si>
  <si>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</si>
  <si>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</si>
  <si>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</si>
  <si>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</si>
  <si>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</si>
  <si>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</si>
  <si>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</si>
  <si>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</si>
  <si>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</si>
  <si>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</si>
  <si>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</si>
  <si>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</si>
  <si>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</si>
  <si>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</si>
  <si>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</si>
  <si>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</si>
  <si>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</si>
  <si>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</si>
  <si>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</si>
  <si>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</si>
  <si>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</si>
  <si>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</si>
  <si>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</si>
  <si>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</si>
  <si>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</si>
  <si>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</si>
  <si>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</si>
  <si>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</si>
  <si>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</si>
  <si>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</si>
  <si>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</si>
  <si>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</si>
  <si>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</si>
  <si>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</si>
  <si>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</si>
  <si>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</si>
  <si>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</si>
  <si>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</si>
  <si>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</si>
  <si>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</si>
  <si>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</si>
  <si>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</si>
  <si>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</si>
  <si>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</si>
  <si>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</si>
  <si>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</si>
  <si>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</si>
  <si>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</si>
  <si>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</si>
  <si>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</si>
  <si>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</si>
  <si>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</si>
  <si>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</si>
  <si>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</si>
  <si>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</si>
  <si>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</si>
  <si>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</si>
  <si>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</si>
  <si>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</si>
  <si>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</si>
  <si>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</si>
  <si>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</si>
  <si>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</si>
  <si>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</si>
  <si>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</si>
  <si>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</si>
  <si>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</si>
  <si>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</si>
  <si>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</si>
  <si>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</si>
  <si>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</si>
  <si>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</si>
  <si>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</si>
  <si>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</si>
  <si>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</si>
  <si>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</si>
  <si>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</si>
  <si>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</si>
  <si>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</si>
  <si>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</si>
  <si>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</si>
  <si>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</si>
  <si>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</si>
  <si>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</si>
  <si>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</si>
  <si>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</si>
  <si>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</si>
  <si>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</si>
  <si>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</si>
  <si>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</si>
  <si>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</si>
  <si>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</si>
  <si>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</si>
  <si>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</si>
  <si>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</si>
  <si>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</si>
  <si>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</si>
  <si>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</si>
  <si>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</si>
  <si>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</si>
  <si>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</si>
  <si>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</si>
  <si>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</si>
  <si>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</si>
  <si>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</si>
  <si>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</si>
  <si>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</si>
  <si>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</si>
  <si>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</si>
  <si>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</si>
  <si>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</si>
  <si>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</si>
  <si>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</si>
  <si>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</si>
  <si>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</si>
  <si>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</si>
  <si>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</si>
  <si>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</si>
  <si>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</si>
  <si>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</si>
  <si>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</si>
  <si>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</si>
  <si>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</si>
  <si>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</si>
  <si>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</si>
  <si>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</si>
  <si>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</si>
  <si>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</si>
  <si>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</si>
  <si>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</si>
  <si>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</si>
  <si>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</si>
  <si>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</si>
  <si>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</si>
  <si>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</si>
  <si>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</si>
  <si>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</si>
  <si>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</si>
  <si>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</si>
  <si>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</si>
  <si>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</si>
  <si>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</si>
  <si>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</si>
  <si>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</si>
  <si>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</si>
  <si>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</si>
  <si>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</si>
  <si>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</si>
  <si>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</si>
  <si>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</si>
  <si>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</si>
  <si>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</si>
  <si>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</si>
  <si>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</si>
  <si>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</si>
  <si>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</si>
  <si>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</si>
  <si>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</si>
  <si>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</si>
  <si>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</si>
  <si>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</si>
  <si>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</si>
  <si>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</si>
  <si>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</si>
  <si>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</si>
  <si>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</si>
  <si>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</si>
  <si>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</si>
  <si>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</si>
  <si>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</si>
  <si>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</si>
  <si>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</si>
  <si>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</si>
  <si>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</si>
  <si>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</si>
  <si>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</si>
  <si>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</si>
  <si>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</si>
  <si>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</si>
  <si>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</si>
  <si>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</si>
  <si>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</si>
  <si>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</si>
  <si>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</si>
  <si>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</si>
  <si>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</si>
  <si>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</si>
  <si>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</si>
  <si>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</si>
  <si>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</si>
  <si>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</si>
  <si>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</si>
  <si>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</si>
  <si>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</si>
  <si>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</si>
  <si>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</si>
  <si>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</si>
  <si>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</si>
  <si>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</si>
  <si>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</si>
  <si>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</si>
  <si>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</si>
  <si>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</si>
  <si>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</si>
  <si>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</si>
  <si>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</si>
  <si>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</si>
  <si>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</si>
  <si>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</si>
  <si>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</si>
  <si>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</si>
  <si>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</si>
  <si>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</si>
  <si>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</si>
  <si>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</si>
  <si>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</si>
  <si>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</si>
  <si>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</si>
  <si>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</si>
  <si>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</si>
  <si>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</si>
  <si>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</si>
  <si>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</si>
  <si>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</si>
  <si>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</si>
  <si>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</si>
  <si>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</si>
  <si>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</si>
  <si>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</si>
  <si>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</si>
  <si>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</si>
  <si>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</si>
  <si>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</si>
  <si>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</si>
  <si>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</si>
  <si>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</si>
  <si>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</si>
  <si>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</si>
  <si>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</si>
  <si>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</si>
  <si>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</si>
  <si>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</si>
  <si>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</si>
  <si>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</si>
  <si>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</si>
  <si>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</si>
  <si>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</si>
  <si>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</si>
  <si>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</si>
  <si>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</si>
  <si>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</si>
  <si>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</si>
  <si>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</si>
  <si>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</si>
  <si>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</si>
  <si>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</si>
  <si>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</si>
  <si>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</si>
  <si>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</si>
  <si>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</si>
  <si>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</si>
  <si>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</si>
  <si>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</si>
  <si>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</si>
  <si>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</si>
  <si>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</si>
  <si>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</si>
  <si>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</si>
  <si>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</si>
  <si>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</si>
  <si>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</si>
  <si>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</si>
  <si>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</si>
  <si>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</si>
  <si>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</si>
  <si>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</si>
  <si>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</si>
  <si>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</si>
  <si>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</si>
  <si>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</si>
  <si>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</si>
  <si>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</si>
  <si>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</si>
  <si>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</si>
  <si>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</si>
  <si>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</si>
  <si>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</si>
  <si>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</si>
  <si>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</si>
  <si>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</si>
  <si>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</si>
  <si>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</si>
  <si>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</si>
  <si>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</si>
  <si>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</si>
  <si>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</si>
  <si>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</si>
  <si>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</si>
  <si>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</si>
  <si>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</si>
  <si>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</si>
  <si>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</si>
  <si>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</si>
  <si>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</si>
  <si>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</si>
  <si>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</si>
  <si>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</si>
  <si>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</si>
  <si>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</si>
  <si>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</si>
  <si>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</si>
  <si>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</si>
  <si>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</si>
  <si>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</si>
  <si>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</si>
  <si>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</si>
  <si>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</si>
  <si>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</si>
  <si>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</si>
  <si>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</si>
  <si>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</si>
  <si>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</si>
  <si>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</si>
  <si>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</si>
  <si>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</si>
  <si>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</si>
  <si>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</si>
  <si>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</si>
  <si>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</si>
  <si>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</si>
  <si>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</si>
  <si>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</si>
  <si>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</si>
  <si>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</si>
  <si>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</si>
  <si>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</si>
  <si>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</si>
  <si>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</si>
  <si>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</si>
  <si>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</si>
  <si>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</si>
  <si>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</si>
  <si>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</si>
  <si>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</si>
  <si>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</si>
  <si>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</si>
  <si>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</si>
  <si>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</si>
  <si>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</si>
  <si>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</si>
  <si>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</si>
  <si>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</si>
  <si>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</si>
  <si>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</si>
  <si>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</si>
  <si>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</si>
  <si>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</si>
  <si>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</si>
  <si>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</si>
  <si>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</si>
  <si>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</si>
  <si>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</si>
  <si>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</si>
  <si>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</si>
  <si>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</si>
  <si>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</si>
  <si>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</si>
  <si>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</si>
  <si>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</si>
  <si>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</si>
  <si>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</si>
  <si>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</si>
  <si>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</si>
  <si>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</si>
  <si>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</si>
  <si>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</si>
  <si>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</si>
  <si>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</si>
  <si>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</si>
  <si>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</si>
  <si>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</si>
  <si>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</si>
  <si>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</si>
  <si>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</si>
  <si>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</si>
  <si>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</si>
  <si>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</si>
  <si>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</si>
  <si>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</si>
  <si>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</si>
  <si>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</si>
  <si>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</si>
  <si>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</si>
  <si>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</si>
  <si>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</si>
  <si>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</si>
  <si>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</si>
  <si>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</si>
  <si>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</si>
  <si>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</si>
  <si>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</si>
  <si>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</si>
  <si>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</si>
  <si>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</si>
  <si>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</si>
  <si>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</si>
  <si>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</si>
  <si>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</si>
  <si>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</si>
  <si>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</si>
  <si>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</si>
  <si>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</si>
  <si>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</si>
  <si>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</si>
  <si>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</si>
  <si>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</si>
  <si>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</si>
  <si>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</si>
  <si>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</si>
  <si>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</si>
  <si>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</si>
  <si>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</si>
  <si>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</si>
  <si>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</si>
  <si>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</si>
  <si>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</si>
  <si>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</si>
  <si>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</si>
  <si>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</si>
  <si>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</si>
  <si>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</si>
  <si>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</si>
  <si>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</si>
  <si>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</si>
  <si>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</si>
  <si>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</si>
  <si>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</si>
  <si>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</si>
  <si>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</si>
  <si>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</si>
  <si>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</si>
  <si>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</si>
  <si>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</si>
  <si>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</si>
  <si>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</si>
  <si>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</si>
  <si>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</si>
  <si>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</si>
  <si>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</si>
  <si>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</si>
  <si>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</si>
  <si>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</si>
  <si>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</si>
  <si>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</si>
  <si>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</si>
  <si>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</si>
  <si>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</si>
  <si>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</si>
  <si>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</si>
  <si>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</si>
  <si>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</si>
  <si>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</si>
  <si>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</si>
  <si>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</si>
  <si>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</si>
  <si>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</si>
  <si>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</si>
  <si>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</si>
  <si>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</si>
  <si>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</si>
  <si>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</si>
  <si>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</si>
  <si>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</si>
  <si>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</si>
  <si>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</si>
  <si>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</si>
  <si>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</si>
  <si>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</si>
  <si>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</si>
  <si>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</si>
  <si>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</si>
  <si>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</si>
  <si>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</si>
  <si>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</si>
  <si>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</si>
  <si>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</si>
  <si>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</si>
  <si>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</si>
  <si>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</si>
  <si>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</si>
  <si>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</si>
  <si>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</si>
  <si>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</si>
  <si>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</si>
  <si>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</si>
  <si>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</si>
  <si>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</si>
  <si>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</si>
  <si>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</si>
  <si>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</si>
  <si>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</si>
  <si>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</si>
  <si>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</si>
  <si>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</si>
  <si>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</si>
  <si>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</si>
  <si>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</si>
  <si>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</si>
  <si>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</si>
  <si>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</si>
  <si>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</si>
  <si>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</si>
  <si>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</si>
  <si>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</si>
  <si>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</si>
  <si>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</si>
  <si>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</si>
  <si>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</si>
  <si>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</si>
  <si>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</si>
  <si>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</si>
  <si>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</si>
  <si>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</si>
  <si>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</si>
  <si>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</si>
  <si>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</si>
  <si>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</si>
  <si>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</si>
  <si>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</si>
  <si>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</si>
  <si>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</si>
  <si>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</si>
  <si>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</si>
  <si>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</si>
  <si>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</si>
  <si>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</si>
  <si>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</si>
  <si>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</si>
  <si>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</si>
  <si>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</si>
  <si>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</si>
  <si>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</si>
  <si>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</si>
  <si>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</si>
  <si>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</si>
  <si>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</si>
  <si>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</si>
  <si>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</si>
  <si>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</si>
  <si>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</si>
  <si>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</si>
  <si>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</si>
  <si>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</si>
  <si>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</si>
  <si>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</si>
  <si>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</si>
  <si>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</si>
  <si>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</si>
  <si>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</si>
  <si>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</si>
  <si>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</si>
  <si>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</si>
  <si>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</si>
  <si>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</si>
  <si>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</si>
  <si>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</si>
  <si>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</si>
  <si>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</si>
  <si>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</si>
  <si>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</si>
  <si>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</si>
  <si>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</si>
  <si>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</si>
  <si>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</si>
  <si>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</si>
  <si>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</si>
  <si>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</si>
  <si>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</si>
  <si>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</si>
  <si>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</si>
  <si>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</si>
  <si>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</si>
  <si>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</si>
  <si>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</si>
  <si>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</si>
  <si>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</si>
  <si>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</si>
  <si>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</si>
  <si>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</si>
  <si>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</si>
  <si>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</si>
  <si>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</si>
  <si>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</si>
  <si>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</si>
  <si>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</si>
  <si>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</si>
  <si>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</si>
  <si>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</si>
  <si>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</si>
  <si>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</si>
  <si>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</si>
  <si>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</si>
  <si>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</si>
  <si>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</si>
  <si>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</si>
  <si>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</si>
  <si>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</si>
  <si>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</si>
  <si>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</si>
  <si>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</si>
  <si>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</si>
  <si>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</si>
  <si>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</si>
  <si>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</si>
  <si>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</si>
  <si>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</si>
  <si>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</si>
  <si>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</si>
  <si>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</si>
  <si>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</si>
  <si>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</si>
  <si>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</si>
  <si>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</si>
  <si>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</si>
  <si>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</si>
  <si>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</si>
  <si>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</si>
  <si>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</si>
  <si>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</si>
  <si>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</si>
  <si>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</si>
  <si>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</si>
  <si>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</si>
  <si>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</si>
  <si>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</si>
  <si>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</si>
  <si>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</si>
  <si>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</si>
  <si>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</si>
  <si>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</si>
  <si>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</si>
  <si>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</si>
  <si>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</si>
  <si>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</si>
  <si>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</si>
  <si>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</si>
  <si>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</si>
  <si>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</si>
  <si>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</si>
  <si>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</si>
  <si>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</si>
  <si>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</si>
  <si>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</si>
  <si>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</si>
  <si>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</si>
  <si>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</si>
  <si>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</si>
  <si>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</si>
  <si>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</si>
  <si>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</si>
  <si>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</si>
  <si>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</si>
  <si>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</si>
  <si>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</si>
  <si>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</si>
  <si>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</si>
  <si>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</si>
  <si>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</si>
  <si>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</si>
  <si>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</si>
  <si>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</si>
  <si>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</si>
  <si>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</si>
  <si>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</si>
  <si>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</si>
  <si>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</si>
  <si>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</si>
  <si>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</si>
  <si>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</si>
  <si>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</si>
  <si>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</si>
  <si>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</si>
  <si>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</si>
  <si>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</si>
  <si>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</si>
  <si>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</si>
  <si>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</si>
  <si>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</si>
  <si>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</si>
  <si>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</si>
  <si>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</si>
  <si>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</si>
  <si>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</si>
  <si>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</si>
  <si>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</si>
  <si>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</si>
  <si>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</si>
  <si>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</si>
  <si>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</si>
  <si>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</si>
  <si>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</si>
  <si>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</si>
  <si>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</si>
  <si>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</si>
  <si>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</si>
  <si>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</si>
  <si>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</si>
  <si>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</si>
  <si>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</si>
  <si>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</si>
  <si>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</si>
  <si>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</si>
  <si>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</si>
  <si>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</si>
  <si>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</si>
  <si>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</si>
  <si>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</si>
  <si>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</si>
  <si>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</si>
  <si>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</si>
  <si>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</si>
  <si>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</si>
  <si>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</si>
  <si>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</si>
  <si>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</si>
  <si>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</si>
  <si>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</si>
  <si>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</si>
  <si>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</si>
  <si>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</si>
  <si>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</si>
  <si>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</si>
  <si>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</si>
  <si>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</si>
  <si>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</si>
  <si>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</si>
  <si>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</si>
  <si>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</si>
  <si>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</si>
  <si>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</si>
  <si>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</si>
  <si>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</si>
  <si>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</si>
  <si>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</si>
  <si>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</si>
  <si>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</si>
  <si>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</si>
  <si>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</si>
  <si>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</si>
  <si>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</si>
  <si>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</si>
  <si>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</si>
  <si>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</si>
  <si>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</si>
  <si>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</si>
  <si>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</si>
  <si>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</si>
  <si>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</si>
  <si>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</si>
  <si>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</si>
  <si>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</si>
  <si>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</si>
  <si>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</si>
  <si>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</si>
  <si>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</si>
  <si>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</si>
  <si>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</si>
  <si>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</si>
  <si>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</si>
  <si>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</si>
  <si>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</si>
  <si>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</si>
  <si>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</si>
  <si>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</si>
  <si>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</si>
  <si>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</si>
  <si>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</si>
  <si>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</si>
  <si>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</si>
  <si>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</si>
  <si>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</si>
  <si>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</si>
  <si>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</si>
  <si>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</si>
  <si>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</si>
  <si>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</si>
  <si>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</si>
  <si>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</si>
  <si>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</si>
  <si>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</si>
  <si>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</si>
  <si>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</si>
  <si>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</si>
  <si>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</si>
  <si>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</si>
  <si>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</si>
  <si>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</si>
  <si>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</si>
  <si>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</si>
  <si>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</si>
  <si>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</si>
  <si>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</si>
  <si>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</si>
  <si>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</si>
  <si>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</si>
  <si>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</si>
  <si>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</si>
  <si>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</si>
  <si>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</si>
  <si>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</si>
  <si>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</si>
  <si>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</si>
  <si>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</si>
  <si>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</si>
  <si>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</si>
  <si>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</si>
  <si>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</si>
  <si>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</si>
  <si>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</si>
  <si>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</si>
  <si>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</si>
  <si>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</si>
  <si>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</si>
  <si>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</si>
  <si>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</si>
  <si>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</si>
  <si>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</si>
  <si>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</si>
  <si>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</si>
  <si>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</si>
  <si>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</si>
  <si>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</si>
  <si>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</si>
  <si>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</si>
  <si>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</si>
  <si>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</si>
  <si>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</si>
  <si>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</si>
  <si>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</si>
  <si>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</si>
  <si>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</si>
  <si>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</si>
  <si>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</si>
  <si>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</si>
  <si>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</si>
  <si>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</si>
  <si>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</si>
  <si>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</si>
  <si>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</si>
  <si>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</si>
  <si>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</si>
  <si>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</si>
  <si>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</si>
  <si>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</si>
  <si>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</si>
  <si>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</si>
  <si>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</si>
  <si>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</si>
  <si>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</si>
  <si>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</si>
  <si>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</si>
  <si>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</si>
  <si>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</si>
  <si>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</si>
  <si>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</si>
  <si>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</si>
  <si>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</si>
  <si>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</si>
  <si>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</si>
  <si>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</si>
  <si>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</si>
  <si>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</si>
  <si>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</si>
  <si>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</si>
  <si>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</si>
  <si>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</si>
  <si>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</si>
  <si>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</si>
  <si>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</si>
  <si>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</si>
  <si>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</si>
  <si>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</si>
  <si>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</si>
  <si>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</si>
  <si>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</si>
  <si>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</si>
  <si>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</si>
  <si>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</si>
  <si>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</si>
  <si>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</si>
  <si>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</si>
  <si>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</si>
  <si>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</si>
  <si>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</si>
  <si>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</si>
  <si>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</si>
  <si>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</si>
  <si>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</si>
  <si>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</si>
  <si>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</si>
  <si>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</si>
  <si>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</si>
  <si>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</si>
  <si>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</si>
  <si>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</si>
  <si>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</si>
  <si>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</si>
  <si>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</si>
  <si>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</si>
  <si>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</si>
  <si>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</si>
  <si>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</si>
  <si>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</si>
  <si>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</si>
  <si>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</si>
  <si>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</si>
  <si>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</si>
  <si>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</si>
  <si>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</si>
  <si>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</si>
  <si>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</si>
  <si>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</si>
  <si>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</si>
  <si>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</si>
  <si>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</si>
  <si>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</si>
  <si>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</si>
  <si>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</si>
  <si>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</si>
  <si>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</si>
  <si>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</si>
  <si>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</si>
  <si>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</si>
  <si>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</si>
  <si>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</si>
  <si>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</si>
  <si>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</si>
  <si>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</si>
  <si>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</si>
  <si>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</si>
  <si>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</si>
  <si>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</si>
  <si>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</si>
  <si>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</si>
  <si>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</si>
  <si>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</si>
  <si>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</si>
  <si>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</si>
  <si>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</si>
  <si>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</si>
  <si>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</si>
  <si>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</si>
  <si>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</si>
  <si>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</si>
  <si>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</si>
  <si>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</si>
  <si>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</si>
  <si>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</si>
  <si>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</si>
  <si>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</si>
  <si>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</si>
  <si>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</si>
  <si>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</si>
  <si>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</si>
  <si>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</si>
  <si>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</si>
  <si>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</si>
  <si>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</si>
  <si>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</si>
  <si>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</si>
  <si>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</si>
  <si>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</si>
  <si>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</si>
  <si>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</si>
  <si>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</si>
  <si>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</si>
  <si>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</si>
  <si>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</si>
  <si>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</si>
  <si>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</si>
  <si>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</si>
  <si>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</si>
  <si>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</si>
  <si>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</si>
  <si>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</si>
  <si>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</si>
  <si>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</si>
  <si>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</si>
  <si>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</si>
  <si>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</si>
  <si>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</si>
  <si>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</si>
  <si>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</si>
  <si>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</si>
  <si>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</si>
  <si>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</si>
  <si>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</si>
  <si>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</si>
  <si>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</si>
  <si>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</si>
  <si>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</si>
  <si>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</si>
  <si>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</si>
  <si>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</si>
  <si>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</si>
  <si>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</si>
  <si>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</si>
  <si>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</si>
  <si>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</si>
  <si>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</si>
  <si>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</si>
  <si>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</si>
  <si>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</si>
  <si>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</si>
  <si>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</si>
  <si>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</si>
  <si>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</si>
  <si>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</si>
  <si>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</si>
  <si>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</si>
  <si>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</si>
  <si>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</si>
  <si>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</si>
  <si>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</si>
  <si>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</si>
  <si>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</si>
  <si>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</si>
  <si>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</si>
  <si>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</si>
  <si>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</si>
  <si>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</si>
  <si>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</si>
  <si>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</si>
  <si>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</si>
  <si>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</si>
  <si>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</si>
  <si>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</si>
  <si>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</si>
  <si>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</si>
  <si>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</si>
  <si>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</si>
  <si>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</si>
  <si>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</si>
  <si>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</si>
  <si>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</si>
  <si>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</si>
  <si>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</si>
  <si>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</si>
  <si>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</si>
  <si>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</si>
  <si>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</si>
  <si>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</si>
  <si>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</si>
  <si>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</si>
  <si>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</si>
  <si>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</si>
  <si>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</si>
  <si>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</si>
  <si>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</si>
  <si>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</si>
  <si>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</si>
  <si>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</si>
  <si>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</si>
  <si>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</si>
  <si>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</si>
  <si>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</si>
  <si>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</si>
  <si>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</si>
  <si>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</si>
  <si>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</si>
  <si>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</si>
  <si>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</si>
  <si>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</si>
  <si>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</si>
  <si>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</si>
  <si>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</si>
  <si>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</si>
  <si>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</si>
  <si>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</si>
  <si>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</si>
  <si>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</si>
  <si>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</si>
  <si>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</si>
  <si>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</si>
  <si>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</si>
  <si>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</si>
  <si>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</si>
  <si>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</si>
  <si>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</si>
  <si>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</si>
  <si>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</si>
  <si>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</si>
  <si>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</si>
  <si>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</si>
  <si>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</si>
  <si>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</si>
  <si>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</si>
  <si>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</si>
  <si>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</si>
  <si>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</si>
  <si>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</si>
  <si>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</si>
  <si>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</si>
  <si>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</si>
  <si>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</si>
  <si>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</si>
  <si>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</si>
  <si>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</si>
  <si>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</si>
  <si>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</si>
  <si>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</si>
  <si>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</si>
  <si>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</si>
  <si>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</si>
  <si>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</si>
  <si>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</si>
  <si>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</si>
  <si>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</si>
  <si>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</si>
  <si>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</si>
  <si>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</si>
  <si>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</si>
  <si>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</si>
  <si>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</si>
  <si>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</si>
  <si>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</si>
  <si>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</si>
  <si>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</si>
  <si>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</si>
  <si>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</si>
  <si>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</si>
  <si>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</si>
  <si>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</si>
  <si>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</si>
  <si>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</si>
  <si>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</si>
  <si>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</si>
  <si>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</si>
  <si>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</si>
  <si>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</si>
  <si>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</si>
  <si>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</si>
  <si>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</si>
  <si>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</si>
  <si>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</si>
  <si>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</si>
  <si>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</si>
  <si>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</si>
  <si>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</si>
  <si>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</si>
  <si>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</si>
  <si>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</si>
  <si>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</si>
  <si>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</si>
  <si>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</si>
  <si>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</si>
  <si>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</si>
  <si>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</si>
  <si>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</si>
  <si>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</si>
  <si>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</si>
  <si>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</si>
  <si>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</si>
  <si>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</si>
  <si>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</si>
  <si>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</si>
  <si>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</si>
  <si>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</si>
  <si>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</si>
  <si>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</si>
  <si>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</si>
  <si>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</si>
  <si>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</si>
  <si>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</si>
  <si>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</si>
  <si>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</si>
  <si>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</si>
  <si>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</si>
  <si>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</si>
  <si>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</si>
  <si>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</si>
  <si>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</si>
  <si>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</si>
  <si>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</si>
  <si>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</si>
  <si>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</si>
  <si>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</si>
  <si>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</si>
  <si>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</si>
  <si>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</si>
  <si>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</si>
  <si>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</si>
  <si>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</si>
  <si>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</si>
  <si>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</si>
  <si>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</si>
  <si>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</si>
  <si>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</si>
  <si>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</si>
  <si>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</si>
  <si>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</si>
  <si>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</si>
  <si>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</si>
  <si>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</si>
  <si>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</si>
  <si>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</si>
  <si>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</si>
  <si>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</si>
  <si>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</si>
  <si>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</si>
  <si>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</si>
  <si>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</si>
  <si>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</si>
  <si>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</si>
  <si>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</si>
  <si>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</si>
  <si>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</si>
  <si>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</si>
  <si>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</si>
  <si>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</si>
  <si>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</si>
  <si>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</si>
  <si>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</si>
  <si>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</si>
  <si>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</si>
  <si>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</si>
  <si>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</si>
  <si>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</si>
  <si>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</si>
  <si>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</si>
  <si>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</si>
  <si>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</si>
  <si>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</si>
  <si>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</si>
  <si>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</si>
  <si>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</si>
  <si>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</si>
  <si>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</si>
  <si>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</si>
  <si>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</si>
  <si>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</si>
  <si>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</si>
  <si>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</si>
  <si>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</si>
  <si>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</si>
  <si>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</si>
  <si>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</si>
  <si>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</si>
  <si>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</si>
  <si>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</si>
  <si>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</si>
  <si>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</si>
  <si>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</si>
  <si>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</si>
  <si>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</si>
  <si>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</si>
  <si>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</si>
  <si>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</si>
  <si>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</si>
  <si>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</si>
  <si>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</si>
  <si>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</si>
  <si>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</si>
  <si>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</si>
  <si>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</si>
  <si>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</si>
  <si>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</si>
  <si>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</si>
  <si>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</si>
  <si>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</si>
  <si>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</si>
  <si>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</si>
  <si>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</si>
  <si>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</si>
  <si>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</si>
  <si>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</si>
  <si>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</si>
  <si>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</si>
  <si>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</si>
  <si>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</si>
  <si>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</si>
  <si>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</si>
  <si>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</si>
  <si>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</si>
  <si>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</si>
  <si>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</si>
  <si>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</si>
  <si>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</si>
  <si>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</si>
  <si>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</si>
  <si>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</si>
  <si>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</si>
  <si>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</si>
  <si>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</si>
  <si>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</si>
  <si>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</si>
  <si>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</si>
  <si>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</si>
  <si>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</si>
  <si>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</si>
  <si>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</si>
  <si>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</si>
  <si>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</si>
  <si>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</si>
  <si>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</si>
  <si>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</si>
  <si>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</si>
  <si>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</si>
  <si>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</si>
  <si>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</si>
  <si>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</si>
  <si>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</si>
  <si>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</si>
  <si>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</si>
  <si>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</si>
  <si>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</si>
  <si>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</si>
  <si>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</si>
  <si>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</si>
  <si>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</si>
  <si>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</si>
  <si>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</si>
  <si>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</si>
  <si>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</si>
  <si>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</si>
  <si>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</si>
  <si>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</si>
  <si>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</si>
  <si>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</si>
  <si>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</si>
  <si>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</si>
  <si>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</si>
  <si>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</si>
  <si>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</si>
  <si>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</si>
  <si>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</si>
  <si>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</si>
  <si>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</si>
  <si>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</si>
  <si>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</si>
  <si>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</si>
  <si>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</si>
  <si>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</si>
  <si>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</si>
  <si>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</si>
  <si>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</si>
  <si>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</si>
  <si>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</si>
  <si>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</si>
  <si>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</si>
  <si>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</si>
  <si>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</si>
  <si>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</si>
  <si>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</si>
  <si>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</si>
  <si>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</si>
  <si>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</si>
  <si>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</si>
  <si>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</si>
  <si>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</si>
  <si>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</si>
  <si>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</si>
  <si>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</si>
  <si>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</si>
  <si>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</si>
  <si>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</si>
  <si>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</si>
  <si>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</si>
  <si>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</si>
  <si>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</si>
  <si>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</si>
  <si>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</si>
  <si>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</si>
  <si>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</si>
  <si>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</si>
  <si>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</si>
  <si>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</si>
  <si>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</si>
  <si>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</si>
  <si>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</si>
  <si>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</si>
  <si>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</si>
  <si>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</si>
  <si>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</si>
  <si>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</si>
  <si>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</si>
  <si>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</si>
  <si>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</si>
  <si>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</si>
  <si>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</si>
  <si>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</si>
  <si>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</si>
  <si>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</si>
  <si>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</si>
  <si>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</si>
  <si>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</si>
  <si>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</si>
  <si>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</si>
  <si>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</si>
  <si>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</si>
  <si>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</si>
  <si>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</si>
  <si>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</si>
  <si>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</si>
  <si>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</si>
  <si>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</si>
  <si>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</si>
  <si>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</si>
  <si>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</si>
  <si>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</si>
  <si>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</si>
  <si>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</si>
  <si>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</si>
  <si>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</si>
  <si>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</si>
  <si>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</si>
  <si>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</si>
  <si>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</si>
  <si>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</si>
  <si>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</si>
  <si>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</si>
  <si>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</si>
  <si>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</si>
  <si>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</si>
  <si>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</si>
  <si>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</si>
  <si>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</si>
  <si>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</si>
  <si>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</si>
  <si>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</si>
  <si>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</si>
  <si>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</si>
  <si>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</si>
  <si>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</si>
  <si>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</si>
  <si>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</si>
  <si>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</si>
  <si>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</si>
  <si>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</si>
  <si>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</si>
  <si>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</si>
  <si>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</si>
  <si>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</si>
  <si>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</si>
  <si>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</si>
  <si>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</si>
  <si>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</si>
  <si>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</si>
  <si>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</si>
  <si>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</si>
  <si>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</si>
  <si>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</si>
  <si>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</si>
  <si>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</si>
  <si>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</si>
  <si>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</si>
  <si>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</si>
  <si>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</si>
  <si>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</si>
  <si>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</si>
  <si>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</si>
  <si>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</si>
  <si>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</si>
  <si>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</si>
  <si>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</si>
  <si>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</si>
  <si>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</si>
  <si>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</si>
  <si>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</si>
  <si>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</si>
  <si>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</si>
  <si>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</si>
  <si>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</si>
  <si>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</si>
  <si>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</si>
  <si>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</si>
  <si>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</si>
  <si>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</si>
  <si>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</si>
  <si>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</si>
  <si>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</si>
  <si>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</si>
  <si>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</si>
  <si>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</si>
  <si>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</si>
  <si>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</si>
  <si>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</si>
  <si>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</si>
  <si>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</si>
  <si>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</si>
  <si>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</si>
  <si>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</si>
  <si>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</si>
  <si>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</si>
  <si>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</si>
  <si>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</si>
  <si>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</si>
  <si>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</si>
  <si>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</si>
  <si>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</si>
  <si>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</si>
  <si>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</si>
  <si>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</si>
  <si>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</si>
  <si>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</si>
  <si>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</si>
  <si>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</si>
  <si>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</si>
  <si>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</si>
  <si>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</si>
  <si>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</si>
  <si>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</si>
  <si>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</si>
  <si>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</si>
  <si>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</si>
  <si>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</si>
  <si>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</si>
  <si>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</si>
  <si>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</si>
  <si>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</si>
  <si>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</si>
  <si>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</si>
  <si>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</si>
  <si>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</si>
  <si>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</si>
  <si>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</si>
  <si>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</si>
  <si>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</si>
  <si>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</si>
  <si>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</si>
  <si>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</si>
  <si>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</si>
  <si>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</si>
  <si>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</si>
  <si>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</si>
  <si>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</si>
  <si>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</si>
  <si>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</si>
  <si>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</si>
  <si>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</si>
  <si>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</si>
  <si>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</si>
  <si>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</si>
  <si>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</si>
  <si>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</si>
  <si>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</si>
  <si>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</si>
  <si>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</si>
  <si>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</si>
  <si>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</si>
  <si>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</si>
  <si>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</si>
  <si>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</si>
  <si>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</si>
  <si>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</si>
  <si>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</si>
  <si>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</si>
  <si>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</si>
  <si>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</si>
  <si>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</si>
  <si>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</si>
  <si>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</si>
  <si>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</si>
  <si>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</si>
  <si>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</si>
  <si>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</si>
  <si>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</si>
  <si>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</si>
  <si>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</si>
  <si>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</si>
  <si>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</si>
  <si>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</si>
  <si>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</si>
  <si>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</si>
  <si>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</si>
  <si>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</si>
  <si>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</si>
  <si>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</si>
  <si>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</si>
  <si>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</si>
  <si>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</si>
  <si>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</si>
  <si>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</si>
  <si>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</si>
  <si>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</si>
  <si>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</si>
  <si>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</si>
  <si>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</si>
  <si>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</si>
  <si>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</si>
  <si>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</si>
  <si>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</si>
  <si>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</si>
  <si>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</si>
  <si>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</si>
  <si>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</si>
  <si>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</si>
  <si>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</si>
  <si>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</si>
  <si>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</si>
  <si>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</si>
  <si>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</si>
  <si>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</si>
  <si>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</si>
  <si>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</si>
  <si>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</si>
  <si>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</si>
  <si>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</si>
  <si>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</si>
  <si>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</si>
  <si>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</si>
  <si>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</si>
  <si>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</si>
  <si>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</si>
  <si>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</si>
  <si>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</si>
  <si>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</si>
  <si>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</si>
  <si>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</si>
  <si>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</si>
  <si>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</si>
  <si>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</si>
  <si>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</si>
  <si>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</si>
  <si>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</si>
  <si>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</si>
  <si>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</si>
  <si>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</si>
  <si>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</si>
  <si>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</si>
  <si>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</si>
  <si>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</si>
  <si>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</si>
  <si>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</si>
  <si>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</si>
  <si>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</si>
  <si>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</si>
  <si>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</si>
  <si>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</si>
  <si>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</si>
  <si>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</si>
  <si>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</si>
  <si>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</si>
  <si>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</si>
  <si>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</si>
  <si>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</si>
  <si>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</si>
  <si>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</si>
  <si>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</si>
  <si>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</si>
  <si>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</si>
  <si>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</si>
  <si>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</si>
  <si>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</si>
  <si>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</si>
  <si>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</si>
  <si>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</si>
  <si>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</si>
  <si>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</si>
  <si>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</si>
  <si>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</si>
  <si>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</si>
  <si>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</si>
  <si>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</si>
  <si>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</si>
  <si>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</si>
  <si>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</si>
  <si>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</si>
  <si>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</si>
  <si>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</si>
  <si>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</si>
  <si>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</si>
  <si>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</si>
  <si>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</si>
  <si>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</si>
  <si>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</si>
  <si>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</si>
  <si>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</si>
  <si>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</si>
  <si>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</si>
  <si>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</si>
  <si>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</si>
  <si>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</si>
  <si>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</si>
  <si>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</si>
  <si>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</si>
  <si>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</si>
  <si>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</si>
  <si>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</si>
  <si>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</si>
  <si>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</si>
  <si>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</si>
  <si>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</si>
  <si>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</si>
  <si>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</si>
  <si>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</si>
  <si>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</si>
  <si>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</si>
  <si>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</si>
  <si>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</si>
  <si>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</si>
  <si>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</si>
  <si>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</si>
  <si>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</si>
  <si>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</si>
  <si>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</si>
  <si>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</si>
  <si>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</si>
  <si>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</si>
  <si>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</si>
  <si>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</si>
  <si>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</si>
  <si>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</si>
  <si>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</si>
  <si>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</si>
  <si>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</si>
  <si>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</si>
  <si>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</si>
  <si>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</si>
  <si>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</si>
  <si>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</si>
  <si>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</si>
  <si>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</si>
  <si>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</si>
  <si>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</si>
  <si>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</si>
  <si>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</si>
  <si>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</si>
  <si>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</si>
  <si>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</si>
  <si>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</si>
  <si>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</si>
  <si>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</si>
  <si>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</si>
  <si>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</si>
  <si>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</si>
  <si>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</si>
  <si>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</si>
  <si>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</si>
  <si>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</si>
  <si>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</si>
  <si>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</si>
  <si>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</si>
  <si>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</si>
  <si>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</si>
  <si>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</si>
  <si>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</si>
  <si>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</si>
  <si>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</si>
  <si>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</si>
  <si>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</si>
  <si>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</si>
  <si>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</si>
  <si>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</si>
  <si>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</si>
  <si>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</si>
  <si>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</si>
  <si>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</si>
  <si>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</si>
  <si>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</si>
  <si>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</si>
  <si>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</si>
  <si>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</si>
  <si>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</si>
  <si>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</si>
  <si>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</si>
  <si>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</si>
  <si>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</si>
  <si>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</si>
  <si>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</si>
  <si>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</si>
  <si>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</si>
  <si>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</si>
  <si>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</si>
  <si>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</si>
  <si>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</si>
  <si>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</si>
  <si>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</si>
  <si>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</si>
  <si>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</si>
  <si>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</si>
  <si>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</si>
  <si>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</si>
  <si>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</si>
  <si>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</si>
  <si>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</si>
  <si>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</si>
  <si>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</si>
  <si>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</si>
  <si>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</si>
  <si>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</si>
  <si>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</si>
  <si>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</si>
  <si>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</si>
  <si>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</si>
  <si>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</si>
  <si>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</si>
  <si>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</si>
  <si>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</si>
  <si>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</si>
  <si>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</si>
  <si>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</si>
  <si>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</si>
  <si>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</si>
  <si>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</si>
  <si>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</si>
  <si>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</si>
  <si>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</si>
  <si>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</si>
  <si>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</si>
  <si>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</si>
  <si>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</si>
  <si>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</si>
  <si>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</si>
  <si>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</si>
  <si>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</si>
  <si>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</si>
  <si>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</si>
  <si>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</si>
  <si>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</si>
  <si>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</si>
  <si>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</si>
  <si>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</si>
  <si>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</si>
  <si>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</si>
  <si>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</si>
  <si>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</si>
  <si>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</si>
  <si>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</si>
  <si>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</si>
  <si>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</si>
  <si>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</si>
  <si>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</si>
  <si>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</si>
  <si>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</si>
  <si>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</si>
  <si>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</si>
  <si>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</si>
  <si>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</si>
  <si>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</si>
  <si>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</si>
  <si>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</si>
  <si>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</si>
  <si>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</si>
  <si>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</si>
  <si>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</si>
  <si>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</si>
  <si>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</si>
  <si>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</si>
  <si>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</si>
  <si>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</si>
  <si>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</si>
  <si>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</si>
  <si>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</si>
  <si>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</si>
  <si>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</si>
  <si>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</si>
  <si>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</si>
  <si>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</si>
  <si>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</si>
  <si>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</si>
  <si>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</si>
  <si>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</si>
  <si>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</si>
  <si>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</si>
  <si>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</si>
  <si>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</si>
  <si>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</si>
  <si>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</si>
  <si>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</si>
  <si>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</si>
  <si>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</si>
  <si>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</si>
  <si>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</si>
  <si>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</si>
  <si>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</si>
  <si>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</si>
  <si>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</si>
  <si>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</si>
  <si>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</si>
  <si>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</si>
  <si>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</si>
  <si>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</si>
  <si>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</si>
  <si>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</si>
  <si>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</si>
  <si>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</si>
  <si>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</si>
  <si>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</si>
  <si>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</si>
  <si>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</si>
  <si>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</si>
  <si>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</si>
  <si>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</si>
  <si>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</si>
  <si>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</si>
  <si>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</si>
  <si>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</si>
  <si>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</si>
  <si>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</si>
  <si>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</si>
  <si>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</si>
  <si>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</si>
  <si>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</si>
  <si>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</si>
  <si>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</si>
  <si>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</si>
  <si>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</si>
  <si>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</si>
  <si>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</si>
  <si>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</si>
  <si>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</si>
  <si>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</si>
  <si>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</si>
  <si>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</si>
  <si>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</si>
  <si>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</si>
  <si>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</si>
  <si>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</si>
  <si>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</si>
  <si>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</si>
  <si>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</si>
  <si>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</si>
  <si>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</si>
  <si>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</si>
  <si>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</si>
  <si>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</si>
  <si>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</si>
  <si>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</si>
  <si>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</si>
  <si>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</si>
  <si>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</si>
  <si>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</si>
  <si>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</si>
  <si>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</si>
  <si>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</si>
  <si>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</si>
  <si>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</si>
  <si>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</si>
  <si>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</si>
  <si>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</si>
  <si>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</si>
  <si>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</si>
  <si>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</si>
  <si>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</si>
  <si>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</si>
  <si>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</si>
  <si>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</si>
  <si>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</si>
  <si>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</si>
  <si>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</si>
  <si>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</si>
  <si>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</si>
  <si>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</si>
  <si>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</si>
  <si>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</si>
  <si>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</si>
  <si>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</si>
  <si>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</si>
  <si>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</si>
  <si>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</si>
  <si>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</si>
  <si>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</si>
  <si>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</si>
  <si>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</si>
  <si>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</si>
  <si>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</si>
  <si>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</si>
  <si>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</si>
  <si>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</si>
  <si>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</si>
  <si>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</si>
  <si>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</si>
  <si>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</si>
  <si>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</si>
  <si>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</si>
  <si>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</si>
  <si>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</si>
  <si>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</si>
  <si>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</si>
  <si>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</si>
  <si>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</si>
  <si>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</si>
  <si>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</si>
  <si>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</si>
  <si>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</si>
  <si>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</si>
  <si>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</si>
  <si>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</si>
  <si>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</si>
  <si>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</si>
  <si>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</si>
  <si>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</si>
  <si>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</si>
  <si>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</si>
  <si>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</si>
  <si>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</si>
  <si>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</si>
  <si>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</si>
  <si>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</si>
  <si>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</si>
  <si>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</si>
  <si>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</si>
  <si>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</si>
  <si>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</si>
  <si>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</si>
  <si>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</si>
  <si>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</si>
  <si>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</si>
  <si>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</si>
  <si>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</si>
  <si>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</si>
  <si>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</si>
  <si>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</si>
  <si>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</si>
  <si>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</si>
  <si>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</si>
  <si>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</si>
  <si>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</si>
  <si>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</si>
  <si>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</si>
  <si>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</si>
  <si>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</si>
  <si>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</si>
  <si>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</si>
  <si>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</si>
  <si>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</si>
  <si>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</si>
  <si>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</si>
  <si>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</si>
  <si>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</si>
  <si>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</si>
  <si>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</si>
  <si>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</si>
  <si>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</si>
  <si>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</si>
  <si>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</si>
  <si>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</si>
  <si>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</si>
  <si>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</si>
  <si>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</si>
  <si>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</si>
  <si>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</si>
  <si>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</si>
  <si>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</si>
  <si>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</si>
  <si>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</si>
  <si>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</si>
  <si>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</si>
  <si>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</si>
  <si>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</si>
  <si>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</si>
  <si>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</si>
  <si>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</si>
  <si>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</si>
  <si>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</si>
  <si>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</si>
  <si>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</si>
  <si>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</si>
  <si>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</si>
  <si>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</si>
  <si>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</si>
  <si>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</si>
  <si>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</si>
  <si>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</si>
  <si>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</si>
  <si>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</si>
  <si>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</si>
  <si>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</si>
  <si>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</si>
  <si>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</si>
  <si>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</si>
  <si>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</si>
  <si>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</si>
  <si>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</si>
  <si>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</si>
  <si>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</si>
  <si>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</si>
  <si>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</si>
  <si>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</si>
  <si>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</si>
  <si>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</si>
  <si>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</si>
  <si>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</si>
  <si>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</si>
  <si>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</si>
  <si>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</si>
  <si>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</si>
  <si>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</si>
  <si>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</si>
  <si>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</si>
  <si>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</si>
  <si>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</si>
  <si>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</si>
  <si>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</si>
  <si>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</si>
  <si>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</si>
  <si>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</si>
  <si>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</si>
  <si>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</si>
  <si>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</si>
  <si>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</si>
  <si>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</si>
  <si>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</si>
  <si>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</si>
  <si>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</si>
  <si>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</si>
  <si>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</si>
  <si>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</si>
  <si>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</si>
  <si>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</si>
  <si>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</si>
  <si>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</si>
  <si>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</si>
  <si>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</si>
  <si>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</si>
  <si>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</si>
  <si>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</si>
  <si>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</si>
  <si>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</si>
  <si>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</si>
  <si>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</si>
  <si>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</si>
  <si>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</si>
  <si>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</si>
  <si>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</si>
  <si>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</si>
  <si>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</si>
  <si>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</si>
  <si>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</si>
  <si>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</si>
  <si>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</si>
  <si>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</si>
  <si>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</si>
  <si>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</si>
  <si>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</si>
  <si>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</si>
  <si>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</si>
  <si>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</si>
  <si>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</si>
  <si>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</si>
  <si>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</si>
  <si>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</si>
  <si>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</si>
  <si>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</si>
  <si>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</si>
  <si>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</si>
  <si>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</si>
  <si>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</si>
  <si>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</si>
  <si>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</si>
  <si>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</si>
  <si>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</si>
  <si>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</si>
  <si>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</si>
  <si>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</si>
  <si>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</si>
  <si>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</si>
  <si>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</si>
  <si>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</si>
  <si>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</si>
  <si>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</si>
  <si>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</si>
  <si>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</si>
  <si>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</si>
  <si>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</si>
  <si>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</si>
  <si>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</si>
  <si>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</si>
  <si>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</si>
  <si>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</si>
  <si>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</si>
  <si>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</si>
  <si>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</si>
  <si>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</si>
  <si>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</si>
  <si>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</si>
  <si>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</si>
  <si>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</si>
  <si>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</si>
  <si>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</si>
  <si>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</si>
  <si>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</si>
  <si>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</si>
  <si>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</si>
  <si>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</si>
  <si>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</si>
  <si>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</si>
  <si>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</si>
  <si>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</si>
  <si>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</si>
  <si>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</si>
  <si>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</si>
  <si>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</si>
  <si>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</si>
  <si>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</si>
  <si>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</si>
  <si>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</si>
  <si>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</si>
  <si>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</si>
  <si>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</si>
  <si>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</si>
  <si>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</si>
  <si>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</si>
  <si>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</si>
  <si>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</si>
  <si>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</si>
  <si>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</si>
  <si>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</si>
  <si>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</si>
  <si>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</si>
  <si>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</si>
  <si>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</si>
  <si>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</si>
  <si>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</si>
  <si>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</si>
  <si>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</si>
  <si>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</si>
  <si>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</si>
  <si>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</si>
  <si>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</si>
  <si>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</si>
  <si>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</si>
  <si>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</si>
  <si>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</si>
  <si>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</si>
  <si>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</si>
  <si>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</si>
  <si>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</si>
  <si>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</si>
  <si>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</si>
  <si>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</si>
  <si>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</si>
  <si>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</si>
  <si>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</si>
  <si>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</si>
  <si>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</si>
  <si>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</si>
  <si>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</si>
  <si>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</si>
  <si>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</si>
  <si>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</si>
  <si>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</si>
  <si>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</si>
  <si>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</si>
  <si>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</si>
  <si>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</si>
  <si>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</si>
  <si>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</si>
  <si>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</si>
  <si>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</si>
  <si>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</si>
  <si>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</si>
  <si>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</si>
  <si>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</si>
  <si>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</si>
  <si>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</si>
  <si>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</si>
  <si>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</si>
  <si>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</si>
  <si>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</si>
  <si>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</si>
  <si>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</si>
  <si>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</si>
  <si>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</si>
  <si>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</si>
  <si>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</si>
  <si>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</si>
  <si>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</si>
  <si>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</si>
  <si>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</si>
  <si>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</si>
  <si>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</si>
  <si>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</si>
  <si>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</si>
  <si>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</si>
  <si>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</si>
  <si>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</si>
  <si>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</si>
  <si>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</si>
  <si>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</si>
  <si>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</si>
  <si>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</si>
  <si>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</si>
  <si>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</si>
  <si>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</si>
  <si>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</si>
  <si>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</si>
  <si>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</si>
  <si>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</si>
  <si>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</si>
  <si>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</si>
  <si>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</si>
  <si>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</si>
  <si>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</si>
  <si>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</si>
  <si>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</si>
  <si>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</si>
  <si>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</si>
  <si>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</si>
  <si>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</si>
  <si>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</si>
  <si>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</si>
  <si>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</si>
  <si>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</si>
  <si>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</si>
  <si>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</si>
  <si>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</si>
  <si>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</si>
  <si>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</si>
  <si>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</si>
  <si>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</si>
  <si>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</si>
  <si>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</si>
  <si>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</si>
  <si>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</si>
  <si>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</si>
  <si>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</si>
  <si>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</si>
  <si>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</si>
  <si>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</si>
  <si>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</si>
  <si>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</si>
  <si>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</si>
  <si>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</si>
  <si>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</si>
  <si>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</si>
  <si>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</si>
  <si>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</si>
  <si>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</si>
  <si>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</si>
  <si>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</si>
  <si>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</si>
  <si>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</si>
  <si>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</si>
  <si>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</si>
  <si>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</si>
  <si>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</si>
  <si>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</si>
  <si>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</si>
  <si>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</si>
  <si>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</si>
  <si>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</si>
  <si>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</si>
  <si>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</si>
  <si>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</si>
  <si>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</si>
  <si>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</si>
  <si>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</si>
  <si>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</si>
  <si>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</si>
  <si>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</si>
  <si>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</si>
  <si>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</si>
  <si>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</si>
  <si>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</si>
  <si>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</si>
  <si>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</si>
  <si>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</si>
  <si>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</si>
  <si>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</si>
  <si>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</si>
  <si>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</si>
  <si>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</si>
  <si>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</si>
  <si>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</si>
  <si>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</si>
  <si>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</si>
  <si>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</si>
  <si>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</si>
  <si>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</si>
  <si>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</si>
  <si>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</si>
  <si>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</si>
  <si>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</si>
  <si>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</si>
  <si>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</si>
  <si>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</si>
  <si>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</si>
  <si>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</si>
  <si>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</si>
  <si>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</si>
  <si>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</si>
  <si>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</si>
  <si>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</si>
  <si>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</si>
  <si>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</si>
  <si>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</si>
  <si>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</si>
  <si>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</si>
  <si>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</si>
  <si>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</si>
  <si>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</si>
  <si>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</si>
  <si>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</si>
  <si>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</si>
  <si>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</si>
  <si>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</si>
  <si>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</si>
  <si>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</si>
  <si>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</si>
  <si>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</si>
  <si>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</si>
  <si>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</si>
  <si>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</si>
  <si>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</si>
  <si>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</si>
  <si>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</si>
  <si>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</si>
  <si>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</si>
  <si>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</si>
  <si>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</si>
  <si>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</si>
  <si>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</si>
  <si>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</si>
  <si>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</si>
  <si>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</si>
  <si>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</si>
  <si>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</si>
  <si>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</si>
  <si>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</si>
  <si>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</si>
  <si>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</si>
  <si>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</si>
  <si>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</si>
  <si>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</si>
  <si>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</si>
  <si>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</si>
  <si>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</si>
  <si>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</si>
  <si>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</si>
  <si>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</si>
  <si>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</si>
  <si>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</si>
  <si>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</si>
  <si>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</si>
  <si>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</si>
  <si>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</si>
  <si>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</si>
  <si>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</si>
  <si>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</si>
  <si>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</si>
  <si>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</si>
  <si>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</si>
  <si>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</si>
  <si>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</si>
  <si>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</si>
  <si>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</si>
  <si>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</si>
  <si>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</si>
  <si>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</si>
  <si>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</si>
  <si>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</si>
  <si>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</si>
  <si>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</si>
  <si>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</si>
  <si>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</si>
  <si>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</si>
  <si>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</si>
  <si>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</si>
  <si>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</si>
  <si>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</si>
  <si>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</si>
  <si>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</si>
  <si>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</si>
  <si>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</si>
  <si>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</si>
  <si>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</si>
  <si>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</si>
  <si>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</si>
  <si>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</si>
  <si>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</si>
  <si>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</si>
  <si>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</si>
  <si>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</si>
  <si>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</si>
  <si>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</si>
  <si>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</si>
  <si>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</si>
  <si>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</si>
  <si>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</si>
  <si>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</si>
  <si>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</si>
  <si>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</si>
  <si>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</si>
  <si>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</si>
  <si>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</si>
  <si>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</si>
  <si>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</si>
  <si>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</si>
  <si>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</si>
  <si>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</si>
  <si>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</si>
  <si>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</si>
  <si>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</si>
  <si>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</si>
  <si>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</si>
  <si>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</si>
  <si>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</si>
  <si>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</si>
  <si>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</si>
  <si>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</si>
  <si>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</si>
  <si>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</si>
  <si>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</si>
  <si>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</si>
  <si>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</si>
  <si>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</si>
  <si>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</si>
  <si>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</si>
  <si>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</si>
  <si>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</si>
  <si>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</si>
  <si>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</si>
  <si>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</si>
  <si>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</si>
  <si>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</si>
  <si>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</si>
  <si>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</si>
  <si>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</si>
  <si>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</si>
  <si>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</si>
  <si>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</si>
  <si>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</si>
  <si>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</si>
  <si>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</si>
  <si>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</si>
  <si>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</si>
  <si>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</si>
  <si>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</si>
  <si>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</si>
  <si>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</si>
  <si>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</si>
  <si>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</si>
  <si>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</si>
  <si>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</si>
  <si>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</si>
  <si>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</si>
  <si>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</si>
  <si>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</si>
  <si>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</si>
  <si>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</si>
  <si>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</si>
  <si>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</si>
  <si>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</si>
  <si>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</si>
  <si>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</si>
  <si>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</si>
  <si>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</si>
  <si>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</si>
  <si>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</si>
  <si>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</si>
  <si>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</si>
  <si>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</si>
  <si>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</si>
  <si>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</si>
  <si>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</si>
  <si>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</si>
  <si>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</si>
  <si>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</si>
  <si>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</si>
  <si>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</si>
  <si>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</si>
  <si>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</si>
  <si>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</si>
  <si>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</si>
  <si>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</si>
  <si>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</si>
  <si>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</si>
  <si>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</si>
  <si>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</si>
  <si>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</si>
  <si>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</si>
  <si>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</si>
  <si>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</si>
  <si>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</si>
  <si>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</si>
  <si>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</si>
  <si>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</si>
  <si>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</si>
  <si>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</si>
  <si>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</si>
  <si>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</si>
  <si>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</si>
  <si>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</si>
  <si>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</si>
  <si>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</si>
  <si>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</si>
  <si>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</si>
  <si>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</si>
  <si>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</si>
  <si>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</si>
  <si>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</si>
  <si>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</si>
  <si>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</si>
  <si>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</si>
  <si>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</si>
  <si>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</si>
  <si>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</si>
  <si>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</si>
  <si>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</si>
  <si>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</si>
  <si>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</si>
  <si>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</si>
  <si>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</si>
  <si>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</si>
  <si>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</si>
  <si>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</si>
  <si>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</si>
  <si>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</si>
  <si>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</si>
  <si>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</si>
  <si>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</si>
  <si>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</si>
  <si>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</si>
  <si>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</si>
  <si>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</si>
  <si>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</si>
  <si>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</si>
  <si>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</si>
  <si>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</si>
  <si>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</si>
  <si>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</si>
  <si>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</si>
  <si>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</si>
  <si>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</si>
  <si>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</si>
  <si>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</si>
  <si>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</si>
  <si>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</si>
  <si>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</si>
  <si>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</si>
  <si>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</si>
  <si>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</si>
  <si>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</si>
  <si>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</si>
  <si>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</si>
  <si>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</si>
  <si>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</si>
  <si>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</si>
  <si>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</si>
  <si>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</si>
  <si>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</si>
  <si>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</si>
  <si>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</si>
  <si>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</si>
  <si>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</si>
  <si>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</si>
  <si>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</si>
  <si>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</si>
  <si>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</si>
  <si>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</si>
  <si>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</si>
  <si>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</si>
  <si>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</si>
  <si>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</si>
  <si>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</si>
  <si>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</si>
  <si>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</si>
  <si>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</si>
  <si>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</si>
  <si>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</si>
  <si>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</si>
  <si>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</si>
  <si>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</si>
  <si>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</si>
  <si>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</si>
  <si>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</si>
  <si>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</si>
  <si>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</si>
  <si>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</si>
  <si>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</si>
  <si>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</si>
  <si>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</si>
  <si>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</si>
  <si>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</si>
  <si>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</si>
  <si>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</si>
  <si>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</si>
  <si>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</si>
  <si>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</si>
  <si>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</si>
  <si>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</si>
  <si>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</si>
  <si>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</si>
  <si>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</si>
  <si>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</si>
  <si>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</si>
  <si>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</si>
  <si>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</si>
  <si>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</si>
  <si>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</si>
  <si>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</si>
  <si>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</si>
  <si>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</si>
  <si>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</si>
  <si>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</si>
  <si>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</si>
  <si>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</si>
  <si>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</si>
  <si>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</si>
  <si>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</si>
  <si>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</si>
  <si>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</si>
  <si>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</si>
  <si>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</si>
  <si>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</si>
  <si>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</si>
  <si>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</si>
  <si>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</si>
  <si>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</si>
  <si>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</si>
  <si>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</si>
  <si>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</si>
  <si>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</si>
  <si>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</si>
  <si>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</si>
  <si>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</si>
  <si>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</si>
  <si>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</si>
  <si>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</si>
  <si>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</si>
  <si>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</si>
  <si>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</si>
  <si>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</si>
  <si>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</si>
  <si>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</si>
  <si>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</si>
  <si>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</si>
  <si>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</si>
  <si>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</si>
  <si>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</si>
  <si>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</si>
  <si>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</si>
  <si>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</si>
  <si>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</si>
  <si>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</si>
  <si>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</si>
  <si>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</si>
  <si>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</si>
  <si>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</si>
  <si>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</si>
  <si>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</si>
  <si>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</si>
  <si>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</si>
  <si>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</si>
  <si>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</si>
  <si>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</si>
  <si>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</si>
  <si>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</si>
  <si>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</si>
  <si>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</si>
  <si>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</si>
  <si>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</si>
  <si>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</si>
  <si>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</si>
  <si>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</si>
  <si>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</si>
  <si>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</si>
  <si>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</si>
  <si>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</si>
  <si>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</si>
  <si>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</si>
  <si>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</si>
  <si>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</si>
  <si>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</si>
  <si>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</si>
  <si>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</si>
  <si>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</si>
  <si>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</si>
  <si>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</si>
  <si>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</si>
  <si>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</si>
  <si>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</si>
  <si>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</si>
  <si>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</si>
  <si>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</si>
  <si>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</si>
  <si>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</si>
  <si>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</si>
  <si>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</si>
  <si>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</si>
  <si>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</si>
  <si>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</si>
  <si>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</si>
  <si>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</si>
  <si>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</si>
  <si>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</si>
  <si>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</si>
  <si>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</si>
  <si>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</si>
  <si>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</si>
  <si>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</si>
  <si>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</si>
  <si>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</si>
  <si>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</si>
  <si>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</si>
  <si>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</si>
  <si>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</si>
  <si>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</si>
  <si>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</si>
  <si>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</si>
  <si>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</si>
  <si>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</si>
  <si>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</si>
  <si>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</si>
  <si>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</si>
  <si>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</si>
  <si>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</si>
  <si>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</si>
  <si>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</si>
  <si>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</si>
  <si>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</si>
  <si>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</si>
  <si>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</si>
  <si>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</si>
  <si>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</si>
  <si>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</si>
  <si>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</si>
  <si>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</si>
  <si>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</si>
  <si>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</si>
  <si>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</si>
  <si>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</si>
  <si>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</si>
  <si>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</si>
  <si>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</si>
  <si>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</si>
  <si>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</si>
  <si>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</si>
  <si>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</si>
  <si>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</si>
  <si>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</si>
  <si>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</si>
  <si>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</si>
  <si>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</si>
  <si>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</si>
  <si>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</si>
  <si>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</si>
  <si>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</si>
  <si>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</si>
  <si>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</si>
  <si>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</si>
  <si>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</si>
  <si>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</si>
  <si>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</si>
  <si>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</si>
  <si>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</si>
  <si>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</si>
  <si>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</si>
  <si>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</si>
  <si>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</si>
  <si>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</si>
  <si>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</si>
  <si>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</si>
  <si>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</si>
  <si>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</si>
  <si>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</si>
  <si>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</si>
  <si>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</si>
  <si>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</si>
  <si>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</si>
  <si>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</si>
  <si>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</si>
  <si>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</si>
  <si>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</si>
  <si>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</si>
  <si>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</si>
  <si>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</si>
  <si>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</si>
  <si>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</si>
  <si>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</si>
  <si>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</si>
  <si>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</si>
  <si>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</si>
  <si>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</si>
  <si>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</si>
  <si>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</si>
  <si>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</si>
  <si>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</si>
  <si>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</si>
  <si>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</si>
  <si>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</si>
  <si>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</si>
  <si>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</si>
  <si>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</si>
  <si>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</si>
  <si>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</si>
  <si>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</si>
  <si>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</si>
  <si>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</si>
  <si>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</si>
  <si>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</si>
  <si>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</si>
  <si>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</si>
  <si>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</si>
  <si>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</si>
  <si>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</si>
  <si>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</si>
  <si>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</si>
  <si>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</si>
  <si>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</si>
  <si>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</si>
  <si>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</si>
  <si>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</si>
  <si>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</si>
  <si>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</si>
  <si>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</si>
  <si>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</si>
  <si>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</si>
  <si>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</si>
  <si>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</si>
  <si>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</si>
  <si>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</si>
  <si>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</si>
  <si>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</si>
  <si>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</si>
  <si>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</si>
  <si>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</si>
  <si>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</si>
  <si>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</si>
  <si>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</si>
  <si>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</si>
  <si>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</si>
  <si>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</si>
  <si>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</si>
  <si>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</si>
  <si>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</si>
  <si>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</si>
  <si>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</si>
  <si>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</si>
  <si>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</si>
  <si>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</si>
  <si>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</si>
  <si>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</si>
  <si>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</si>
  <si>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</si>
  <si>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</si>
  <si>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</si>
  <si>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</si>
  <si>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</si>
  <si>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</si>
  <si>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</si>
  <si>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</si>
  <si>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</si>
  <si>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</si>
  <si>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</si>
  <si>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</si>
  <si>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</si>
  <si>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</si>
  <si>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</si>
  <si>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</si>
  <si>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</si>
  <si>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</si>
  <si>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</si>
  <si>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</si>
  <si>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</si>
  <si>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</si>
  <si>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</si>
  <si>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</si>
  <si>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</si>
  <si>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</si>
  <si>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</si>
  <si>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</si>
  <si>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</si>
  <si>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</si>
  <si>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</si>
  <si>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</si>
  <si>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</si>
  <si>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</si>
  <si>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</si>
  <si>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</si>
  <si>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</si>
  <si>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</si>
  <si>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</si>
  <si>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</si>
  <si>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</si>
  <si>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</si>
  <si>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</si>
  <si>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</si>
  <si>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</si>
  <si>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</si>
  <si>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</si>
  <si>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</si>
  <si>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</si>
  <si>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</si>
  <si>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</si>
  <si>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</si>
  <si>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</si>
  <si>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</si>
  <si>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</si>
  <si>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</si>
  <si>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</si>
  <si>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</si>
  <si>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</si>
  <si>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</si>
  <si>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</si>
  <si>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</si>
  <si>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</si>
  <si>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</si>
  <si>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</si>
  <si>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</si>
  <si>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</si>
  <si>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</si>
  <si>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</si>
  <si>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</si>
  <si>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</si>
  <si>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</si>
  <si>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</si>
  <si>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</si>
  <si>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</si>
  <si>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</si>
  <si>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</si>
  <si>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</si>
  <si>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</si>
  <si>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</si>
  <si>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</si>
  <si>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</si>
  <si>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</si>
  <si>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</si>
  <si>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</si>
  <si>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</si>
  <si>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</si>
  <si>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</si>
  <si>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</si>
  <si>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</si>
  <si>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</si>
  <si>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</si>
  <si>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</si>
  <si>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</si>
  <si>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</si>
  <si>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</si>
  <si>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</si>
  <si>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</si>
  <si>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</si>
  <si>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</si>
  <si>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</si>
  <si>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</si>
  <si>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</si>
  <si>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</si>
  <si>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</si>
  <si>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</si>
  <si>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</si>
  <si>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</si>
  <si>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</si>
  <si>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</si>
  <si>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</si>
  <si>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</si>
  <si>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</si>
  <si>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</si>
  <si>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</si>
  <si>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</si>
  <si>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</si>
  <si>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</si>
  <si>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</si>
  <si>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</si>
  <si>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</si>
  <si>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</si>
  <si>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</si>
  <si>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</si>
  <si>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</si>
  <si>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</si>
  <si>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</si>
  <si>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</si>
  <si>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</si>
  <si>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</si>
  <si>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</si>
  <si>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</si>
  <si>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</si>
  <si>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</si>
  <si>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</si>
  <si>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</si>
  <si>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</si>
  <si>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</si>
  <si>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</si>
  <si>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</si>
  <si>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</si>
  <si>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</si>
  <si>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</si>
  <si>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</si>
  <si>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</si>
  <si>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</si>
  <si>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</si>
  <si>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</si>
  <si>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</si>
  <si>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</si>
  <si>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</si>
  <si>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</si>
  <si>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</si>
  <si>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</si>
  <si>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</si>
  <si>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</si>
  <si>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</si>
  <si>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</si>
  <si>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</si>
  <si>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</si>
  <si>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</si>
  <si>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</si>
  <si>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</si>
  <si>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</si>
  <si>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</si>
  <si>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</si>
  <si>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</si>
  <si>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</si>
  <si>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</si>
  <si>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</si>
  <si>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</si>
  <si>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</si>
  <si>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</si>
  <si>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</si>
  <si>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</si>
  <si>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</si>
  <si>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</si>
  <si>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</si>
  <si>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</si>
  <si>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</si>
  <si>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</si>
  <si>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</si>
  <si>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</si>
  <si>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</si>
  <si>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</si>
  <si>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</si>
  <si>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</si>
  <si>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</si>
  <si>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</si>
  <si>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</si>
  <si>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</si>
  <si>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</si>
  <si>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</si>
  <si>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</si>
  <si>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</si>
  <si>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</si>
  <si>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</si>
  <si>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</si>
  <si>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</si>
  <si>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</si>
  <si>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</si>
  <si>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</si>
  <si>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</si>
  <si>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</si>
  <si>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</si>
  <si>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</si>
  <si>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</si>
  <si>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</si>
  <si>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</si>
  <si>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</si>
  <si>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</si>
  <si>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</si>
  <si>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</si>
  <si>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</si>
  <si>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</si>
  <si>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</si>
  <si>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</si>
  <si>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</si>
  <si>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</si>
  <si>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</si>
  <si>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</si>
  <si>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</si>
  <si>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</si>
  <si>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</si>
  <si>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</si>
  <si>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</si>
  <si>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</si>
  <si>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</si>
  <si>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</si>
  <si>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</si>
  <si>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</si>
  <si>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</si>
  <si>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</si>
  <si>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</si>
  <si>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</si>
  <si>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</si>
  <si>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</si>
  <si>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</si>
  <si>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</si>
  <si>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</si>
  <si>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</si>
  <si>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</si>
  <si>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</si>
  <si>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</si>
  <si>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</si>
  <si>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</si>
  <si>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</si>
  <si>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</si>
  <si>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</si>
  <si>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</si>
  <si>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</si>
  <si>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</si>
  <si>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</si>
  <si>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</si>
  <si>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</si>
  <si>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</si>
  <si>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</si>
  <si>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</si>
  <si>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</si>
  <si>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</si>
  <si>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</si>
  <si>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</si>
  <si>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</si>
  <si>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</si>
  <si>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</si>
  <si>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</si>
  <si>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</si>
  <si>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</si>
  <si>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</si>
  <si>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</si>
  <si>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</si>
  <si>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</si>
  <si>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</si>
  <si>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</si>
  <si>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</si>
  <si>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</si>
  <si>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</si>
  <si>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</si>
  <si>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</si>
  <si>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</si>
  <si>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</si>
  <si>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</si>
  <si>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</si>
  <si>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</si>
  <si>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</si>
  <si>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</si>
  <si>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</si>
  <si>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</si>
  <si>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</si>
  <si>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</si>
  <si>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</si>
  <si>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</si>
  <si>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</si>
  <si>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</si>
  <si>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</si>
  <si>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</si>
  <si>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</si>
  <si>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</si>
  <si>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</si>
  <si>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</si>
  <si>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</si>
  <si>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</si>
  <si>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</si>
  <si>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</si>
  <si>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</si>
  <si>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</si>
  <si>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</si>
  <si>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</si>
  <si>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</si>
  <si>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</si>
  <si>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</si>
  <si>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</si>
  <si>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</si>
  <si>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</si>
  <si>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</si>
  <si>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</si>
  <si>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</si>
  <si>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</si>
  <si>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</si>
  <si>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</si>
  <si>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</si>
  <si>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</si>
  <si>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</si>
  <si>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</si>
  <si>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</si>
  <si>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</si>
  <si>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</si>
  <si>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</si>
  <si>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</si>
  <si>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</si>
  <si>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</si>
  <si>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</si>
  <si>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</si>
  <si>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</si>
  <si>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</si>
  <si>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</si>
  <si>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</si>
  <si>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</si>
  <si>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</si>
  <si>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</si>
  <si>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</si>
  <si>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</si>
  <si>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</si>
  <si>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</si>
  <si>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</si>
  <si>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</si>
  <si>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</si>
  <si>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</si>
  <si>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</si>
  <si>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</si>
  <si>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</si>
  <si>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</si>
  <si>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</si>
  <si>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</si>
  <si>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</si>
  <si>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</si>
  <si>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</si>
  <si>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</si>
  <si>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</si>
  <si>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</si>
  <si>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</si>
  <si>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</si>
  <si>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</si>
  <si>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</si>
  <si>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</si>
  <si>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</si>
  <si>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</si>
  <si>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</si>
  <si>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</si>
  <si>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</si>
  <si>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</si>
  <si>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</si>
  <si>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</si>
  <si>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</si>
  <si>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</si>
  <si>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</si>
  <si>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</si>
  <si>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</si>
  <si>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</si>
  <si>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</si>
  <si>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</si>
  <si>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</si>
  <si>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</si>
  <si>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</si>
  <si>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</si>
  <si>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</si>
  <si>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</si>
  <si>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</si>
  <si>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</si>
  <si>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</si>
  <si>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</si>
  <si>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</si>
  <si>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</si>
  <si>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</si>
  <si>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</si>
  <si>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</si>
  <si>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</si>
  <si>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</si>
  <si>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</si>
  <si>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</si>
  <si>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</si>
  <si>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</si>
  <si>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</si>
  <si>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</si>
  <si>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</si>
  <si>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</si>
  <si>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</si>
  <si>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</si>
  <si>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</si>
  <si>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</si>
  <si>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</si>
  <si>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</si>
  <si>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</si>
  <si>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</si>
  <si>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</si>
  <si>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</si>
  <si>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</si>
  <si>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</si>
  <si>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</si>
  <si>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</si>
  <si>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</si>
  <si>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</si>
  <si>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</si>
  <si>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</si>
  <si>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</si>
  <si>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</si>
  <si>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</si>
  <si>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</si>
  <si>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</si>
  <si>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</si>
  <si>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</si>
  <si>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</si>
  <si>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</si>
  <si>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</si>
  <si>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</si>
  <si>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</si>
  <si>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</si>
  <si>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</si>
  <si>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</si>
  <si>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</si>
  <si>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</si>
  <si>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</si>
  <si>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</si>
  <si>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</si>
  <si>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</si>
  <si>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</si>
  <si>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</si>
  <si>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</si>
  <si>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</si>
  <si>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</si>
  <si>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</si>
  <si>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</si>
  <si>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</si>
  <si>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</si>
  <si>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</si>
  <si>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</si>
  <si>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</si>
  <si>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</si>
  <si>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</si>
  <si>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</si>
  <si>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</si>
  <si>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</si>
  <si>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</si>
  <si>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</si>
  <si>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</si>
  <si>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</si>
  <si>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</si>
  <si>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</si>
  <si>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</si>
  <si>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</si>
  <si>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</si>
  <si>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</si>
  <si>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</si>
  <si>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</si>
  <si>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</si>
  <si>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</si>
  <si>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</si>
  <si>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</si>
  <si>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</si>
  <si>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</si>
  <si>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</si>
  <si>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</si>
  <si>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</si>
  <si>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</si>
  <si>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</si>
  <si>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</si>
  <si>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</si>
  <si>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</si>
  <si>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</si>
  <si>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</si>
  <si>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</si>
  <si>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</si>
  <si>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</si>
  <si>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</si>
  <si>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</si>
  <si>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</si>
  <si>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</si>
  <si>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</si>
  <si>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</si>
  <si>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</si>
  <si>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</si>
  <si>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</si>
  <si>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</si>
  <si>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</si>
  <si>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</si>
  <si>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</si>
  <si>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</si>
  <si>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</si>
  <si>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</si>
  <si>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</si>
  <si>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</si>
  <si>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</si>
  <si>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</si>
  <si>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</si>
  <si>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</si>
  <si>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</si>
  <si>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</si>
  <si>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</si>
  <si>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</si>
  <si>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</si>
  <si>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</si>
  <si>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</si>
  <si>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</si>
  <si>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</si>
  <si>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</si>
  <si>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</si>
  <si>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</si>
  <si>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</si>
  <si>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</si>
  <si>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</si>
  <si>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</si>
  <si>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</si>
  <si>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</si>
  <si>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</si>
  <si>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</si>
  <si>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</si>
  <si>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</si>
  <si>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</si>
  <si>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</si>
  <si>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</si>
  <si>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</si>
  <si>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</si>
  <si>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</si>
  <si>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</si>
  <si>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</si>
  <si>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</si>
  <si>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</si>
  <si>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</si>
  <si>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</si>
  <si>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</si>
  <si>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</si>
  <si>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</si>
  <si>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</si>
  <si>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</si>
  <si>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</si>
  <si>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</si>
  <si>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</si>
  <si>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</si>
  <si>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</si>
  <si>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</si>
  <si>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</si>
  <si>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</si>
  <si>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</si>
  <si>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</si>
  <si>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</si>
  <si>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</si>
  <si>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</si>
  <si>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</si>
  <si>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</si>
  <si>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</si>
  <si>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</si>
  <si>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</si>
  <si>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</si>
  <si>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</si>
  <si>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</si>
  <si>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</si>
  <si>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</si>
  <si>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</si>
  <si>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</si>
  <si>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</si>
  <si>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</si>
  <si>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</si>
  <si>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</si>
  <si>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</si>
  <si>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</si>
  <si>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</si>
  <si>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</si>
  <si>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</si>
  <si>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</si>
  <si>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</si>
  <si>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</si>
  <si>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</si>
  <si>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</si>
  <si>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</si>
  <si>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</si>
  <si>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</si>
  <si>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</si>
  <si>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</si>
  <si>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</si>
  <si>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</si>
  <si>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</si>
  <si>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</si>
  <si>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</si>
  <si>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</si>
  <si>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</si>
  <si>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</si>
  <si>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</si>
  <si>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</si>
  <si>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</si>
  <si>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</si>
  <si>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</si>
  <si>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</si>
  <si>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</si>
  <si>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</si>
  <si>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</si>
  <si>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</si>
  <si>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</si>
  <si>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</si>
  <si>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</si>
  <si>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</si>
  <si>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</si>
  <si>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</si>
  <si>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</si>
  <si>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</si>
  <si>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</si>
  <si>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</si>
  <si>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</si>
  <si>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</si>
  <si>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</si>
  <si>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</si>
  <si>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</si>
  <si>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</si>
  <si>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</si>
  <si>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</si>
  <si>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</si>
  <si>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</si>
  <si>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</si>
  <si>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</si>
  <si>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</si>
  <si>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</si>
  <si>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</si>
  <si>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</si>
  <si>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</si>
  <si>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</si>
  <si>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</si>
  <si>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</si>
  <si>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</si>
  <si>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</si>
  <si>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</si>
  <si>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</si>
  <si>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</si>
  <si>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</si>
  <si>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</si>
  <si>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</si>
  <si>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</si>
  <si>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</si>
  <si>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</si>
  <si>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</si>
  <si>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</si>
  <si>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</si>
  <si>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</si>
  <si>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</si>
  <si>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</si>
  <si>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</si>
  <si>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</si>
  <si>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</si>
  <si>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</si>
  <si>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</si>
  <si>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</si>
  <si>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</si>
  <si>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</si>
  <si>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</si>
  <si>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</si>
  <si>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</si>
  <si>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</si>
  <si>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</si>
  <si>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</si>
  <si>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</si>
  <si>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</si>
  <si>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</si>
  <si>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</si>
  <si>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</si>
  <si>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</si>
  <si>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</si>
  <si>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</si>
  <si>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</si>
  <si>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</si>
  <si>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</si>
  <si>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</si>
  <si>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</si>
  <si>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</si>
  <si>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</si>
  <si>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</si>
  <si>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</si>
  <si>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</si>
  <si>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</si>
  <si>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</si>
  <si>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</si>
  <si>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</si>
  <si>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</si>
  <si>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</si>
  <si>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</si>
  <si>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</si>
  <si>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</si>
  <si>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</si>
  <si>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</si>
  <si>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</si>
  <si>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</si>
  <si>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</si>
  <si>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</si>
  <si>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</si>
  <si>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</si>
  <si>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</si>
  <si>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</si>
  <si>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</si>
  <si>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</si>
  <si>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</si>
  <si>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</si>
  <si>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</si>
  <si>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</si>
  <si>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</si>
  <si>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</si>
  <si>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</si>
  <si>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</si>
  <si>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</si>
  <si>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</si>
  <si>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</si>
  <si>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</si>
  <si>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</si>
  <si>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</si>
  <si>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</si>
  <si>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</si>
  <si>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</si>
  <si>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</si>
  <si>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</si>
  <si>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</si>
  <si>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</si>
  <si>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</si>
  <si>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</si>
  <si>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</si>
  <si>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</si>
  <si>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</si>
  <si>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</si>
  <si>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</si>
  <si>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</si>
  <si>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</si>
  <si>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</si>
  <si>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</si>
  <si>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</si>
  <si>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</si>
  <si>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</si>
  <si>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</si>
  <si>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</si>
  <si>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</si>
  <si>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</si>
  <si>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</si>
  <si>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</si>
  <si>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</si>
  <si>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</si>
  <si>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</si>
  <si>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</si>
  <si>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</si>
  <si>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</si>
  <si>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</si>
  <si>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</si>
  <si>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</si>
  <si>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</si>
  <si>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</si>
  <si>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</si>
  <si>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</si>
  <si>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</si>
  <si>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</si>
  <si>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</si>
  <si>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</si>
  <si>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</si>
  <si>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</si>
  <si>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</si>
  <si>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</si>
  <si>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</si>
  <si>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</si>
  <si>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</si>
  <si>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</si>
  <si>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</si>
  <si>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</si>
  <si>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</si>
  <si>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</si>
  <si>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</si>
  <si>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</si>
  <si>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</si>
  <si>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</si>
  <si>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</si>
  <si>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</si>
  <si>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</si>
  <si>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</si>
  <si>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</si>
  <si>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</si>
  <si>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</si>
  <si>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</si>
  <si>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</si>
  <si>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</si>
  <si>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</si>
  <si>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</si>
  <si>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</si>
  <si>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</si>
  <si>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</si>
  <si>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</si>
  <si>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</si>
  <si>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</si>
  <si>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</si>
  <si>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</si>
  <si>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</si>
  <si>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</si>
  <si>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</si>
  <si>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</si>
  <si>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</si>
  <si>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</si>
  <si>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</si>
  <si>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</si>
  <si>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</si>
  <si>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</si>
  <si>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</si>
  <si>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</si>
  <si>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</si>
  <si>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</si>
  <si>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</si>
  <si>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</si>
  <si>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</si>
  <si>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</si>
  <si>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</si>
  <si>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</si>
  <si>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</si>
  <si>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</si>
  <si>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</si>
  <si>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</si>
  <si>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</si>
  <si>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</si>
  <si>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</si>
  <si>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</si>
  <si>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</si>
  <si>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</si>
  <si>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</si>
  <si>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</si>
  <si>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</si>
  <si>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</si>
  <si>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</si>
  <si>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</si>
  <si>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</si>
  <si>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</si>
  <si>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</si>
  <si>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</si>
  <si>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</si>
  <si>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</si>
  <si>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</si>
  <si>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</si>
  <si>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</si>
  <si>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</si>
  <si>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</si>
  <si>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</si>
  <si>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</si>
  <si>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</si>
  <si>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</si>
  <si>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</si>
  <si>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</si>
  <si>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</si>
  <si>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</si>
  <si>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</si>
  <si>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</si>
  <si>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</si>
  <si>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</si>
  <si>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</si>
  <si>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</si>
  <si>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</si>
  <si>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</si>
  <si>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</si>
  <si>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</si>
  <si>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</si>
  <si>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</si>
  <si>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</si>
  <si>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</si>
  <si>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</si>
  <si>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</si>
  <si>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</si>
  <si>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</si>
  <si>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</si>
  <si>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</si>
  <si>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</si>
  <si>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</si>
  <si>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</si>
  <si>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</si>
  <si>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</si>
  <si>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</si>
  <si>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</si>
  <si>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</si>
  <si>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</si>
  <si>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</si>
  <si>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</si>
  <si>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</si>
  <si>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</si>
  <si>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</si>
  <si>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</si>
  <si>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</si>
  <si>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</si>
  <si>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</si>
  <si>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</si>
  <si>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</si>
  <si>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</si>
  <si>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</si>
  <si>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</si>
  <si>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</si>
  <si>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</si>
  <si>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</si>
  <si>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</si>
  <si>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</si>
  <si>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</si>
  <si>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</si>
  <si>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</si>
  <si>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</si>
  <si>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</si>
  <si>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</si>
  <si>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</si>
  <si>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</si>
  <si>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</si>
  <si>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</si>
  <si>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</si>
  <si>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</si>
  <si>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</si>
  <si>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</si>
  <si>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</si>
  <si>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</si>
  <si>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</si>
  <si>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</si>
  <si>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</si>
  <si>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</si>
  <si>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</si>
  <si>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</si>
  <si>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</si>
  <si>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</si>
  <si>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</si>
  <si>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</si>
  <si>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</si>
  <si>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</si>
  <si>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</si>
  <si>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</si>
  <si>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</si>
  <si>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</si>
  <si>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</si>
  <si>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</si>
  <si>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</si>
  <si>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</si>
  <si>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</si>
  <si>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</si>
  <si>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</si>
  <si>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</si>
  <si>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</si>
  <si>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</si>
  <si>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</si>
  <si>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</si>
  <si>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</si>
  <si>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</si>
  <si>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</si>
  <si>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</si>
  <si>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</si>
  <si>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</si>
  <si>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</si>
  <si>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</si>
  <si>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</si>
  <si>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</si>
  <si>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</si>
  <si>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</si>
  <si>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</si>
  <si>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</si>
  <si>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</si>
  <si>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</si>
  <si>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</si>
  <si>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</si>
  <si>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</si>
  <si>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</si>
  <si>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</si>
  <si>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</si>
  <si>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</si>
  <si>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</si>
  <si>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</si>
  <si>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</si>
  <si>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</si>
  <si>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</si>
  <si>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</si>
  <si>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</si>
  <si>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</si>
  <si>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</si>
  <si>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</si>
  <si>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</si>
  <si>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</si>
  <si>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</si>
  <si>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</si>
  <si>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</si>
  <si>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</si>
  <si>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</si>
  <si>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</si>
  <si>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</si>
  <si>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</si>
  <si>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</si>
  <si>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</si>
  <si>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</si>
  <si>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</si>
  <si>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</si>
  <si>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</si>
  <si>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</si>
  <si>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</si>
  <si>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</si>
  <si>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</si>
  <si>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</si>
  <si>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</si>
  <si>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</si>
  <si>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</si>
  <si>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</si>
  <si>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</si>
  <si>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</si>
  <si>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</si>
  <si>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</si>
  <si>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</si>
  <si>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</si>
  <si>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</si>
  <si>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</si>
  <si>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</si>
  <si>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</si>
  <si>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</si>
  <si>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</si>
  <si>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</si>
  <si>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</si>
  <si>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</si>
  <si>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</si>
  <si>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</si>
  <si>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</si>
  <si>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</si>
  <si>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</si>
  <si>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</si>
  <si>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</si>
  <si>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</si>
  <si>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</si>
  <si>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</si>
  <si>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</si>
  <si>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</si>
  <si>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</si>
  <si>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</si>
  <si>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</si>
  <si>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</si>
  <si>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</si>
  <si>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</si>
  <si>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</si>
  <si>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</si>
  <si>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</si>
  <si>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</si>
  <si>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</si>
  <si>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</si>
  <si>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</si>
  <si>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</si>
  <si>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</si>
  <si>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</si>
  <si>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</si>
  <si>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</si>
  <si>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</si>
  <si>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</si>
  <si>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</si>
  <si>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</si>
  <si>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</si>
  <si>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</si>
  <si>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</si>
  <si>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</si>
  <si>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</si>
  <si>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</si>
  <si>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</si>
  <si>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</si>
  <si>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</si>
  <si>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</si>
  <si>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</si>
  <si>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</si>
  <si>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</si>
  <si>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</si>
  <si>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</si>
  <si>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</si>
  <si>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</si>
  <si>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</si>
  <si>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</si>
  <si>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</si>
  <si>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</si>
  <si>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</si>
  <si>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</si>
  <si>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</si>
  <si>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</si>
  <si>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</si>
  <si>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</si>
  <si>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</si>
  <si>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</si>
  <si>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</si>
  <si>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</si>
  <si>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</si>
  <si>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</si>
  <si>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</si>
  <si>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</si>
  <si>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</si>
  <si>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</si>
  <si>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</si>
  <si>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</si>
  <si>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</si>
  <si>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</si>
  <si>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</si>
  <si>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</si>
  <si>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</si>
  <si>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</si>
  <si>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</si>
  <si>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</si>
  <si>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</si>
  <si>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</si>
  <si>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</si>
  <si>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</si>
  <si>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</si>
  <si>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</si>
  <si>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</si>
  <si>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</si>
  <si>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</si>
  <si>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</si>
  <si>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</si>
  <si>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</si>
  <si>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</si>
  <si>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</si>
  <si>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</si>
  <si>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</si>
  <si>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</si>
  <si>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</si>
  <si>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</si>
  <si>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</si>
  <si>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</si>
  <si>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</si>
  <si>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</si>
  <si>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</si>
  <si>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</si>
  <si>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</si>
  <si>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</si>
  <si>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</si>
  <si>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</si>
  <si>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</si>
  <si>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</si>
  <si>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</si>
  <si>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</si>
  <si>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</si>
  <si>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</si>
  <si>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</si>
  <si>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</si>
  <si>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</si>
  <si>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</si>
  <si>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</si>
  <si>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</si>
  <si>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</si>
  <si>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</si>
  <si>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</si>
  <si>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</si>
  <si>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</si>
  <si>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</si>
  <si>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</si>
  <si>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</si>
  <si>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</si>
  <si>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</si>
  <si>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</si>
  <si>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</si>
  <si>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</si>
  <si>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</si>
  <si>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</si>
  <si>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</si>
  <si>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</si>
  <si>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</si>
  <si>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</si>
  <si>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</si>
  <si>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</si>
  <si>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</si>
  <si>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</si>
  <si>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</si>
  <si>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</si>
  <si>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</si>
  <si>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</si>
  <si>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</si>
  <si>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</si>
  <si>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</si>
  <si>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</si>
  <si>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</si>
  <si>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</si>
  <si>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</si>
  <si>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</si>
  <si>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</si>
  <si>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</si>
  <si>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</si>
  <si>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</si>
  <si>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</si>
  <si>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</si>
  <si>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</si>
  <si>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</si>
  <si>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</si>
  <si>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</si>
  <si>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</si>
  <si>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</si>
  <si>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</si>
  <si>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</si>
  <si>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</si>
  <si>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</si>
  <si>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</si>
  <si>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</si>
  <si>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</si>
  <si>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</si>
  <si>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</si>
  <si>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</si>
  <si>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</si>
  <si>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</si>
  <si>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</si>
  <si>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</si>
  <si>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</si>
  <si>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</si>
  <si>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</si>
  <si>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</si>
  <si>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</si>
  <si>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</si>
  <si>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</si>
  <si>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</si>
  <si>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</si>
  <si>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</si>
  <si>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</si>
  <si>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</si>
  <si>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</si>
  <si>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</si>
  <si>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</si>
  <si>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</si>
  <si>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</si>
  <si>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</si>
  <si>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</si>
  <si>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</si>
  <si>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</si>
  <si>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</si>
  <si>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</si>
  <si>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</si>
  <si>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</si>
  <si>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</si>
  <si>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</si>
  <si>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</si>
  <si>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</si>
  <si>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</si>
  <si>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</si>
  <si>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</si>
  <si>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</si>
  <si>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</si>
  <si>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</si>
  <si>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</si>
  <si>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</si>
  <si>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</si>
  <si>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</si>
  <si>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</si>
  <si>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</si>
  <si>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</si>
  <si>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</si>
  <si>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</si>
  <si>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</si>
  <si>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</si>
  <si>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</si>
  <si>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</si>
  <si>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</si>
  <si>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</si>
  <si>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</si>
  <si>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</si>
  <si>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</si>
  <si>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</si>
  <si>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</si>
  <si>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</si>
  <si>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</si>
  <si>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</si>
  <si>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</si>
  <si>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</si>
  <si>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</si>
  <si>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</si>
  <si>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</si>
  <si>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</si>
  <si>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</si>
  <si>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</si>
  <si>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</si>
  <si>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</si>
  <si>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</si>
  <si>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</si>
  <si>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</si>
  <si>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</si>
  <si>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</si>
  <si>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</si>
  <si>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</si>
  <si>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</si>
  <si>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</si>
  <si>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</si>
  <si>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</si>
  <si>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</si>
  <si>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</si>
  <si>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</si>
  <si>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</si>
  <si>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</si>
  <si>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</si>
  <si>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</si>
  <si>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</si>
  <si>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</si>
  <si>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</si>
  <si>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</si>
  <si>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</si>
  <si>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</si>
  <si>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</si>
  <si>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</si>
  <si>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</si>
  <si>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</si>
  <si>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</si>
  <si>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</si>
  <si>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</si>
  <si>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</si>
  <si>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</si>
  <si>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</si>
  <si>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</si>
  <si>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</si>
  <si>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</si>
  <si>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</si>
  <si>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</si>
  <si>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</si>
  <si>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</si>
  <si>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</si>
  <si>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</si>
  <si>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</si>
  <si>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</si>
  <si>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</si>
  <si>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</si>
  <si>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</si>
  <si>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</si>
  <si>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</si>
  <si>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</si>
  <si>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</si>
  <si>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</si>
  <si>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</si>
  <si>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</si>
  <si>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</si>
  <si>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</si>
  <si>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</si>
  <si>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</si>
  <si>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</si>
  <si>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</si>
  <si>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</si>
  <si>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</si>
  <si>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</si>
  <si>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</si>
  <si>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</si>
  <si>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</si>
  <si>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</si>
  <si>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</si>
  <si>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</si>
  <si>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</si>
  <si>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</si>
  <si>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</si>
  <si>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</si>
  <si>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</si>
  <si>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</si>
  <si>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</si>
  <si>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</si>
  <si>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</si>
  <si>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</si>
  <si>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</si>
  <si>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</si>
  <si>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</si>
  <si>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</si>
  <si>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</si>
  <si>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</si>
  <si>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</si>
  <si>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</si>
  <si>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</si>
  <si>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</si>
  <si>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</si>
  <si>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</si>
  <si>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</si>
  <si>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</si>
  <si>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</si>
  <si>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</si>
  <si>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</si>
  <si>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</si>
  <si>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</si>
  <si>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</si>
  <si>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</si>
  <si>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</si>
  <si>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</si>
  <si>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</si>
  <si>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</si>
  <si>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</si>
  <si>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</si>
  <si>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</si>
  <si>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</si>
  <si>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</si>
  <si>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</si>
  <si>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</si>
  <si>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</si>
  <si>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</si>
  <si>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</si>
  <si>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</si>
  <si>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</si>
  <si>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</si>
  <si>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</si>
  <si>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</si>
  <si>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</si>
  <si>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</si>
  <si>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</si>
  <si>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</si>
  <si>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</si>
  <si>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</si>
  <si>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</si>
  <si>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</si>
  <si>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</si>
  <si>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</si>
  <si>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</si>
  <si>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</si>
  <si>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</si>
  <si>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</si>
  <si>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</si>
  <si>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</si>
  <si>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</si>
  <si>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</si>
  <si>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</si>
  <si>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</si>
  <si>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</si>
  <si>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</si>
  <si>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</si>
  <si>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</si>
  <si>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</si>
  <si>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</si>
  <si>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</si>
  <si>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</si>
  <si>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</si>
  <si>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</si>
  <si>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</si>
  <si>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</si>
  <si>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</si>
  <si>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</si>
  <si>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</si>
  <si>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</si>
  <si>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</si>
  <si>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</si>
  <si>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</si>
  <si>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</si>
  <si>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</si>
  <si>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</si>
  <si>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</si>
  <si>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</si>
  <si>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</si>
  <si>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</si>
  <si>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</si>
  <si>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</si>
  <si>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</si>
  <si>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</si>
  <si>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</si>
  <si>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</si>
  <si>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</si>
  <si>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</si>
  <si>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</si>
  <si>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</si>
  <si>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</si>
  <si>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</si>
  <si>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</si>
  <si>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</si>
  <si>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</si>
  <si>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</si>
  <si>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</si>
  <si>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</si>
  <si>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</si>
  <si>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</si>
  <si>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</si>
  <si>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</si>
  <si>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</si>
  <si>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</si>
  <si>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</si>
  <si>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</si>
  <si>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</si>
  <si>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</si>
  <si>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</si>
  <si>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</si>
  <si>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</si>
  <si>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</si>
  <si>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</si>
  <si>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</si>
  <si>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</si>
  <si>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</si>
  <si>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</si>
  <si>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</si>
  <si>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</si>
  <si>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</si>
  <si>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</si>
  <si>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</si>
  <si>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</si>
  <si>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</si>
  <si>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</si>
  <si>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</si>
  <si>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</si>
  <si>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</si>
  <si>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</si>
  <si>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</si>
  <si>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</si>
  <si>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</si>
  <si>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</si>
  <si>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</si>
  <si>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</si>
  <si>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</si>
  <si>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</si>
  <si>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</si>
  <si>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</si>
  <si>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</si>
  <si>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</si>
  <si>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</si>
  <si>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</si>
  <si>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</si>
  <si>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</si>
  <si>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</si>
  <si>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</si>
  <si>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</si>
  <si>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</si>
  <si>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</si>
  <si>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</si>
  <si>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</si>
  <si>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</si>
  <si>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</si>
  <si>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</si>
  <si>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</si>
  <si>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</si>
  <si>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</si>
  <si>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</si>
  <si>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</si>
  <si>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</si>
  <si>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</si>
  <si>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</si>
  <si>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</si>
  <si>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</si>
  <si>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</si>
  <si>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</si>
  <si>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</si>
  <si>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</si>
  <si>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</si>
  <si>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</si>
  <si>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</si>
  <si>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</si>
  <si>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</si>
  <si>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</si>
  <si>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</si>
  <si>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</si>
  <si>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</si>
  <si>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</si>
  <si>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</si>
  <si>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</si>
  <si>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</si>
  <si>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</si>
  <si>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</si>
  <si>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</si>
  <si>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</si>
  <si>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</si>
  <si>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</si>
  <si>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</si>
  <si>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</si>
  <si>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</si>
  <si>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</si>
  <si>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</si>
  <si>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</si>
  <si>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</si>
  <si>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</si>
  <si>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</si>
  <si>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</si>
  <si>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</si>
  <si>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</si>
  <si>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</si>
  <si>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</si>
  <si>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</si>
  <si>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</si>
  <si>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</si>
  <si>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</si>
  <si>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</si>
  <si>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</si>
  <si>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</si>
  <si>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</si>
  <si>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</si>
  <si>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</si>
  <si>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</si>
  <si>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</si>
  <si>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</si>
  <si>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</si>
  <si>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</si>
  <si>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</si>
  <si>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</si>
  <si>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</si>
  <si>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</si>
  <si>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</si>
  <si>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</si>
  <si>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</si>
  <si>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</si>
  <si>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</si>
  <si>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</si>
  <si>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</si>
  <si>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</si>
  <si>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</si>
  <si>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</si>
  <si>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</si>
  <si>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</si>
  <si>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</si>
  <si>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</si>
  <si>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</si>
  <si>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</si>
  <si>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</si>
  <si>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</si>
  <si>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</si>
  <si>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</si>
  <si>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</si>
  <si>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</si>
  <si>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</si>
  <si>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</si>
  <si>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</si>
  <si>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</si>
  <si>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</si>
  <si>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</si>
  <si>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</si>
  <si>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</si>
  <si>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</si>
  <si>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</si>
  <si>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</si>
  <si>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</si>
  <si>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</si>
  <si>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</si>
  <si>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</si>
  <si>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</si>
  <si>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</si>
  <si>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</si>
  <si>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</si>
  <si>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</si>
  <si>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</si>
  <si>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</si>
  <si>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</si>
  <si>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</si>
  <si>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</si>
  <si>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</si>
  <si>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</si>
  <si>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</si>
  <si>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</si>
  <si>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</si>
  <si>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</si>
  <si>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</si>
  <si>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</si>
  <si>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</si>
  <si>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</si>
  <si>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</si>
  <si>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</si>
  <si>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</si>
  <si>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</si>
  <si>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</si>
  <si>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</si>
  <si>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</si>
  <si>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</si>
  <si>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</si>
  <si>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</si>
  <si>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</si>
  <si>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</si>
  <si>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</si>
  <si>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</si>
  <si>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</si>
  <si>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</si>
  <si>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</si>
  <si>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</si>
  <si>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</si>
  <si>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</si>
  <si>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</si>
  <si>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</si>
  <si>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</si>
  <si>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</si>
  <si>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</si>
  <si>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</si>
  <si>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</si>
  <si>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</si>
  <si>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</si>
  <si>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</si>
  <si>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</si>
  <si>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</si>
  <si>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</si>
  <si>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</si>
  <si>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</si>
  <si>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</si>
  <si>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</si>
  <si>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</si>
  <si>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</si>
  <si>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</si>
  <si>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</si>
  <si>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</si>
  <si>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</si>
  <si>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</si>
  <si>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</si>
  <si>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</si>
  <si>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</si>
  <si>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</si>
  <si>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</si>
  <si>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</si>
  <si>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</si>
  <si>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</si>
  <si>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</si>
  <si>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</si>
  <si>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</si>
  <si>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</si>
  <si>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</si>
  <si>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</si>
  <si>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</si>
  <si>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</si>
  <si>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</si>
  <si>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</si>
  <si>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</si>
  <si>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</si>
  <si>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</si>
  <si>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</si>
  <si>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</si>
  <si>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</si>
  <si>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</si>
  <si>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</si>
  <si>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</si>
  <si>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</si>
  <si>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</si>
  <si>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</si>
  <si>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</si>
  <si>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</si>
  <si>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</si>
  <si>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</si>
  <si>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</si>
  <si>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</si>
  <si>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</si>
  <si>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</si>
  <si>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</si>
  <si>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</si>
  <si>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</si>
  <si>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</si>
  <si>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</si>
  <si>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</si>
  <si>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</si>
  <si>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</si>
  <si>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</si>
  <si>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</si>
  <si>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</si>
  <si>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</si>
  <si>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</si>
  <si>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</si>
  <si>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</si>
  <si>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</si>
  <si>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</si>
  <si>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</si>
  <si>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</si>
  <si>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</si>
  <si>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</si>
  <si>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</si>
  <si>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</si>
  <si>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</si>
  <si>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</si>
  <si>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</si>
  <si>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</si>
  <si>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</si>
  <si>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</si>
  <si>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</si>
  <si>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</si>
  <si>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</si>
  <si>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</si>
  <si>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</si>
  <si>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</si>
  <si>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</si>
  <si>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</si>
  <si>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</si>
  <si>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</si>
  <si>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</si>
  <si>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</si>
  <si>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</si>
  <si>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</si>
  <si>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</si>
  <si>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</si>
  <si>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</si>
  <si>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</si>
  <si>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</si>
  <si>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</si>
  <si>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</si>
  <si>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</si>
  <si>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</si>
  <si>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</si>
  <si>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</si>
  <si>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</si>
  <si>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</si>
  <si>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</si>
  <si>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</si>
  <si>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</si>
  <si>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</si>
  <si>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</si>
  <si>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</si>
  <si>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</si>
  <si>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</si>
  <si>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</si>
  <si>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</si>
  <si>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</si>
  <si>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</si>
  <si>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</si>
  <si>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</si>
  <si>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</si>
  <si>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</si>
  <si>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</si>
  <si>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</si>
  <si>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</si>
  <si>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</si>
  <si>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</si>
  <si>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</si>
  <si>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</si>
  <si>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</si>
  <si>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</si>
  <si>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</si>
  <si>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</si>
  <si>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</si>
  <si>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</si>
  <si>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</si>
  <si>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</si>
  <si>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</si>
  <si>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</si>
  <si>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</si>
  <si>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</si>
  <si>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</si>
  <si>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</si>
  <si>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</si>
  <si>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</si>
  <si>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</si>
  <si>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</si>
  <si>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</si>
  <si>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</si>
  <si>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</si>
  <si>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</si>
  <si>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</si>
  <si>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</si>
  <si>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</si>
  <si>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</si>
  <si>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</si>
  <si>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</si>
  <si>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</si>
  <si>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</si>
  <si>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</si>
  <si>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</si>
  <si>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</si>
  <si>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</si>
  <si>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</si>
  <si>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</si>
  <si>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</si>
  <si>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</si>
  <si>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</si>
  <si>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</si>
  <si>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</si>
  <si>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</si>
  <si>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</si>
  <si>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</si>
  <si>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</si>
  <si>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</si>
  <si>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</si>
  <si>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</si>
  <si>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</si>
  <si>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</si>
  <si>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</si>
  <si>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</si>
  <si>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</si>
  <si>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</si>
  <si>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</si>
  <si>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</si>
  <si>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</si>
  <si>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</si>
  <si>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</si>
  <si>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</si>
  <si>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</si>
  <si>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</si>
  <si>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</si>
  <si>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</si>
  <si>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</si>
  <si>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</si>
  <si>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</si>
  <si>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</si>
  <si>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</si>
  <si>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</si>
  <si>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</si>
  <si>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</si>
  <si>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</si>
  <si>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</si>
  <si>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</si>
  <si>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</si>
  <si>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</si>
  <si>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</si>
  <si>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</si>
  <si>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</si>
  <si>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</si>
  <si>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</si>
  <si>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</si>
  <si>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</si>
  <si>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</si>
  <si>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</si>
  <si>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</si>
  <si>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</si>
  <si>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</si>
  <si>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</si>
  <si>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</si>
  <si>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</si>
  <si>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</si>
  <si>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</si>
  <si>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</si>
  <si>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</si>
  <si>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</si>
  <si>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</si>
  <si>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</si>
  <si>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</si>
  <si>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</si>
  <si>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</si>
  <si>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</si>
  <si>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</si>
  <si>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</si>
  <si>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</si>
  <si>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</si>
  <si>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</si>
  <si>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</si>
  <si>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</si>
  <si>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</si>
  <si>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</si>
  <si>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</si>
  <si>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</si>
  <si>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</si>
  <si>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</si>
  <si>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</si>
  <si>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</si>
  <si>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</si>
  <si>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</si>
  <si>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</si>
  <si>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</si>
  <si>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</si>
  <si>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</si>
  <si>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</si>
  <si>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</si>
  <si>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</si>
  <si>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</si>
  <si>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</si>
  <si>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</si>
  <si>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</si>
  <si>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</si>
  <si>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</si>
  <si>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</si>
  <si>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</si>
  <si>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</si>
  <si>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</si>
  <si>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</si>
  <si>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</si>
  <si>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</si>
  <si>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</si>
  <si>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</si>
  <si>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</si>
  <si>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</si>
  <si>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</si>
  <si>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</si>
  <si>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</si>
  <si>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</si>
  <si>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</si>
  <si>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</si>
  <si>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</si>
  <si>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</si>
  <si>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</si>
  <si>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</si>
  <si>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</si>
  <si>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</si>
  <si>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</si>
  <si>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</si>
  <si>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</si>
  <si>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</si>
  <si>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</si>
  <si>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</si>
  <si>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</si>
  <si>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</si>
  <si>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</si>
  <si>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</si>
  <si>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</si>
  <si>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</si>
  <si>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</si>
  <si>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</si>
  <si>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</si>
  <si>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</si>
  <si>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</si>
  <si>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</si>
  <si>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</si>
  <si>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</si>
  <si>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</si>
  <si>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</si>
  <si>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</si>
  <si>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</si>
  <si>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</si>
  <si>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</si>
  <si>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</si>
  <si>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</si>
  <si>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</si>
  <si>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</si>
  <si>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</si>
  <si>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</si>
  <si>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</si>
  <si>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</si>
  <si>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</si>
  <si>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</si>
  <si>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</si>
  <si>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</si>
  <si>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</si>
  <si>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</si>
  <si>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</si>
  <si>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</si>
  <si>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</si>
  <si>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</si>
  <si>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</si>
  <si>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</si>
  <si>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</si>
  <si>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</si>
  <si>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</si>
  <si>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</si>
  <si>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</si>
  <si>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</si>
  <si>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</si>
  <si>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</si>
  <si>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</si>
  <si>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</si>
  <si>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</si>
  <si>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</si>
  <si>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</si>
  <si>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</si>
  <si>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</si>
  <si>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</si>
  <si>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</si>
  <si>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</si>
  <si>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</si>
  <si>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</si>
  <si>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</si>
  <si>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</si>
  <si>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</si>
  <si>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</si>
  <si>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</si>
  <si>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</si>
  <si>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</si>
  <si>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</si>
  <si>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</si>
  <si>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</si>
  <si>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</si>
  <si>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</si>
  <si>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</si>
  <si>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</si>
  <si>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</si>
  <si>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</si>
  <si>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</si>
  <si>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</si>
  <si>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</si>
  <si>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</si>
  <si>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</si>
  <si>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</si>
  <si>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</si>
  <si>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</si>
  <si>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</si>
  <si>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</si>
  <si>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</si>
  <si>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</si>
  <si>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</si>
  <si>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</si>
  <si>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</si>
  <si>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</si>
  <si>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</si>
  <si>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</si>
  <si>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</si>
  <si>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</si>
  <si>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</si>
  <si>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</si>
  <si>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</si>
  <si>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</si>
  <si>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</si>
  <si>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</si>
  <si>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</si>
  <si>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</si>
  <si>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</si>
  <si>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</si>
  <si>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</si>
  <si>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</si>
  <si>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</si>
  <si>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</si>
  <si>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</si>
  <si>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</si>
  <si>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</si>
  <si>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</si>
  <si>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</si>
  <si>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</si>
  <si>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</si>
  <si>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</si>
  <si>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</si>
  <si>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</si>
  <si>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</si>
  <si>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</si>
  <si>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</si>
  <si>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</si>
  <si>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</si>
  <si>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</si>
  <si>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</si>
  <si>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</si>
  <si>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</si>
  <si>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</si>
  <si>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</si>
  <si>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</si>
  <si>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</si>
  <si>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</si>
  <si>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</si>
  <si>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</si>
  <si>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</si>
  <si>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</si>
  <si>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</si>
  <si>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</si>
  <si>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</si>
  <si>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</si>
  <si>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</si>
  <si>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</si>
  <si>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</si>
  <si>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</si>
  <si>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</si>
  <si>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</si>
  <si>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</si>
  <si>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</si>
  <si>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</si>
  <si>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</si>
  <si>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</si>
  <si>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</si>
  <si>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</si>
  <si>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</si>
  <si>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</si>
  <si>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</si>
  <si>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</si>
  <si>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</si>
  <si>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</si>
  <si>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</si>
  <si>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</si>
  <si>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</si>
  <si>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</si>
  <si>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</si>
  <si>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</si>
  <si>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</si>
  <si>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</si>
  <si>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</si>
  <si>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</si>
  <si>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</si>
  <si>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</si>
  <si>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</si>
  <si>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</si>
  <si>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</si>
  <si>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</si>
  <si>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</si>
  <si>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</si>
  <si>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</si>
  <si>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</si>
  <si>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</si>
  <si>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</si>
  <si>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</si>
  <si>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</si>
  <si>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</si>
  <si>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</si>
  <si>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</si>
  <si>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</si>
  <si>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</si>
  <si>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</si>
  <si>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</si>
  <si>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</si>
  <si>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</si>
  <si>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</si>
  <si>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</si>
  <si>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</si>
  <si>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</si>
  <si>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</si>
  <si>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</si>
  <si>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</si>
  <si>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</si>
  <si>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</si>
  <si>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</si>
  <si>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</si>
  <si>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</si>
  <si>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</si>
  <si>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</si>
  <si>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</si>
  <si>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</si>
  <si>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</si>
  <si>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</si>
  <si>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</si>
  <si>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</si>
  <si>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</si>
  <si>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</si>
  <si>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</si>
  <si>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</si>
  <si>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</si>
  <si>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</si>
  <si>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</si>
  <si>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</si>
  <si>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</si>
  <si>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</si>
  <si>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</si>
  <si>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</si>
  <si>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</si>
  <si>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</si>
  <si>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</si>
  <si>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</si>
  <si>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</si>
  <si>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</si>
  <si>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</si>
  <si>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</si>
  <si>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</si>
  <si>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</si>
  <si>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</si>
  <si>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</si>
  <si>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</si>
  <si>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</si>
  <si>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</si>
  <si>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</si>
  <si>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</si>
  <si>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</si>
  <si>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</si>
  <si>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</si>
  <si>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</si>
  <si>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</si>
  <si>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</si>
  <si>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</si>
  <si>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</si>
  <si>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</si>
  <si>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</si>
  <si>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</si>
  <si>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</si>
  <si>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</si>
  <si>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</si>
  <si>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</si>
  <si>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</si>
  <si>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</si>
  <si>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</si>
  <si>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</si>
  <si>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</si>
  <si>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</si>
  <si>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</si>
  <si>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</si>
  <si>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</si>
  <si>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</si>
  <si>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</si>
  <si>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</si>
  <si>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</si>
  <si>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</si>
  <si>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</si>
  <si>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</si>
  <si>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</si>
  <si>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</si>
  <si>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</si>
  <si>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</si>
  <si>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</si>
  <si>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</si>
  <si>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</si>
  <si>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</si>
  <si>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</si>
  <si>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</si>
  <si>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</si>
  <si>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</si>
  <si>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</si>
  <si>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</si>
  <si>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</si>
  <si>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</si>
  <si>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</si>
  <si>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</si>
  <si>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</si>
  <si>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</si>
  <si>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</si>
  <si>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</si>
  <si>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</si>
  <si>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</si>
  <si>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</si>
  <si>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</si>
  <si>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</si>
  <si>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</si>
  <si>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</si>
  <si>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</si>
  <si>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</si>
  <si>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</si>
  <si>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</si>
  <si>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</si>
  <si>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</si>
  <si>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</si>
  <si>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</si>
  <si>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</si>
  <si>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</si>
  <si>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</si>
  <si>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</si>
  <si>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</si>
  <si>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</si>
  <si>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</si>
  <si>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</si>
  <si>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</si>
  <si>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</si>
  <si>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</si>
  <si>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</si>
  <si>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</si>
  <si>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</si>
  <si>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</si>
  <si>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</si>
  <si>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</si>
  <si>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</si>
  <si>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</si>
  <si>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</si>
  <si>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</si>
  <si>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</si>
  <si>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</si>
  <si>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</si>
  <si>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</si>
  <si>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</si>
  <si>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</si>
  <si>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</si>
  <si>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</si>
  <si>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</si>
  <si>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</si>
  <si>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</si>
  <si>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</si>
  <si>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</si>
  <si>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</si>
  <si>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</si>
  <si>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</si>
  <si>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</si>
  <si>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</si>
  <si>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</si>
  <si>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</si>
  <si>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</si>
  <si>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</si>
  <si>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</si>
  <si>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</si>
  <si>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</si>
  <si>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</si>
  <si>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</si>
  <si>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</si>
  <si>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</si>
  <si>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</si>
  <si>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</si>
  <si>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</si>
  <si>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</si>
  <si>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</si>
  <si>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</si>
  <si>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</si>
  <si>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</si>
  <si>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</si>
  <si>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</si>
  <si>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</si>
  <si>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</si>
  <si>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</si>
  <si>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</si>
  <si>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</si>
  <si>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</si>
  <si>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</si>
  <si>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</si>
  <si>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</si>
  <si>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</si>
  <si>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</si>
  <si>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</si>
  <si>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</si>
  <si>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</si>
  <si>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</si>
  <si>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</si>
  <si>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</si>
  <si>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</si>
  <si>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</si>
  <si>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</si>
  <si>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</si>
  <si>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</si>
  <si>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</si>
  <si>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</si>
  <si>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</si>
  <si>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</si>
  <si>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</si>
  <si>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</si>
  <si>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</si>
  <si>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</si>
  <si>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</si>
  <si>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</si>
  <si>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</si>
  <si>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</si>
  <si>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</si>
  <si>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</si>
  <si>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</si>
  <si>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</si>
  <si>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</si>
  <si>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</si>
  <si>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</si>
  <si>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</si>
  <si>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</si>
  <si>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</si>
  <si>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</si>
  <si>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</si>
  <si>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</si>
  <si>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</si>
  <si>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</si>
  <si>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</si>
  <si>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</si>
  <si>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</si>
  <si>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</si>
  <si>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</si>
  <si>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</si>
  <si>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</si>
  <si>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</si>
  <si>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</si>
  <si>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</si>
  <si>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</si>
  <si>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</si>
  <si>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</si>
  <si>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</si>
  <si>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</si>
  <si>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</si>
  <si>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</si>
  <si>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</si>
  <si>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</si>
  <si>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</si>
  <si>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</si>
  <si>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</si>
  <si>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</si>
  <si>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</si>
  <si>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</si>
  <si>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</si>
  <si>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</si>
  <si>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</si>
  <si>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</si>
  <si>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</si>
  <si>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</si>
  <si>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</si>
  <si>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</si>
  <si>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</si>
  <si>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</si>
  <si>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</si>
  <si>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</si>
  <si>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</si>
  <si>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</si>
  <si>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</si>
  <si>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</si>
  <si>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</si>
  <si>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</si>
  <si>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</si>
  <si>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</si>
  <si>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</si>
  <si>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</si>
  <si>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</si>
  <si>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</si>
  <si>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</si>
  <si>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</si>
  <si>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</si>
  <si>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</si>
  <si>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</si>
  <si>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</si>
  <si>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</si>
  <si>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</si>
  <si>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</si>
  <si>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</si>
  <si>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</si>
  <si>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</si>
  <si>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</si>
  <si>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</si>
  <si>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</si>
  <si>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</si>
  <si>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</si>
  <si>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</si>
  <si>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</si>
  <si>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</si>
  <si>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</si>
  <si>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</si>
  <si>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</si>
  <si>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</si>
  <si>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</si>
  <si>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</si>
  <si>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</si>
  <si>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</si>
  <si>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</si>
  <si>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</si>
  <si>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</si>
  <si>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</si>
  <si>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</si>
  <si>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</si>
  <si>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</si>
  <si>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</si>
  <si>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</si>
  <si>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</si>
  <si>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</si>
  <si>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</si>
  <si>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</si>
  <si>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</si>
  <si>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</si>
  <si>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</si>
  <si>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</si>
  <si>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</si>
  <si>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</si>
  <si>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</si>
  <si>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</si>
  <si>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</si>
  <si>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</si>
  <si>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</si>
  <si>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</si>
  <si>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</si>
  <si>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</si>
  <si>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</si>
  <si>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</si>
  <si>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</si>
  <si>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</si>
  <si>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</si>
  <si>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</si>
  <si>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</si>
  <si>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</si>
  <si>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</si>
  <si>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</si>
  <si>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</si>
  <si>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</si>
  <si>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</si>
  <si>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</si>
  <si>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</si>
  <si>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</si>
  <si>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</si>
  <si>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</si>
  <si>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</si>
  <si>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</si>
  <si>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</si>
  <si>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</si>
  <si>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</si>
  <si>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</si>
  <si>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</si>
  <si>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</si>
  <si>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</si>
  <si>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</si>
  <si>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</si>
  <si>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</si>
  <si>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</si>
  <si>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</si>
  <si>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</si>
  <si>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</si>
  <si>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</si>
  <si>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</si>
  <si>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</si>
  <si>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</si>
  <si>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</si>
  <si>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</si>
  <si>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</si>
  <si>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</si>
  <si>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</si>
  <si>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</si>
  <si>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</si>
  <si>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</si>
  <si>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</si>
  <si>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</si>
  <si>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</si>
  <si>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</si>
  <si>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</si>
  <si>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</si>
  <si>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</si>
  <si>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</si>
  <si>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</si>
  <si>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</si>
  <si>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</si>
  <si>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</si>
  <si>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</si>
  <si>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</si>
  <si>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</si>
  <si>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</si>
  <si>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</si>
  <si>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</si>
  <si>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</si>
  <si>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</si>
  <si>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</si>
  <si>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</si>
  <si>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</si>
  <si>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</si>
  <si>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</si>
  <si>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</si>
  <si>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</si>
  <si>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</si>
  <si>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</si>
  <si>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</si>
  <si>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</si>
  <si>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</si>
  <si>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</si>
  <si>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</si>
  <si>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</si>
  <si>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</si>
  <si>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</si>
  <si>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</si>
  <si>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</si>
  <si>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</si>
  <si>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</si>
  <si>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</si>
  <si>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</si>
  <si>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</si>
  <si>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</si>
  <si>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</si>
  <si>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</si>
  <si>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</si>
  <si>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</si>
  <si>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</si>
  <si>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</si>
  <si>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</si>
  <si>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</si>
  <si>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</si>
  <si>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</si>
  <si>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</si>
  <si>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</si>
  <si>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</si>
  <si>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</si>
  <si>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</si>
  <si>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</si>
  <si>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</si>
  <si>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</si>
  <si>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</si>
  <si>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</si>
  <si>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</si>
  <si>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</si>
  <si>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</si>
  <si>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</si>
  <si>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</si>
  <si>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</si>
  <si>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</si>
  <si>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</si>
  <si>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</si>
  <si>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</si>
  <si>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</si>
  <si>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</si>
  <si>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</si>
  <si>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</si>
  <si>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</si>
  <si>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</si>
  <si>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</si>
  <si>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</si>
  <si>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</si>
  <si>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</si>
  <si>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</si>
  <si>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</si>
  <si>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</si>
  <si>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</si>
  <si>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</si>
  <si>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</si>
  <si>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</si>
  <si>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</si>
  <si>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</si>
  <si>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</si>
  <si>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</si>
  <si>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</si>
  <si>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</si>
  <si>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</si>
  <si>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</si>
  <si>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</si>
  <si>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</si>
  <si>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</si>
  <si>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</si>
  <si>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</si>
  <si>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</si>
  <si>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</si>
  <si>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</si>
  <si>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</si>
  <si>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</si>
  <si>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</si>
  <si>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</si>
  <si>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</si>
  <si>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</si>
  <si>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</si>
  <si>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</si>
  <si>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</si>
  <si>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</si>
  <si>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</si>
  <si>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</si>
  <si>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</si>
  <si>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</si>
  <si>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</si>
  <si>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</si>
  <si>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</si>
  <si>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</si>
  <si>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</si>
  <si>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</si>
  <si>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</si>
  <si>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</si>
  <si>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</si>
  <si>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</si>
  <si>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</si>
  <si>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</si>
  <si>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</si>
  <si>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</si>
  <si>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</si>
  <si>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</si>
  <si>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</si>
  <si>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</si>
  <si>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</si>
  <si>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</si>
  <si>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</si>
  <si>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</si>
  <si>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</si>
  <si>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</si>
  <si>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</si>
  <si>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</si>
  <si>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</si>
  <si>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</si>
  <si>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</si>
  <si>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</si>
  <si>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</si>
  <si>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</si>
  <si>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</si>
  <si>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</si>
  <si>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</si>
  <si>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</si>
  <si>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</si>
  <si>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</si>
  <si>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</si>
  <si>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</si>
  <si>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</si>
  <si>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</si>
  <si>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</si>
  <si>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</si>
  <si>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</si>
  <si>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</si>
  <si>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</si>
  <si>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</si>
  <si>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</si>
  <si>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</si>
  <si>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</si>
  <si>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</si>
  <si>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</si>
  <si>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</si>
  <si>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</si>
  <si>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</si>
  <si>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</si>
  <si>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</si>
  <si>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</si>
  <si>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</si>
  <si>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</si>
  <si>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</si>
  <si>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</si>
  <si>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</si>
  <si>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</si>
  <si>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</si>
  <si>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</si>
  <si>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</si>
  <si>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</si>
  <si>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</si>
  <si>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</si>
  <si>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</si>
  <si>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</si>
  <si>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</si>
  <si>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</si>
  <si>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</si>
  <si>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</si>
  <si>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</si>
  <si>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</si>
  <si>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</si>
  <si>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</si>
  <si>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</si>
  <si>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</si>
  <si>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</si>
  <si>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</si>
  <si>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</si>
  <si>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</si>
  <si>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</si>
  <si>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</si>
  <si>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</si>
  <si>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</si>
  <si>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</si>
  <si>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</si>
  <si>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</si>
  <si>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</si>
  <si>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</si>
  <si>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</si>
  <si>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</si>
  <si>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</si>
  <si>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</si>
  <si>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</si>
  <si>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</si>
  <si>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</si>
  <si>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</si>
  <si>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</si>
  <si>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</si>
  <si>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</si>
  <si>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</si>
  <si>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</si>
  <si>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</si>
  <si>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</si>
  <si>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</si>
  <si>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</si>
  <si>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</si>
  <si>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</si>
  <si>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</si>
  <si>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</si>
  <si>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</si>
  <si>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</si>
  <si>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</si>
  <si>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</si>
  <si>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</si>
  <si>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</si>
  <si>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</si>
  <si>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</si>
  <si>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</si>
  <si>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</si>
  <si>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</si>
  <si>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</si>
  <si>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</si>
  <si>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</si>
  <si>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</si>
  <si>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</si>
  <si>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</si>
  <si>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</si>
  <si>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</si>
  <si>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</si>
  <si>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</si>
  <si>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</si>
  <si>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</si>
  <si>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</si>
  <si>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</si>
  <si>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</si>
  <si>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</si>
  <si>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</si>
  <si>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</si>
  <si>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</si>
  <si>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</si>
  <si>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</si>
  <si>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</si>
  <si>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</si>
  <si>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</si>
  <si>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</si>
  <si>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</si>
  <si>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</si>
  <si>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</si>
  <si>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</si>
  <si>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</si>
  <si>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</si>
  <si>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</si>
  <si>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</si>
  <si>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</si>
  <si>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</si>
  <si>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</si>
  <si>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</si>
  <si>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</si>
  <si>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</si>
  <si>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</si>
  <si>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</si>
  <si>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</si>
  <si>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</si>
  <si>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</si>
  <si>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</si>
  <si>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</si>
  <si>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</si>
  <si>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</si>
  <si>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</si>
  <si>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</si>
  <si>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</si>
  <si>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</si>
  <si>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</si>
  <si>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</si>
  <si>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</si>
  <si>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</si>
  <si>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</si>
  <si>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</si>
  <si>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</si>
  <si>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</si>
  <si>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</si>
  <si>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</si>
  <si>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</si>
  <si>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</si>
  <si>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</si>
  <si>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</si>
  <si>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</si>
  <si>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</si>
  <si>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</si>
  <si>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</si>
  <si>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</si>
  <si>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</si>
  <si>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</si>
  <si>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</si>
  <si>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</si>
  <si>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</si>
  <si>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</si>
  <si>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</si>
  <si>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</si>
  <si>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</si>
  <si>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</si>
  <si>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</si>
  <si>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</si>
  <si>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</si>
  <si>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</si>
  <si>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</si>
  <si>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</si>
  <si>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</si>
  <si>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</si>
  <si>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</si>
  <si>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</si>
  <si>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</si>
  <si>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</si>
  <si>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</si>
  <si>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</si>
  <si>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</si>
  <si>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</si>
  <si>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</si>
  <si>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</si>
  <si>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</si>
  <si>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</si>
  <si>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</si>
  <si>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</si>
  <si>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</si>
  <si>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</si>
  <si>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</si>
  <si>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</si>
  <si>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</si>
  <si>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</si>
  <si>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</si>
  <si>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</si>
  <si>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</si>
  <si>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</si>
  <si>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</si>
  <si>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</si>
  <si>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</si>
  <si>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</si>
  <si>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</si>
  <si>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</si>
  <si>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</si>
  <si>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</si>
  <si>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</si>
  <si>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</si>
  <si>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</si>
  <si>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</si>
  <si>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</si>
  <si>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</si>
  <si>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</si>
  <si>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</si>
  <si>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</si>
  <si>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</si>
  <si>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</si>
  <si>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</si>
  <si>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</si>
  <si>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</si>
  <si>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</si>
  <si>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</si>
  <si>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</si>
  <si>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</si>
  <si>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</si>
  <si>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</si>
  <si>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</si>
  <si>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</si>
  <si>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</si>
  <si>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</si>
  <si>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</si>
  <si>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</si>
  <si>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</si>
  <si>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</si>
  <si>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</si>
  <si>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</si>
  <si>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</si>
  <si>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</si>
  <si>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</si>
  <si>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</si>
  <si>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</si>
  <si>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</si>
  <si>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</si>
  <si>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</si>
  <si>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</si>
  <si>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</si>
  <si>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</si>
  <si>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</si>
  <si>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</si>
  <si>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</si>
  <si>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</si>
  <si>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</si>
  <si>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</si>
  <si>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</si>
  <si>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</si>
  <si>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</si>
  <si>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</si>
  <si>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</si>
  <si>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</si>
  <si>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</si>
  <si>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</si>
  <si>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</si>
  <si>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</si>
  <si>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</si>
  <si>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</si>
  <si>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</si>
  <si>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</si>
  <si>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</si>
  <si>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</si>
  <si>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</si>
  <si>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</si>
  <si>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</si>
  <si>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</si>
  <si>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</si>
  <si>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</si>
  <si>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</si>
  <si>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</si>
  <si>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</si>
  <si>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</si>
  <si>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</si>
  <si>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</si>
  <si>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</si>
  <si>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</si>
  <si>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</si>
  <si>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</si>
  <si>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</si>
  <si>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</si>
  <si>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</si>
  <si>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</si>
  <si>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</si>
  <si>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</si>
  <si>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</si>
  <si>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</si>
  <si>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</si>
  <si>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</si>
  <si>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</si>
  <si>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</si>
  <si>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</si>
  <si>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</si>
  <si>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</si>
  <si>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</si>
  <si>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</si>
  <si>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</si>
  <si>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</si>
  <si>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</si>
  <si>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</si>
  <si>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</si>
  <si>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</si>
  <si>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</si>
  <si>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</si>
  <si>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</si>
  <si>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</si>
  <si>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</si>
  <si>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</si>
  <si>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</si>
  <si>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</si>
  <si>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</si>
  <si>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</si>
  <si>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</si>
  <si>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</si>
  <si>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</si>
  <si>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</si>
  <si>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</si>
  <si>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</si>
  <si>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</si>
  <si>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</si>
  <si>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</si>
  <si>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</si>
  <si>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</si>
  <si>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</si>
  <si>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</si>
  <si>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</si>
  <si>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</si>
  <si>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</si>
  <si>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</si>
  <si>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</si>
  <si>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</si>
  <si>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</si>
  <si>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</si>
  <si>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</si>
  <si>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</si>
  <si>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</si>
  <si>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</si>
  <si>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</si>
  <si>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</si>
  <si>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</si>
  <si>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</si>
  <si>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</si>
  <si>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</si>
  <si>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</si>
  <si>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</si>
  <si>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</si>
  <si>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</si>
  <si>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</si>
  <si>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</si>
  <si>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</si>
  <si>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</si>
  <si>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</si>
  <si>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</si>
  <si>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</si>
  <si>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</si>
  <si>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</si>
  <si>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</si>
  <si>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</si>
  <si>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</si>
  <si>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</si>
  <si>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</si>
  <si>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</si>
  <si>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</si>
  <si>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</si>
  <si>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</si>
  <si>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</si>
  <si>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</si>
  <si>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</si>
  <si>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</si>
  <si>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</si>
  <si>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</si>
  <si>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</si>
  <si>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</si>
  <si>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</si>
  <si>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</si>
  <si>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</si>
  <si>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</si>
  <si>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</si>
  <si>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</si>
  <si>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</si>
  <si>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</si>
  <si>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</si>
  <si>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</si>
  <si>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</si>
  <si>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</si>
  <si>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</si>
  <si>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</si>
  <si>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</si>
  <si>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</si>
  <si>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</si>
  <si>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</si>
  <si>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</si>
  <si>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</si>
  <si>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</si>
  <si>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</si>
  <si>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</si>
  <si>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</si>
  <si>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</si>
  <si>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</si>
  <si>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</si>
  <si>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</si>
  <si>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</si>
  <si>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</si>
  <si>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</si>
  <si>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</si>
  <si>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</si>
  <si>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</si>
  <si>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</si>
  <si>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</si>
  <si>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</si>
  <si>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</si>
  <si>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</si>
  <si>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</si>
  <si>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</si>
  <si>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</si>
  <si>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</si>
  <si>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</si>
  <si>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</si>
  <si>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</si>
  <si>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</si>
  <si>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</si>
  <si>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</si>
  <si>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</si>
  <si>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</si>
  <si>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</si>
  <si>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</si>
  <si>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</si>
  <si>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</si>
  <si>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</si>
  <si>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</si>
  <si>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</si>
  <si>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</si>
  <si>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</si>
  <si>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</si>
  <si>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</si>
  <si>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</si>
  <si>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</si>
  <si>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</si>
  <si>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</si>
  <si>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</si>
  <si>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</si>
  <si>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</si>
  <si>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</si>
  <si>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</si>
  <si>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</si>
  <si>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</si>
  <si>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</si>
  <si>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</si>
  <si>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</si>
  <si>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</si>
  <si>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</si>
  <si>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</si>
  <si>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</si>
  <si>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</si>
  <si>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</si>
  <si>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</si>
  <si>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</si>
  <si>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</si>
  <si>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</si>
  <si>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</si>
  <si>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</si>
  <si>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</si>
  <si>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</si>
  <si>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</si>
  <si>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</si>
  <si>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</si>
  <si>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</si>
  <si>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</si>
  <si>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</si>
  <si>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</si>
  <si>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</si>
  <si>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</si>
  <si>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</si>
  <si>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</si>
  <si>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</si>
  <si>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</si>
  <si>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</si>
  <si>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</si>
  <si>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</si>
  <si>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</si>
  <si>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</si>
  <si>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</si>
  <si>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</si>
  <si>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</si>
  <si>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</si>
  <si>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</si>
  <si>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</si>
  <si>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</si>
  <si>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</si>
  <si>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</si>
  <si>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</si>
  <si>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</si>
  <si>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</si>
  <si>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</si>
  <si>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</si>
  <si>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</si>
  <si>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</si>
  <si>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</si>
  <si>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</si>
  <si>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</si>
  <si>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</si>
  <si>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</si>
  <si>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</si>
  <si>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</si>
  <si>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</si>
  <si>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</si>
  <si>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</si>
  <si>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</si>
  <si>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</si>
  <si>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</si>
  <si>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</si>
  <si>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</si>
  <si>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</si>
  <si>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</si>
  <si>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</si>
  <si>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</si>
  <si>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</si>
  <si>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</si>
  <si>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</si>
  <si>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</si>
  <si>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</si>
  <si>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</si>
  <si>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</si>
  <si>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</si>
  <si>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</si>
  <si>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</si>
  <si>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</si>
  <si>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</si>
  <si>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</si>
  <si>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</si>
  <si>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</si>
  <si>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</si>
  <si>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</si>
  <si>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</si>
  <si>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</si>
  <si>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</si>
  <si>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</si>
  <si>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</si>
  <si>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</si>
  <si>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</si>
  <si>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</si>
  <si>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</si>
  <si>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</si>
  <si>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</si>
  <si>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</si>
  <si>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</si>
  <si>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</si>
  <si>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</si>
  <si>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</si>
  <si>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</si>
  <si>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</si>
  <si>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</si>
  <si>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</si>
  <si>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</si>
  <si>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</si>
  <si>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</si>
  <si>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</si>
  <si>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</si>
  <si>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</si>
  <si>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</si>
  <si>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</si>
  <si>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</si>
  <si>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</si>
  <si>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</si>
  <si>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</si>
  <si>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</si>
  <si>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</si>
  <si>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</si>
  <si>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</si>
  <si>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</si>
  <si>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</si>
  <si>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</si>
  <si>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</si>
  <si>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</si>
  <si>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</si>
  <si>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</si>
  <si>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</si>
  <si>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</si>
  <si>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</si>
  <si>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</si>
  <si>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</si>
  <si>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</si>
  <si>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</si>
  <si>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</si>
  <si>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</si>
  <si>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</si>
  <si>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</si>
  <si>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</si>
  <si>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</si>
  <si>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</si>
  <si>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</si>
  <si>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</si>
  <si>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</si>
  <si>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</si>
  <si>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</si>
  <si>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</si>
  <si>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</si>
  <si>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</si>
  <si>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</si>
  <si>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</si>
  <si>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</si>
  <si>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</si>
  <si>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</si>
  <si>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</si>
  <si>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</si>
  <si>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</si>
  <si>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</si>
  <si>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</si>
  <si>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</si>
  <si>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</si>
  <si>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</si>
  <si>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</si>
  <si>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</si>
  <si>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</si>
  <si>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</si>
  <si>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</si>
  <si>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</si>
  <si>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</si>
  <si>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</si>
  <si>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</si>
  <si>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</si>
  <si>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</si>
  <si>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</si>
  <si>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</si>
  <si>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</si>
  <si>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</si>
  <si>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</si>
  <si>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</si>
  <si>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</si>
  <si>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</si>
  <si>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</si>
  <si>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</si>
  <si>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</si>
  <si>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</si>
  <si>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</si>
  <si>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</si>
  <si>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</si>
  <si>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</si>
  <si>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</si>
  <si>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</si>
  <si>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</si>
  <si>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</si>
  <si>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</si>
  <si>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</si>
  <si>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</si>
  <si>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</si>
  <si>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</si>
  <si>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</si>
  <si>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</si>
  <si>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</si>
  <si>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</si>
  <si>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</si>
  <si>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</si>
  <si>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</si>
  <si>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</si>
  <si>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</si>
  <si>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</si>
  <si>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</si>
  <si>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</si>
  <si>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</si>
  <si>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</si>
  <si>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</si>
  <si>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</si>
  <si>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</si>
  <si>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</si>
  <si>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</si>
  <si>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</si>
  <si>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</si>
  <si>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</si>
  <si>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</si>
  <si>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</si>
  <si>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</si>
  <si>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</si>
  <si>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</si>
  <si>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</si>
  <si>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</si>
  <si>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</si>
  <si>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</si>
  <si>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</si>
  <si>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</si>
  <si>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</si>
  <si>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</si>
  <si>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</si>
  <si>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</si>
  <si>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</si>
  <si>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</si>
  <si>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</si>
  <si>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</si>
  <si>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</si>
  <si>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</si>
  <si>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</si>
  <si>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</si>
  <si>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</si>
  <si>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</si>
  <si>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</si>
  <si>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</si>
  <si>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</si>
  <si>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</si>
  <si>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</si>
  <si>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</si>
  <si>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</si>
  <si>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</si>
  <si>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</si>
  <si>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</si>
  <si>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</si>
  <si>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</si>
  <si>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</si>
  <si>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</si>
  <si>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</si>
  <si>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</si>
  <si>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</si>
  <si>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</si>
  <si>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</si>
  <si>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</si>
  <si>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</si>
  <si>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</si>
  <si>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</si>
  <si>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</si>
  <si>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</si>
  <si>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</si>
  <si>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</si>
  <si>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</si>
  <si>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</si>
  <si>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</si>
  <si>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</si>
  <si>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</si>
  <si>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</si>
  <si>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</si>
  <si>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</si>
  <si>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</si>
  <si>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</si>
  <si>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</si>
  <si>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</si>
  <si>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</si>
  <si>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</si>
  <si>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</si>
  <si>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</si>
  <si>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</si>
  <si>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</si>
  <si>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</si>
  <si>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</si>
  <si>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</si>
  <si>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</si>
  <si>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</si>
  <si>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</si>
  <si>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</si>
  <si>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</si>
  <si>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</si>
  <si>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</si>
  <si>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</si>
  <si>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</si>
  <si>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</si>
  <si>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</si>
  <si>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</si>
  <si>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</si>
  <si>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</si>
  <si>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</si>
  <si>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</si>
  <si>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</si>
  <si>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</si>
  <si>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</si>
  <si>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</si>
  <si>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</si>
  <si>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</si>
  <si>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</si>
  <si>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</si>
  <si>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</si>
  <si>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</si>
  <si>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</si>
  <si>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</si>
  <si>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</si>
  <si>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</si>
  <si>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</si>
  <si>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</si>
  <si>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</si>
  <si>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</si>
  <si>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</si>
  <si>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</si>
  <si>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</si>
  <si>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</si>
  <si>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</si>
  <si>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</si>
  <si>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</si>
  <si>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</si>
  <si>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</si>
  <si>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</si>
  <si>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</si>
  <si>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</si>
  <si>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</si>
  <si>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</si>
  <si>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</si>
  <si>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</si>
  <si>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</si>
  <si>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</si>
  <si>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</si>
  <si>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</si>
  <si>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</si>
  <si>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</si>
  <si>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</si>
  <si>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</si>
  <si>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</si>
  <si>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</si>
  <si>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</si>
  <si>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</si>
  <si>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</si>
  <si>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</si>
  <si>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</si>
  <si>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</si>
  <si>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</si>
  <si>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</si>
  <si>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</si>
  <si>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</si>
  <si>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</si>
  <si>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</si>
  <si>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</si>
  <si>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</si>
  <si>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</si>
  <si>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</si>
  <si>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</si>
  <si>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</si>
  <si>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</si>
  <si>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</si>
  <si>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</si>
  <si>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</si>
  <si>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</si>
  <si>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</si>
  <si>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</si>
  <si>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</si>
  <si>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</si>
  <si>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</si>
  <si>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</si>
  <si>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</si>
  <si>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</si>
  <si>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</si>
  <si>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</si>
  <si>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</si>
  <si>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</si>
  <si>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</si>
  <si>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</si>
  <si>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</si>
  <si>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</si>
  <si>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</si>
  <si>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</si>
  <si>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</si>
  <si>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</si>
  <si>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</si>
  <si>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</si>
  <si>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</si>
  <si>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</si>
  <si>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</si>
  <si>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</si>
  <si>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</si>
  <si>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</si>
  <si>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</si>
  <si>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</si>
  <si>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</si>
  <si>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</si>
  <si>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</si>
  <si>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</si>
  <si>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</si>
  <si>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</si>
  <si>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</si>
  <si>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</si>
  <si>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</si>
  <si>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</si>
  <si>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</si>
  <si>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</si>
  <si>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</si>
  <si>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</si>
  <si>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</si>
  <si>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</si>
  <si>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</si>
  <si>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</si>
  <si>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</si>
  <si>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</si>
  <si>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</si>
  <si>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</si>
  <si>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</si>
  <si>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</si>
  <si>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</si>
  <si>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</si>
  <si>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</si>
  <si>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</si>
  <si>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</si>
  <si>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</si>
  <si>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</si>
  <si>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</si>
  <si>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</si>
  <si>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</si>
  <si>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</si>
  <si>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</si>
  <si>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</si>
  <si>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</si>
  <si>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</si>
  <si>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</si>
  <si>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</si>
  <si>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</si>
  <si>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</si>
  <si>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</si>
  <si>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</si>
  <si>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</si>
  <si>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</si>
  <si>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</si>
  <si>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</si>
  <si>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</si>
  <si>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</si>
  <si>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</si>
  <si>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</si>
  <si>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</si>
  <si>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</si>
  <si>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</si>
  <si>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</si>
  <si>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</si>
  <si>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</si>
  <si>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</si>
  <si>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</si>
  <si>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</si>
  <si>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</si>
  <si>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</si>
  <si>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</si>
  <si>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</si>
  <si>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</si>
  <si>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</si>
  <si>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</si>
  <si>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</si>
  <si>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</si>
  <si>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</si>
  <si>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</si>
  <si>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</si>
  <si>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</si>
  <si>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</si>
  <si>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</si>
  <si>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</si>
  <si>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</si>
  <si>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</si>
  <si>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</si>
  <si>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</si>
  <si>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</si>
  <si>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</si>
  <si>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</si>
  <si>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</si>
  <si>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</si>
  <si>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</si>
  <si>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</si>
  <si>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</si>
  <si>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</si>
  <si>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</si>
  <si>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</si>
  <si>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</si>
  <si>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</si>
  <si>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</si>
  <si>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</si>
  <si>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</si>
  <si>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</si>
  <si>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</si>
  <si>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</si>
  <si>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</si>
  <si>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</si>
  <si>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</si>
  <si>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</si>
  <si>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</si>
  <si>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</si>
  <si>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</si>
  <si>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</si>
  <si>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</si>
  <si>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</si>
  <si>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</si>
  <si>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</si>
  <si>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</si>
  <si>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</si>
  <si>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</si>
  <si>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</si>
  <si>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</si>
  <si>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</si>
  <si>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</si>
  <si>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</si>
  <si>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</si>
  <si>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</si>
  <si>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</si>
  <si>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</si>
  <si>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</si>
  <si>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</si>
  <si>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</si>
  <si>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</si>
  <si>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</si>
  <si>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</si>
  <si>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</si>
  <si>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</si>
  <si>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</si>
  <si>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</si>
  <si>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</si>
  <si>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</si>
  <si>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</si>
  <si>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</si>
  <si>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</si>
  <si>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</si>
  <si>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</si>
  <si>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</si>
  <si>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</si>
  <si>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</si>
  <si>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</si>
  <si>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</si>
  <si>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</si>
  <si>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</si>
  <si>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</si>
  <si>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</si>
  <si>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</si>
  <si>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</si>
  <si>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</si>
  <si>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</si>
  <si>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</si>
  <si>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</si>
  <si>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</si>
  <si>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</si>
  <si>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</si>
  <si>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</si>
  <si>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</si>
  <si>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</si>
  <si>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</si>
  <si>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</si>
  <si>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</si>
  <si>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</si>
  <si>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</si>
  <si>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</si>
  <si>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</si>
  <si>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</si>
  <si>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</si>
  <si>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</si>
  <si>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</si>
  <si>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</si>
  <si>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</si>
  <si>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</si>
  <si>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</si>
  <si>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</si>
  <si>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</si>
  <si>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</si>
  <si>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</si>
  <si>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</si>
  <si>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</si>
  <si>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</si>
  <si>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</si>
  <si>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</si>
  <si>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</si>
  <si>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</si>
  <si>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</si>
  <si>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</si>
  <si>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</si>
  <si>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</si>
  <si>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</si>
  <si>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</si>
  <si>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</si>
  <si>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</si>
  <si>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</si>
  <si>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</si>
  <si>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</si>
  <si>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</si>
  <si>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</si>
  <si>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</si>
  <si>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</si>
  <si>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</si>
  <si>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</si>
  <si>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</si>
  <si>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</si>
  <si>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</si>
  <si>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</si>
  <si>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</si>
  <si>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</si>
  <si>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</si>
  <si>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</si>
  <si>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</si>
  <si>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</si>
  <si>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</si>
  <si>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</si>
  <si>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</si>
  <si>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</si>
  <si>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</si>
  <si>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</si>
  <si>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</si>
  <si>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</si>
  <si>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</si>
  <si>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</si>
  <si>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</si>
  <si>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</si>
  <si>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</si>
  <si>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</si>
  <si>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</si>
  <si>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</si>
  <si>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</si>
  <si>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</si>
  <si>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</si>
  <si>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</si>
  <si>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</si>
  <si>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</si>
  <si>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</si>
  <si>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</si>
  <si>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</si>
  <si>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</si>
  <si>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</si>
  <si>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</si>
  <si>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</si>
  <si>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</si>
  <si>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</si>
  <si>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</si>
  <si>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</si>
  <si>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</si>
  <si>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</si>
  <si>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</si>
  <si>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</si>
  <si>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</si>
  <si>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</si>
  <si>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</si>
  <si>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</si>
  <si>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</si>
  <si>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</si>
  <si>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</si>
  <si>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</si>
  <si>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</si>
  <si>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</si>
  <si>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</si>
  <si>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</si>
  <si>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</si>
  <si>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</si>
  <si>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</si>
  <si>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</si>
  <si>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</si>
  <si>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</si>
  <si>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</si>
  <si>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</si>
  <si>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</si>
  <si>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</si>
  <si>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</si>
  <si>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</si>
  <si>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</si>
  <si>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</si>
  <si>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</si>
  <si>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</si>
  <si>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</si>
  <si>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</si>
  <si>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</si>
  <si>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</si>
  <si>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</si>
  <si>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</si>
  <si>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</si>
  <si>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</si>
  <si>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</si>
  <si>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</si>
  <si>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</si>
  <si>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</si>
  <si>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</si>
  <si>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</si>
  <si>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</si>
  <si>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</si>
  <si>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</si>
  <si>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</si>
  <si>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</si>
  <si>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</si>
  <si>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</si>
  <si>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</si>
  <si>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</si>
  <si>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</si>
  <si>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</si>
  <si>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</si>
  <si>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</si>
  <si>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</si>
  <si>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</si>
  <si>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</si>
  <si>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</si>
  <si>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</si>
  <si>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</si>
  <si>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</si>
  <si>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</si>
  <si>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</si>
  <si>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</si>
  <si>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</si>
  <si>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</si>
  <si>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</si>
  <si>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</si>
  <si>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</si>
  <si>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</si>
  <si>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</si>
  <si>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</si>
  <si>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</si>
  <si>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</si>
  <si>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</si>
  <si>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</si>
  <si>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</si>
  <si>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</si>
  <si>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</si>
  <si>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</si>
  <si>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</si>
  <si>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</si>
  <si>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</si>
  <si>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</si>
  <si>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</si>
  <si>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</si>
  <si>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</si>
  <si>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</si>
  <si>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</si>
  <si>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</si>
  <si>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</si>
  <si>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</si>
  <si>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</si>
  <si>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</si>
  <si>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</si>
  <si>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</si>
  <si>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</si>
  <si>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</si>
  <si>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</si>
  <si>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</si>
  <si>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</si>
  <si>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</si>
  <si>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</si>
  <si>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</si>
  <si>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</si>
  <si>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</si>
  <si>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</si>
  <si>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</si>
  <si>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</si>
  <si>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</si>
  <si>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</si>
  <si>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</si>
  <si>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</si>
  <si>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</si>
  <si>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</si>
  <si>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</si>
  <si>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</si>
  <si>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</si>
  <si>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</si>
  <si>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</si>
  <si>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</si>
  <si>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</si>
  <si>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</si>
  <si>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</si>
  <si>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</si>
  <si>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</si>
  <si>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</si>
  <si>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</si>
  <si>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</si>
  <si>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</si>
  <si>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</si>
  <si>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</si>
  <si>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</si>
  <si>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</si>
  <si>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</si>
  <si>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</si>
  <si>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</si>
  <si>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</si>
  <si>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</si>
  <si>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</si>
  <si>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</si>
  <si>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</si>
  <si>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</si>
  <si>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</si>
  <si>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</si>
  <si>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</si>
  <si>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</si>
  <si>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</si>
  <si>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</si>
  <si>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</si>
  <si>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</si>
  <si>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</si>
  <si>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</si>
  <si>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</si>
  <si>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</si>
  <si>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</si>
  <si>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</si>
  <si>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</si>
  <si>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</si>
  <si>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</si>
  <si>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</si>
  <si>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</si>
  <si>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</si>
  <si>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</si>
  <si>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</si>
  <si>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</si>
  <si>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</si>
  <si>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</si>
  <si>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</si>
  <si>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</si>
  <si>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</si>
  <si>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</si>
  <si>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</si>
  <si>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</si>
  <si>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</si>
  <si>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</si>
  <si>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</si>
  <si>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</si>
  <si>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</si>
  <si>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</si>
  <si>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</si>
  <si>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</si>
  <si>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</si>
  <si>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</si>
  <si>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</si>
  <si>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</si>
  <si>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</si>
  <si>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</si>
  <si>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</si>
  <si>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</si>
  <si>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</si>
  <si>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</si>
  <si>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</si>
  <si>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</si>
  <si>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</si>
  <si>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</si>
  <si>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</si>
  <si>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</si>
  <si>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</si>
  <si>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</si>
  <si>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</si>
  <si>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</si>
  <si>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</si>
  <si>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</si>
  <si>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</si>
  <si>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</si>
  <si>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</si>
  <si>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</si>
  <si>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</si>
  <si>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</si>
  <si>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</si>
  <si>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</si>
  <si>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</si>
  <si>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</si>
  <si>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</si>
  <si>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</si>
  <si>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</si>
  <si>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</si>
  <si>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</si>
  <si>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</si>
  <si>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</si>
  <si>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</si>
  <si>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</si>
  <si>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</si>
  <si>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</si>
  <si>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</si>
  <si>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</si>
  <si>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</si>
  <si>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</si>
  <si>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</si>
  <si>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</si>
  <si>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</si>
  <si>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</si>
  <si>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</si>
  <si>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</si>
  <si>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</si>
  <si>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</si>
  <si>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</si>
  <si>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</si>
  <si>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</si>
  <si>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</si>
  <si>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</si>
  <si>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</si>
  <si>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</si>
  <si>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</si>
  <si>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</si>
  <si>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</si>
  <si>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</si>
  <si>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</si>
  <si>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</si>
  <si>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</si>
  <si>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</si>
  <si>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</si>
  <si>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</si>
  <si>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</si>
  <si>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</si>
  <si>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</si>
  <si>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</si>
  <si>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</si>
  <si>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</si>
  <si>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</si>
  <si>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</si>
  <si>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</si>
  <si>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</si>
  <si>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</si>
  <si>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</si>
  <si>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</si>
  <si>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</si>
  <si>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</si>
  <si>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</si>
  <si>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</si>
  <si>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</si>
  <si>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</si>
  <si>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</si>
  <si>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</si>
  <si>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</si>
  <si>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</si>
  <si>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</si>
  <si>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</si>
  <si>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</si>
  <si>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</si>
  <si>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</si>
  <si>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</si>
  <si>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</si>
  <si>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</si>
  <si>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</si>
  <si>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</si>
  <si>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</si>
  <si>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</si>
  <si>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</si>
  <si>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</si>
  <si>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</si>
  <si>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</si>
  <si>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</si>
  <si>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</si>
  <si>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</si>
  <si>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</si>
  <si>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</si>
  <si>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</si>
  <si>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</si>
  <si>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</si>
  <si>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</si>
  <si>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</si>
  <si>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</si>
  <si>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</si>
  <si>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</si>
  <si>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</si>
  <si>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</si>
  <si>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</si>
  <si>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</si>
  <si>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</si>
  <si>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</si>
  <si>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</si>
  <si>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</si>
  <si>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</si>
  <si>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</si>
  <si>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</si>
  <si>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</si>
  <si>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</si>
  <si>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</si>
  <si>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</si>
  <si>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</si>
  <si>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</si>
  <si>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</si>
  <si>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</si>
  <si>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</si>
  <si>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</si>
  <si>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</si>
  <si>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</si>
  <si>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</si>
  <si>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</si>
  <si>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</si>
  <si>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</si>
  <si>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</si>
  <si>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</si>
  <si>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</si>
  <si>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</si>
  <si>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</si>
  <si>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</si>
  <si>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</si>
  <si>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</si>
  <si>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</si>
  <si>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</si>
  <si>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</si>
  <si>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</si>
  <si>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</si>
  <si>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</si>
  <si>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</si>
  <si>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</si>
  <si>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</si>
  <si>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</si>
  <si>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</si>
  <si>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</si>
  <si>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</si>
  <si>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</si>
  <si>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</si>
  <si>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</si>
  <si>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</si>
  <si>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</si>
  <si>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</si>
  <si>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</si>
  <si>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</si>
  <si>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</si>
  <si>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</si>
  <si>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</si>
  <si>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</si>
  <si>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</si>
  <si>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</si>
  <si>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</si>
  <si>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</si>
  <si>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</si>
  <si>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</si>
  <si>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</si>
  <si>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</si>
  <si>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</si>
  <si>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</si>
  <si>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</si>
  <si>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</si>
  <si>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</si>
  <si>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</si>
  <si>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</si>
  <si>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</si>
  <si>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</si>
  <si>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</si>
  <si>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</si>
  <si>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</si>
  <si>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</si>
  <si>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</si>
  <si>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</si>
  <si>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</si>
  <si>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</si>
  <si>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</si>
  <si>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</si>
  <si>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</si>
  <si>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</si>
  <si>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</si>
  <si>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</si>
  <si>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</si>
  <si>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</si>
  <si>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</si>
  <si>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</si>
  <si>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</si>
  <si>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</si>
  <si>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</si>
  <si>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</si>
  <si>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</si>
  <si>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</si>
  <si>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</si>
  <si>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</si>
  <si>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</si>
  <si>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</si>
  <si>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</si>
  <si>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</si>
  <si>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</si>
  <si>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</si>
  <si>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</si>
  <si>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</si>
  <si>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</si>
  <si>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</si>
  <si>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</si>
  <si>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</si>
  <si>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</si>
  <si>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</si>
  <si>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</si>
  <si>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</si>
  <si>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</si>
  <si>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</si>
  <si>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</si>
  <si>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</si>
  <si>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</si>
  <si>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</si>
  <si>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</si>
  <si>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</si>
  <si>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</si>
  <si>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</si>
  <si>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</si>
  <si>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</si>
  <si>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</si>
  <si>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</si>
  <si>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</si>
  <si>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</si>
  <si>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</si>
  <si>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</si>
  <si>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</si>
  <si>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</si>
  <si>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</si>
  <si>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</si>
  <si>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</si>
  <si>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</si>
  <si>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</si>
  <si>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</si>
  <si>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</si>
  <si>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</si>
  <si>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</si>
  <si>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</si>
  <si>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</si>
  <si>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</si>
  <si>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</si>
  <si>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</si>
  <si>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</si>
  <si>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</si>
  <si>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</si>
  <si>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</si>
  <si>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</si>
  <si>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</si>
  <si>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</si>
  <si>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</si>
  <si>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</si>
  <si>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</si>
  <si>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</si>
  <si>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</si>
  <si>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</si>
  <si>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</si>
  <si>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</si>
  <si>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</si>
  <si>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</si>
  <si>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</si>
  <si>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</si>
  <si>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</si>
  <si>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</si>
  <si>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</si>
  <si>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</si>
  <si>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</si>
  <si>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</si>
  <si>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</si>
  <si>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</si>
  <si>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</si>
  <si>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</si>
  <si>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</si>
  <si>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</si>
  <si>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</si>
  <si>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</si>
  <si>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</si>
  <si>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</si>
  <si>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</si>
  <si>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</si>
  <si>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</si>
  <si>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</si>
  <si>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</si>
  <si>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</si>
  <si>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</si>
  <si>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</si>
  <si>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</si>
  <si>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</si>
  <si>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</si>
  <si>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</si>
  <si>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</si>
  <si>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</si>
  <si>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</si>
  <si>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</si>
  <si>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</si>
  <si>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</si>
  <si>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</si>
  <si>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</si>
  <si>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</si>
  <si>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</si>
  <si>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</si>
  <si>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</si>
  <si>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</si>
  <si>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</si>
  <si>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</si>
  <si>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</si>
  <si>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</si>
  <si>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</si>
  <si>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</si>
  <si>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</si>
  <si>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</si>
  <si>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</si>
  <si>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</si>
  <si>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</si>
  <si>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</si>
  <si>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</si>
  <si>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</si>
  <si>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</si>
  <si>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</si>
  <si>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</si>
  <si>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</si>
  <si>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</si>
  <si>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</si>
  <si>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</si>
  <si>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</si>
  <si>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</si>
  <si>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</si>
  <si>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</si>
  <si>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</si>
  <si>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</si>
  <si>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</si>
  <si>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</si>
  <si>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</si>
  <si>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</si>
  <si>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</si>
  <si>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</si>
  <si>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</si>
  <si>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</si>
  <si>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</si>
  <si>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</si>
  <si>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</si>
  <si>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</si>
  <si>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</si>
  <si>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</si>
  <si>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</si>
  <si>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</si>
  <si>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</si>
  <si>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</si>
  <si>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</si>
  <si>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</si>
  <si>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</si>
  <si>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</si>
  <si>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</si>
  <si>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</si>
  <si>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</si>
  <si>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</si>
  <si>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</si>
  <si>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</si>
  <si>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</si>
  <si>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</si>
  <si>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</si>
  <si>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</si>
  <si>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</si>
  <si>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</si>
  <si>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</si>
  <si>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</si>
  <si>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</si>
  <si>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</si>
  <si>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</si>
  <si>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</si>
  <si>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</si>
  <si>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</si>
  <si>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</si>
  <si>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</si>
  <si>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</si>
  <si>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</si>
  <si>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</si>
  <si>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</si>
  <si>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</si>
  <si>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</si>
  <si>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</si>
  <si>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</si>
  <si>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</si>
  <si>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</si>
  <si>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</si>
  <si>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</si>
  <si>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</si>
  <si>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</si>
  <si>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</si>
  <si>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</si>
  <si>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</si>
  <si>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</si>
  <si>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</si>
  <si>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</si>
  <si>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</si>
  <si>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</si>
  <si>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</si>
  <si>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</si>
  <si>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</si>
  <si>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</si>
  <si>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</si>
  <si>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</si>
  <si>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</si>
  <si>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</si>
  <si>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</si>
  <si>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</si>
  <si>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</si>
  <si>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</si>
  <si>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</si>
  <si>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</si>
  <si>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</si>
  <si>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</si>
  <si>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</si>
  <si>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</si>
  <si>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</si>
  <si>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</si>
  <si>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</si>
  <si>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</si>
  <si>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</si>
  <si>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</si>
  <si>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</si>
  <si>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</si>
  <si>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</si>
  <si>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</si>
  <si>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</si>
  <si>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</si>
  <si>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</si>
  <si>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</si>
  <si>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</si>
  <si>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</si>
  <si>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</si>
  <si>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</si>
  <si>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</si>
  <si>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</si>
  <si>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</si>
  <si>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</si>
  <si>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</si>
  <si>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</si>
  <si>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</si>
  <si>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</si>
  <si>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</si>
  <si>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</si>
  <si>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</si>
  <si>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</si>
  <si>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</si>
  <si>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</si>
  <si>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</si>
  <si>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</si>
  <si>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</si>
  <si>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</si>
  <si>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</si>
  <si>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</si>
  <si>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</si>
  <si>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</si>
  <si>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</si>
  <si>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</si>
  <si>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</si>
  <si>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</si>
  <si>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</si>
  <si>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</si>
  <si>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</si>
  <si>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</si>
  <si>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</si>
  <si>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</si>
  <si>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</si>
  <si>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</si>
  <si>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</si>
  <si>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</si>
  <si>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</si>
  <si>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</si>
  <si>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</si>
  <si>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</si>
  <si>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</si>
  <si>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</si>
  <si>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</si>
  <si>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</si>
  <si>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</si>
  <si>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</si>
  <si>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</si>
  <si>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</si>
  <si>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</si>
  <si>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</si>
  <si>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</si>
  <si>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</si>
  <si>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</si>
  <si>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</si>
  <si>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</si>
  <si>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</si>
  <si>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</si>
  <si>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</si>
  <si>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</si>
  <si>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</si>
  <si>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</si>
  <si>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</si>
  <si>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</si>
  <si>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</si>
  <si>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</si>
  <si>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</si>
  <si>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</si>
  <si>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</si>
  <si>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</si>
  <si>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</si>
  <si>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</si>
  <si>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</si>
  <si>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</si>
  <si>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</si>
  <si>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</si>
  <si>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</si>
  <si>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</si>
  <si>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</si>
  <si>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</si>
  <si>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</si>
  <si>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</si>
  <si>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</si>
  <si>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</si>
  <si>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</si>
  <si>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</si>
  <si>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</si>
  <si>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</si>
  <si>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</si>
  <si>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</si>
  <si>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</si>
  <si>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</si>
  <si>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</si>
  <si>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</si>
  <si>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</si>
  <si>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</si>
  <si>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</si>
  <si>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</si>
  <si>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</si>
  <si>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</si>
  <si>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</si>
  <si>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</si>
  <si>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</si>
  <si>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</si>
  <si>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</si>
  <si>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</si>
  <si>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</si>
  <si>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</si>
  <si>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</si>
  <si>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</si>
  <si>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</si>
  <si>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</si>
  <si>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</si>
  <si>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</si>
  <si>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</si>
  <si>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</si>
  <si>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</si>
  <si>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</si>
  <si>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</si>
  <si>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</si>
  <si>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</si>
  <si>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</si>
  <si>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</si>
  <si>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</si>
  <si>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</si>
  <si>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</si>
  <si>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</si>
  <si>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</si>
  <si>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</si>
  <si>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</si>
  <si>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</si>
  <si>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</si>
  <si>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</si>
  <si>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</si>
  <si>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</si>
  <si>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</si>
  <si>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</si>
  <si>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</si>
  <si>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</si>
  <si>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</si>
  <si>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</si>
  <si>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</si>
  <si>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</si>
  <si>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</si>
  <si>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</si>
  <si>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</si>
  <si>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</si>
  <si>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</si>
  <si>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</si>
  <si>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</si>
  <si>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</si>
  <si>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</si>
  <si>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</si>
  <si>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</si>
  <si>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</si>
  <si>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</si>
  <si>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</si>
  <si>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</si>
  <si>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</si>
  <si>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</si>
  <si>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</si>
  <si>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</si>
  <si>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</si>
  <si>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</si>
  <si>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</si>
  <si>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</si>
  <si>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</si>
  <si>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</si>
  <si>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</si>
  <si>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</si>
  <si>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</si>
  <si>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</si>
  <si>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</si>
  <si>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</si>
  <si>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</si>
  <si>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</si>
  <si>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</si>
  <si>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</si>
  <si>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</si>
  <si>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</si>
  <si>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</si>
  <si>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</si>
  <si>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</si>
  <si>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</si>
  <si>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</si>
  <si>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</si>
  <si>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</si>
  <si>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</si>
  <si>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</si>
  <si>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</si>
  <si>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</si>
  <si>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</si>
  <si>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</si>
  <si>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</si>
  <si>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</si>
  <si>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</si>
  <si>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</si>
  <si>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</si>
  <si>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</si>
  <si>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</si>
  <si>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</si>
  <si>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</si>
  <si>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</si>
  <si>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</si>
  <si>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</si>
  <si>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</si>
  <si>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</si>
  <si>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</si>
  <si>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</si>
  <si>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</si>
  <si>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</si>
  <si>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</si>
  <si>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</si>
  <si>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</si>
  <si>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</si>
  <si>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</si>
  <si>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</si>
  <si>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</si>
  <si>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</si>
  <si>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</si>
  <si>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</si>
  <si>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</si>
  <si>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</si>
  <si>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</si>
  <si>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</si>
  <si>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</si>
  <si>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</si>
  <si>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</si>
  <si>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</si>
  <si>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</si>
  <si>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</si>
  <si>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</si>
  <si>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</si>
  <si>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</si>
  <si>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</si>
  <si>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</si>
  <si>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</si>
  <si>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</si>
  <si>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</si>
  <si>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</si>
  <si>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</si>
  <si>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</si>
  <si>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</si>
  <si>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</si>
  <si>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</si>
  <si>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</si>
  <si>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</si>
  <si>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</si>
  <si>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</si>
  <si>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</si>
  <si>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</si>
  <si>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</si>
  <si>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</si>
  <si>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</si>
  <si>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</si>
  <si>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</si>
  <si>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</si>
  <si>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</si>
  <si>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</si>
  <si>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</si>
  <si>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</si>
  <si>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</si>
  <si>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</si>
  <si>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</si>
  <si>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</si>
  <si>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</si>
  <si>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</si>
  <si>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</si>
  <si>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</si>
  <si>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</si>
  <si>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</si>
  <si>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</si>
  <si>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</si>
  <si>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</si>
  <si>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</si>
  <si>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</si>
  <si>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</si>
  <si>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</si>
  <si>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</si>
  <si>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</si>
  <si>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</si>
  <si>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</si>
  <si>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</si>
  <si>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</si>
  <si>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</si>
  <si>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</si>
  <si>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</si>
  <si>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</si>
  <si>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</si>
  <si>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</si>
  <si>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</si>
  <si>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</si>
  <si>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</si>
  <si>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</si>
  <si>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</si>
  <si>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</si>
  <si>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</si>
  <si>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</si>
  <si>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</si>
  <si>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</si>
  <si>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</si>
  <si>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</si>
  <si>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</si>
  <si>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</si>
  <si>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</si>
  <si>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</si>
  <si>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</si>
  <si>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</si>
  <si>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</si>
  <si>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</si>
  <si>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</si>
  <si>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</si>
  <si>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</si>
  <si>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</si>
  <si>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</si>
  <si>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</si>
  <si>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</si>
  <si>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</si>
  <si>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</si>
  <si>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</si>
  <si>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</si>
  <si>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</si>
  <si>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</si>
  <si>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</si>
  <si>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</si>
  <si>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</si>
  <si>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</si>
  <si>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</si>
  <si>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</si>
  <si>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</si>
  <si>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</si>
  <si>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</si>
  <si>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</si>
  <si>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</si>
  <si>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</si>
  <si>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</si>
  <si>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</si>
  <si>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</si>
  <si>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</si>
  <si>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</si>
  <si>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</si>
  <si>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</si>
  <si>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</si>
  <si>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</si>
  <si>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</si>
  <si>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</si>
  <si>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</si>
  <si>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</si>
  <si>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</si>
  <si>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</si>
  <si>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</si>
  <si>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</si>
  <si>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</si>
  <si>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</si>
  <si>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</si>
  <si>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</si>
  <si>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</si>
  <si>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</si>
  <si>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</si>
  <si>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</si>
  <si>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</si>
  <si>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</si>
  <si>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</si>
  <si>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</si>
  <si>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</si>
  <si>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</si>
  <si>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</si>
  <si>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</si>
  <si>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</si>
  <si>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</si>
  <si>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</si>
  <si>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</si>
  <si>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</si>
  <si>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</si>
  <si>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</si>
  <si>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</si>
  <si>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</si>
  <si>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</si>
  <si>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</si>
  <si>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</si>
  <si>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</si>
  <si>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</si>
  <si>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</si>
  <si>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</si>
  <si>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</si>
  <si>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</si>
  <si>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</si>
  <si>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</si>
  <si>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</si>
  <si>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</si>
  <si>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</si>
  <si>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</si>
  <si>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</si>
  <si>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</si>
  <si>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</si>
  <si>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</si>
  <si>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</si>
  <si>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</si>
  <si>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</si>
  <si>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</si>
  <si>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</si>
  <si>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</si>
  <si>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</si>
  <si>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</si>
  <si>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</si>
  <si>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</si>
  <si>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</si>
  <si>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</si>
  <si>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</si>
  <si>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</si>
  <si>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</si>
  <si>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</si>
  <si>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</si>
  <si>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</si>
  <si>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</si>
  <si>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</si>
  <si>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</si>
  <si>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</si>
  <si>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</si>
  <si>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</si>
  <si>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</si>
  <si>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</si>
  <si>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</si>
  <si>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</si>
  <si>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</si>
  <si>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</si>
  <si>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</si>
  <si>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</si>
  <si>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</si>
  <si>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</si>
  <si>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</si>
  <si>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</si>
  <si>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</si>
  <si>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</si>
  <si>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</si>
  <si>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</si>
  <si>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</si>
  <si>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</si>
  <si>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</si>
  <si>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</si>
  <si>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</si>
  <si>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</si>
  <si>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</si>
  <si>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</si>
  <si>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</si>
  <si>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</si>
  <si>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</si>
  <si>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</si>
  <si>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</si>
  <si>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</si>
  <si>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</si>
  <si>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</si>
  <si>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</si>
  <si>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</si>
  <si>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</si>
  <si>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</si>
  <si>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</si>
  <si>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</si>
  <si>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</si>
  <si>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</si>
  <si>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</si>
  <si>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</si>
  <si>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</si>
  <si>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</si>
  <si>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</si>
  <si>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</si>
  <si>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</si>
  <si>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</si>
  <si>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</si>
  <si>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</si>
  <si>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</si>
  <si>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</si>
  <si>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</si>
  <si>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</si>
  <si>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</si>
  <si>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</si>
  <si>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</si>
  <si>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</si>
  <si>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</si>
  <si>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</si>
  <si>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</si>
  <si>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</si>
  <si>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</si>
  <si>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</si>
  <si>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</si>
  <si>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</si>
  <si>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</si>
  <si>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</si>
  <si>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</si>
  <si>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</si>
  <si>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</si>
  <si>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</si>
  <si>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</si>
  <si>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</si>
  <si>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</si>
  <si>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</si>
  <si>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</si>
  <si>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</si>
  <si>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</si>
  <si>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</si>
  <si>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</si>
  <si>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</si>
  <si>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</si>
  <si>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</si>
  <si>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</si>
  <si>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</si>
  <si>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</si>
  <si>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</si>
  <si>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</si>
  <si>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</si>
  <si>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</si>
  <si>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</si>
  <si>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</si>
  <si>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</si>
  <si>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</si>
  <si>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</si>
  <si>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</si>
  <si>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</si>
  <si>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</si>
  <si>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</si>
  <si>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</si>
  <si>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</si>
  <si>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</si>
  <si>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</si>
  <si>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</si>
  <si>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</si>
  <si>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</si>
  <si>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</si>
  <si>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</si>
  <si>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</si>
  <si>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</si>
  <si>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</si>
  <si>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</si>
  <si>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</si>
  <si>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</si>
  <si>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</si>
  <si>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</si>
  <si>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</si>
  <si>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</si>
  <si>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</si>
  <si>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</si>
  <si>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</si>
  <si>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</si>
  <si>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</si>
  <si>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</si>
  <si>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</si>
  <si>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</si>
  <si>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</si>
  <si>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</si>
  <si>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</si>
  <si>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</si>
  <si>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</si>
  <si>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</si>
  <si>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</si>
  <si>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</si>
  <si>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</si>
  <si>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</si>
  <si>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</si>
  <si>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</si>
  <si>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</si>
  <si>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</si>
  <si>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</si>
  <si>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</si>
  <si>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</si>
  <si>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</si>
  <si>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</si>
  <si>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</si>
  <si>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</si>
  <si>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</si>
  <si>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</si>
  <si>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</si>
  <si>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</si>
  <si>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</si>
  <si>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</si>
  <si>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</si>
  <si>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</si>
  <si>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</si>
  <si>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</si>
  <si>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</si>
  <si>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</si>
  <si>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</si>
  <si>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</si>
  <si>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</si>
  <si>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</si>
  <si>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</si>
  <si>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</si>
  <si>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</si>
  <si>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</si>
  <si>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</si>
  <si>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</si>
  <si>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</si>
  <si>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</si>
  <si>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</si>
  <si>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</si>
  <si>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</si>
  <si>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</si>
  <si>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</si>
  <si>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</si>
  <si>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</si>
  <si>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</si>
  <si>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</si>
  <si>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</si>
  <si>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</si>
  <si>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</si>
  <si>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</si>
  <si>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</si>
  <si>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</si>
  <si>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</si>
  <si>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</si>
  <si>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</si>
  <si>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</si>
  <si>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</si>
  <si>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</si>
  <si>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</si>
  <si>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</si>
  <si>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</si>
  <si>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</si>
  <si>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</si>
  <si>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</si>
  <si>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</si>
  <si>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</si>
  <si>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</si>
  <si>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</si>
  <si>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</si>
  <si>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</si>
  <si>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</si>
  <si>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</si>
  <si>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</si>
  <si>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</si>
  <si>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</si>
  <si>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</si>
  <si>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</si>
  <si>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</si>
  <si>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</si>
  <si>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</si>
  <si>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</si>
  <si>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</si>
  <si>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</si>
  <si>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</si>
  <si>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</si>
  <si>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</si>
  <si>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</si>
  <si>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</si>
  <si>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</si>
  <si>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</si>
  <si>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</si>
  <si>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</si>
  <si>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</si>
  <si>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</si>
  <si>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</si>
  <si>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</si>
  <si>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</si>
  <si>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</si>
  <si>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</si>
  <si>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</si>
  <si>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</si>
  <si>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</si>
  <si>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</si>
  <si>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</si>
  <si>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</si>
  <si>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</si>
  <si>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</si>
  <si>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</si>
  <si>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</si>
  <si>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</si>
  <si>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</si>
  <si>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</si>
  <si>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</si>
  <si>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</si>
  <si>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</si>
  <si>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</si>
  <si>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</si>
  <si>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</si>
  <si>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</si>
  <si>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</si>
  <si>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</si>
  <si>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</si>
  <si>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</si>
  <si>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</si>
  <si>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</si>
  <si>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</si>
  <si>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</si>
  <si>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</si>
  <si>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</si>
  <si>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</si>
  <si>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</si>
  <si>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</si>
  <si>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</si>
  <si>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</si>
  <si>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</si>
  <si>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</si>
  <si>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</si>
  <si>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</si>
  <si>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</si>
  <si>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</si>
  <si>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</si>
  <si>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</si>
  <si>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</si>
  <si>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</si>
  <si>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</si>
  <si>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</si>
  <si>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</si>
  <si>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</si>
  <si>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</si>
  <si>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</si>
  <si>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</si>
  <si>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</si>
  <si>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</si>
  <si>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</si>
  <si>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</si>
  <si>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</si>
  <si>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</si>
  <si>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</si>
  <si>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</si>
  <si>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</si>
  <si>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</si>
  <si>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</si>
  <si>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</si>
  <si>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</si>
  <si>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</si>
  <si>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</si>
  <si>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</si>
  <si>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</si>
  <si>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</si>
  <si>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</si>
  <si>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</si>
  <si>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</si>
  <si>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</si>
  <si>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</si>
  <si>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</si>
  <si>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</si>
  <si>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</si>
  <si>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</si>
  <si>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</si>
  <si>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</si>
  <si>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</si>
  <si>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</si>
  <si>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</si>
  <si>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</si>
  <si>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</si>
  <si>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</si>
  <si>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</si>
  <si>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</si>
  <si>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</si>
  <si>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</si>
  <si>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</si>
  <si>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</si>
  <si>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</si>
  <si>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</si>
  <si>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</si>
  <si>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</si>
  <si>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</si>
  <si>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</si>
  <si>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</si>
  <si>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</si>
  <si>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</si>
  <si>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</si>
  <si>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</si>
  <si>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</si>
  <si>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</si>
  <si>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</si>
  <si>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</si>
  <si>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</si>
  <si>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</si>
  <si>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</si>
  <si>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</si>
  <si>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</si>
  <si>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</si>
  <si>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</si>
  <si>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</si>
  <si>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</si>
  <si>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</si>
  <si>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</si>
  <si>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</si>
  <si>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</si>
  <si>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</si>
  <si>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</si>
  <si>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</si>
  <si>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</si>
  <si>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</si>
  <si>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</si>
  <si>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</si>
  <si>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</si>
  <si>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</si>
  <si>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</si>
  <si>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</si>
  <si>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</si>
  <si>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</si>
  <si>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</si>
  <si>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</si>
  <si>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</si>
  <si>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</si>
  <si>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</si>
  <si>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</si>
  <si>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</si>
  <si>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</si>
  <si>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</si>
  <si>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</si>
  <si>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</si>
  <si>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</si>
  <si>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</si>
  <si>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</si>
  <si>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</si>
  <si>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</si>
  <si>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</si>
  <si>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</si>
  <si>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</si>
  <si>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</si>
  <si>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</si>
  <si>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</si>
  <si>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</si>
  <si>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</si>
  <si>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</si>
  <si>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</si>
  <si>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</si>
  <si>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</si>
  <si>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</si>
  <si>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</si>
  <si>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</si>
  <si>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</si>
  <si>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</si>
  <si>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</si>
  <si>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</si>
  <si>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</si>
  <si>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</si>
  <si>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</si>
  <si>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</si>
  <si>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</si>
  <si>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</si>
  <si>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</si>
  <si>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</si>
  <si>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</si>
  <si>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</si>
  <si>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</si>
  <si>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</si>
  <si>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</si>
  <si>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</si>
  <si>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</si>
  <si>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</si>
  <si>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</si>
  <si>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</si>
  <si>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</si>
  <si>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</si>
  <si>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</si>
  <si>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</si>
  <si>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</si>
  <si>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</si>
  <si>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</si>
  <si>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</si>
  <si>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</si>
  <si>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</si>
  <si>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</si>
  <si>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</si>
  <si>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</si>
  <si>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</si>
  <si>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</si>
  <si>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</si>
  <si>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</si>
  <si>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</si>
  <si>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</si>
  <si>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</si>
  <si>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</si>
  <si>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</si>
  <si>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</si>
  <si>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</si>
  <si>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</si>
  <si>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</si>
  <si>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</si>
  <si>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</si>
  <si>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Schurter AG</t>
  </si>
  <si>
    <t>Werkhofstrasse 8-12, CH-6006 Lucerne</t>
  </si>
  <si>
    <t>Sarah Ammann</t>
  </si>
  <si>
    <t>substances@schurter.com</t>
  </si>
  <si>
    <t>+41 41 369 32 27</t>
  </si>
  <si>
    <t>Rolf Nussbaumer</t>
  </si>
  <si>
    <t>Chief Technical Officer</t>
  </si>
  <si>
    <t>rolf.nussbaumer@schurter.com</t>
  </si>
  <si>
    <t>+41 41 369 34 43</t>
  </si>
  <si>
    <t>Per Bill of Material, no Tantalum</t>
  </si>
  <si>
    <t>Per Bill of Material, no Tungsten</t>
  </si>
  <si>
    <t>Information of supplier</t>
  </si>
  <si>
    <t>100%</t>
  </si>
  <si>
    <t>See our Certificate of Conformity "Conflict Minerals"</t>
  </si>
  <si>
    <t>https://www.schurter.com/en/data/download/declaration-coc-conflict-minerals</t>
  </si>
  <si>
    <t>We rely on smelters approved by CFSI (see CFSI smelter lists) where possible. Other smelters are assessed based on their self-declarations, e.g. on the Internet</t>
  </si>
  <si>
    <t>We rely on smelters approved by CFSI (see CFSI smelter lists) where possible. Other smelters are assessed based on their self-declarations, e.g. on the Internet.
We regularly request CFSI_CMRT template from our suppliers</t>
  </si>
  <si>
    <t>CMRT Conflict Minerals Reporting Template</t>
  </si>
  <si>
    <t>We do a documentation review and check the plausibility of the received information</t>
  </si>
  <si>
    <t>All internal and/or external complaints are fed into our CAPA system in SAP. Actions defined are managed and documented by this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</si>
</sst>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ubstances@schurt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churter.com/en/data/download/declaration-coc-conflict-minerals" TargetMode="External"/><Relationship Id="rId4" Type="http://schemas.openxmlformats.org/officeDocument/2006/relationships/hyperlink" Target="mailto:rolf.nussbaumer@schurt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697128B-E0B6-4B3C-B150-45F01D7A07F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0FA8617-BDF6-4C44-AEAA-3C906B2DC91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5" zoomScaleNormal="75"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8"/>
      <c r="G3" s="358"/>
      <c r="H3" s="358"/>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494</v>
      </c>
      <c r="E9" s="361"/>
      <c r="F9" s="361"/>
      <c r="G9" s="36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4"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7"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7" t="s">
        <v>2351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7"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7"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15798</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15800</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7"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15802</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45086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t="s">
        <v>15804</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t="s">
        <v>15805</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t="s">
        <v>15806</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t="s">
        <v>15806</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t="s">
        <v>15806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t="s">
        <v>15806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t="s">
        <v>15806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t="s">
        <v>15806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t="s">
        <v>15806</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180</v>
      </c>
      <c r="E52" s="327"/>
      <c r="F52" s="47"/>
      <c r="G52" s="334" t="s">
        <v>15806</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15807</v>
      </c>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15807</v>
      </c>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t="s">
        <v>15808</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15809</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t="s">
        <v>15810</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15811</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15812</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488</v>
      </c>
      <c r="E85" s="381"/>
      <c r="F85" s="57"/>
      <c r="G85" s="334" t="s">
        <v>15813</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t="s">
        <v>15814</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66" stopIfTrue="1">
      <formula>IF($D$22="",TRUE)</formula>
    </cfRule>
  </conditionalFormatting>
  <conditionalFormatting sqref="D26:E26">
    <cfRule type="expression" dxfId="78" priority="144" stopIfTrue="1">
      <formula>IF($D$26="",TRUE)</formula>
    </cfRule>
  </conditionalFormatting>
  <conditionalFormatting sqref="D27:E27">
    <cfRule type="expression" dxfId="77" priority="151" stopIfTrue="1">
      <formula>IF($D$27="",TRUE)</formula>
    </cfRule>
  </conditionalFormatting>
  <conditionalFormatting sqref="D28:E28">
    <cfRule type="expression" dxfId="76" priority="152" stopIfTrue="1">
      <formula>IF($D$28="",TRUE)</formula>
    </cfRule>
  </conditionalFormatting>
  <conditionalFormatting sqref="D29:E29">
    <cfRule type="expression" dxfId="75" priority="153" stopIfTrue="1">
      <formula>IF($D$29="",TRUE)</formula>
    </cfRule>
  </conditionalFormatting>
  <conditionalFormatting sqref="D32:E32">
    <cfRule type="expression" dxfId="74" priority="62" stopIfTrue="1">
      <formula>IF(AND(OR($D$26="Yes",$D$26=""),$D$32=""),1,0)</formula>
    </cfRule>
    <cfRule type="expression" dxfId="73" priority="149" stopIfTrue="1">
      <formula>$P$26=""</formula>
    </cfRule>
  </conditionalFormatting>
  <conditionalFormatting sqref="D33:E33">
    <cfRule type="expression" dxfId="72" priority="50" stopIfTrue="1">
      <formula>$P$27=""</formula>
    </cfRule>
    <cfRule type="expression" dxfId="71" priority="49" stopIfTrue="1">
      <formula>IF(AND(OR($D$27="Yes",$D$27=""),$D$33=""),1,0)</formula>
    </cfRule>
  </conditionalFormatting>
  <conditionalFormatting sqref="D34:E34">
    <cfRule type="expression" dxfId="70" priority="8" stopIfTrue="1">
      <formula>IF(AND(OR($D$28="Yes",$D$28=""),$D$34=""),1,0)</formula>
    </cfRule>
    <cfRule type="expression" dxfId="69" priority="9" stopIfTrue="1">
      <formula>$P$28=""</formula>
    </cfRule>
  </conditionalFormatting>
  <conditionalFormatting sqref="D35:E35">
    <cfRule type="expression" dxfId="68" priority="46" stopIfTrue="1">
      <formula>IF(AND(OR($D$29="Yes",$D$29=""),$D$35=""),1,0)</formula>
    </cfRule>
    <cfRule type="expression" dxfId="67" priority="170" stopIfTrue="1">
      <formula>$P$29=""</formula>
    </cfRule>
  </conditionalFormatting>
  <conditionalFormatting sqref="D38:E38 D44:E44 D50:E50 D56:E56 D62:E62 D68:E68">
    <cfRule type="expression" dxfId="66" priority="25" stopIfTrue="1">
      <formula>$P$26=""</formula>
    </cfRule>
    <cfRule type="expression" dxfId="65" priority="26" stopIfTrue="1">
      <formula>$P$32=""</formula>
    </cfRule>
  </conditionalFormatting>
  <conditionalFormatting sqref="D38:E38">
    <cfRule type="expression" dxfId="64" priority="61" stopIfTrue="1">
      <formula>IF(AND(OR($D$26="Yes",$D$26=""),OR($D$32="Yes",$D$32=""),D38=""),1,0)</formula>
    </cfRule>
  </conditionalFormatting>
  <conditionalFormatting sqref="D39:E39 D45:E45 D51:E51 D57:E57 D63:E63 D69:E69">
    <cfRule type="expression" dxfId="63" priority="19" stopIfTrue="1">
      <formula>$P$33=""</formula>
    </cfRule>
    <cfRule type="expression" dxfId="62" priority="20" stopIfTrue="1">
      <formula>$P$39=""</formula>
    </cfRule>
  </conditionalFormatting>
  <conditionalFormatting sqref="D39:E39">
    <cfRule type="expression" dxfId="61" priority="57" stopIfTrue="1">
      <formula>IF(AND(OR($D$27="Yes",$D$27=""),OR($D$33="Yes",$D$33=""),D39=""),1,0)</formula>
    </cfRule>
  </conditionalFormatting>
  <conditionalFormatting sqref="D40:E40 D46:E46 D52:E52 D58:E58 D64:E64 D70:E70">
    <cfRule type="expression" dxfId="60" priority="14" stopIfTrue="1">
      <formula>$P$28=""</formula>
    </cfRule>
    <cfRule type="expression" dxfId="59" priority="15" stopIfTrue="1">
      <formula>$P$34=""</formula>
    </cfRule>
  </conditionalFormatting>
  <conditionalFormatting sqref="D40:E40">
    <cfRule type="expression" dxfId="58" priority="56" stopIfTrue="1">
      <formula>IF(AND(OR($D$28="Yes",$D$28=""),OR($D$34="Yes",$D$34=""),D40=""),1,0)</formula>
    </cfRule>
  </conditionalFormatting>
  <conditionalFormatting sqref="D41:E41 D47:E47 D53:E53 D59:E59 D65:E65 D71:E71">
    <cfRule type="expression" dxfId="57" priority="10" stopIfTrue="1">
      <formula>$P$29=""</formula>
    </cfRule>
    <cfRule type="expression" dxfId="56" priority="11" stopIfTrue="1">
      <formula>$P$35=""</formula>
    </cfRule>
  </conditionalFormatting>
  <conditionalFormatting sqref="D41:E41">
    <cfRule type="expression" dxfId="55" priority="172" stopIfTrue="1">
      <formula>IF(AND(OR($D$29="Yes",$D$29=""),OR($D$35="Yes",$D$35=""),D41=""),1,0)</formula>
    </cfRule>
  </conditionalFormatting>
  <conditionalFormatting sqref="D44:E44">
    <cfRule type="expression" dxfId="54" priority="60" stopIfTrue="1">
      <formula>IF(AND(OR($D$26="Yes",$D$26=""),OR($D$32="Yes",$D$32=""),D44=""),1,0)</formula>
    </cfRule>
  </conditionalFormatting>
  <conditionalFormatting sqref="D45:E45">
    <cfRule type="expression" dxfId="53" priority="22" stopIfTrue="1">
      <formula>IF(AND(OR($D$27="Yes",$D$27=""),OR($D$33="Yes",$D$33=""),D45=""),1,0)</formula>
    </cfRule>
  </conditionalFormatting>
  <conditionalFormatting sqref="D46:E46">
    <cfRule type="expression" dxfId="52" priority="47" stopIfTrue="1">
      <formula>IF(AND(OR($D$28="Yes",$D$28=""),OR($D$34="Yes",$D$34=""),D46=""),1,0)</formula>
    </cfRule>
  </conditionalFormatting>
  <conditionalFormatting sqref="D47:E47">
    <cfRule type="expression" dxfId="51" priority="55" stopIfTrue="1">
      <formula>IF(AND(OR($D$29="Yes",$D$29=""),OR($D$35="Yes",$D$35=""),D47=""),1,0)</formula>
    </cfRule>
  </conditionalFormatting>
  <conditionalFormatting sqref="D50:E50">
    <cfRule type="expression" dxfId="50" priority="28" stopIfTrue="1">
      <formula>IF(AND(OR($D$26="Yes",$D$26=""),OR($D$32="Yes",$D$32=""),D50=""),1,0)</formula>
    </cfRule>
  </conditionalFormatting>
  <conditionalFormatting sqref="D51:E51">
    <cfRule type="expression" dxfId="49" priority="167" stopIfTrue="1">
      <formula>IF(AND(OR($D$27="Yes",$D$27=""),OR($D$33="Yes",$D$33=""),D51=""),1,0)</formula>
    </cfRule>
  </conditionalFormatting>
  <conditionalFormatting sqref="D52:E52">
    <cfRule type="expression" dxfId="48" priority="18" stopIfTrue="1">
      <formula>IF(AND(OR($D$28="Yes",$D$28=""),OR($D$34="Yes",$D$34=""),D52=""),1,0)</formula>
    </cfRule>
  </conditionalFormatting>
  <conditionalFormatting sqref="D53:E53">
    <cfRule type="expression" dxfId="47" priority="41" stopIfTrue="1">
      <formula>IF(AND(OR($D$29="Yes",$D$29=""),OR($D$35="Yes",$D$35=""),D53=""),1,0)</formula>
    </cfRule>
  </conditionalFormatting>
  <conditionalFormatting sqref="D56:E56">
    <cfRule type="expression" dxfId="46" priority="36" stopIfTrue="1">
      <formula>IF(AND(OR($D$26="Yes",$D$26=""),OR($D$32="Yes",$D$32=""),D56=""),1,0)</formula>
    </cfRule>
  </conditionalFormatting>
  <conditionalFormatting sqref="D57:E57">
    <cfRule type="expression" dxfId="45" priority="24" stopIfTrue="1">
      <formula>IF(AND(OR($D$27="Yes",$D$27=""),OR($D$33="Yes",$D$33=""),D57=""),1,0)</formula>
    </cfRule>
  </conditionalFormatting>
  <conditionalFormatting sqref="D58:E58">
    <cfRule type="expression" dxfId="44" priority="17" stopIfTrue="1">
      <formula>IF(AND(OR($D$28="Yes",$D$28=""),OR($D$34="Yes",$D$34=""),D58=""),1,0)</formula>
    </cfRule>
  </conditionalFormatting>
  <conditionalFormatting sqref="D59:E59">
    <cfRule type="expression" dxfId="43" priority="13" stopIfTrue="1">
      <formula>IF(AND(OR($D$29="Yes",$D$29=""),OR($D$35="Yes",$D$35=""),D59=""),1,0)</formula>
    </cfRule>
  </conditionalFormatting>
  <conditionalFormatting sqref="D62:E62">
    <cfRule type="expression" dxfId="42" priority="35" stopIfTrue="1">
      <formula>IF(AND(OR($D$26="Yes",$D$26=""),OR($D$32="Yes",$D$32=""),D62=""),1,0)</formula>
    </cfRule>
  </conditionalFormatting>
  <conditionalFormatting sqref="D63:E63">
    <cfRule type="expression" dxfId="41" priority="21" stopIfTrue="1">
      <formula>IF(AND(OR($D$27="Yes",$D$27=""),OR($D$33="Yes",$D$33=""),D63=""),1,0)</formula>
    </cfRule>
  </conditionalFormatting>
  <conditionalFormatting sqref="D64:E64">
    <cfRule type="expression" dxfId="40" priority="16" stopIfTrue="1">
      <formula>IF(AND(OR($D$28="Yes",$D$28=""),OR($D$34="Yes",$D$34=""),D64=""),1,0)</formula>
    </cfRule>
  </conditionalFormatting>
  <conditionalFormatting sqref="D65:E65">
    <cfRule type="expression" dxfId="39" priority="12" stopIfTrue="1">
      <formula>IF(AND(OR($D$29="Yes",$D$29=""),OR($D$35="Yes",$D$35=""),D65=""),1,0)</formula>
    </cfRule>
  </conditionalFormatting>
  <conditionalFormatting sqref="D68:E68">
    <cfRule type="expression" dxfId="38" priority="27" stopIfTrue="1">
      <formula>IF(AND(OR($D$26="Yes",$D$26=""),OR($D$32="Yes",$D$32=""),D68=""),1,0)</formula>
    </cfRule>
  </conditionalFormatting>
  <conditionalFormatting sqref="D69:E69">
    <cfRule type="expression" dxfId="37" priority="23" stopIfTrue="1">
      <formula>IF(AND(OR($D$27="Yes",$D$27=""),OR($D$33="Yes",$D$33=""),D69=""),1,0)</formula>
    </cfRule>
  </conditionalFormatting>
  <conditionalFormatting sqref="D70:E70">
    <cfRule type="expression" dxfId="36" priority="169" stopIfTrue="1">
      <formula>IF(AND(OR($D$28="Yes",$D$28=""),OR($D$34="Yes",$D$34=""),D70=""),1,0)</formula>
    </cfRule>
  </conditionalFormatting>
  <conditionalFormatting sqref="D71:E71">
    <cfRule type="expression" dxfId="35" priority="171" stopIfTrue="1">
      <formula>IF(AND(OR($D$29="Yes",$D$29=""),OR($D$35="Yes",$D$35=""),D71=""),1,0)</formula>
    </cfRule>
  </conditionalFormatting>
  <conditionalFormatting sqref="D75:E75 D77:E77 D79:E79 D81:E81 D83 D85:E85 D87:E87 D89:E89">
    <cfRule type="expression" dxfId="34" priority="92" stopIfTrue="1">
      <formula>AND(OR($D$26="No",AND($D$26="Yes",$D$32="No")),OR($D$27="No",AND($D$27="Yes",$D$33="No")),OR($D$28="No",AND($D$28="Yes",$D$34="No")),OR($D$29="No",AND($D$29="Yes",$D$35="No")))</formula>
    </cfRule>
    <cfRule type="expression" dxfId="33" priority="93" stopIfTrue="1">
      <formula>IF(D75="",TRUE)</formula>
    </cfRule>
  </conditionalFormatting>
  <conditionalFormatting sqref="D9:G9">
    <cfRule type="expression" dxfId="32" priority="159" stopIfTrue="1">
      <formula>IF($D$9="",TRUE)</formula>
    </cfRule>
  </conditionalFormatting>
  <conditionalFormatting sqref="D8:J8">
    <cfRule type="expression" dxfId="31" priority="158" stopIfTrue="1">
      <formula>IF($D$8="",TRUE)</formula>
    </cfRule>
  </conditionalFormatting>
  <conditionalFormatting sqref="D10:J10">
    <cfRule type="expression" dxfId="30" priority="173" stopIfTrue="1">
      <formula>IF(AND($D$10="",$D$9=$R$9),TRUE)</formula>
    </cfRule>
    <cfRule type="expression" dxfId="29" priority="63" stopIfTrue="1">
      <formula>IF($D$9=$Q$9,TRUE)</formula>
    </cfRule>
  </conditionalFormatting>
  <conditionalFormatting sqref="D15:J15">
    <cfRule type="expression" dxfId="28" priority="5" stopIfTrue="1">
      <formula>IF($D$15="",TRUE)</formula>
    </cfRule>
  </conditionalFormatting>
  <conditionalFormatting sqref="D16:J16">
    <cfRule type="expression" dxfId="27" priority="6" stopIfTrue="1">
      <formula>IF($D$16="",TRUE)</formula>
    </cfRule>
  </conditionalFormatting>
  <conditionalFormatting sqref="D17:J17">
    <cfRule type="expression" dxfId="26" priority="3" stopIfTrue="1">
      <formula>IF($D$17="",TRUE)</formula>
    </cfRule>
  </conditionalFormatting>
  <conditionalFormatting sqref="D18:J18">
    <cfRule type="expression" dxfId="25" priority="7" stopIfTrue="1">
      <formula>IF($D$18="",TRUE)</formula>
    </cfRule>
  </conditionalFormatting>
  <conditionalFormatting sqref="D20:J20">
    <cfRule type="expression" dxfId="24" priority="4" stopIfTrue="1">
      <formula>IF($D$20="",TRUE)</formula>
    </cfRule>
  </conditionalFormatting>
  <conditionalFormatting sqref="G77:J77">
    <cfRule type="expression" dxfId="23" priority="2" stopIfTrue="1">
      <formula>IF(AND($D$77="Yes",$G$77=""),TRUE)</formula>
    </cfRule>
  </conditionalFormatting>
  <conditionalFormatting sqref="G85:J85">
    <cfRule type="expression" dxfId="22" priority="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FA07DE6-3E30-401E-911E-A48623C00000}"/>
    <hyperlink ref="D20" r:id="rId4" xr:uid="{533D9544-0E62-4D20-8E57-D5D97B07A654}"/>
    <hyperlink ref="G77" r:id="rId5" xr:uid="{67324597-6985-444D-9CEC-98D4C848BCA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A2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763</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t="shared" ref="S5" ca="1" si="0">IF(B5="","",IF(ISERROR(MATCH($E5,CL,0)),"Unknown",INDIRECT("'C'!$A$"&amp;MATCH($E5,CL,0)+1)))</f>
        <v>US</v>
      </c>
      <c r="T5" s="181" t="str">
        <f ca="1">IF(B5="","",IF(ISERROR(MATCH($J5,SorP!$B$1:$B$6279,0)),"",INDIRECT("'SorP'!$A$"&amp;MATCH($S5&amp;$J5,SorP!C:C,0))))</f>
        <v>US-PA</v>
      </c>
      <c r="U5" s="201"/>
      <c r="V5" s="226">
        <f ca="1">IF(C5="",NA(),IF(OR(C5="Smelter not listed",C5="Smelter not yet identified"),MATCH($B5&amp;$D5,'Smelter Look-up'!$J:$J,0),MATCH($B5&amp;$C5,'Smelter Look-up'!$J:$J,0)))</f>
        <v>389</v>
      </c>
      <c r="X5" s="227">
        <f t="shared" ref="X5" ca="1" si="1">IF(AND(C5="Smelter not listed",OR(LEN(D5)=0,LEN(E5)=0)),1,0)</f>
        <v>0</v>
      </c>
      <c r="AB5" s="228" t="str">
        <f t="shared" ref="AB5" ca="1" si="2">B5&amp;C5</f>
        <v>TinAlpha</v>
      </c>
    </row>
    <row r="6" spans="1:34" s="227" customFormat="1" ht="19.899999999999999" customHeight="1">
      <c r="A6" s="262" t="s">
        <v>766</v>
      </c>
      <c r="B6" s="182" t="str">
        <f ca="1">IF(LEN(A6)=0,"",INDEX('Smelter Look-up'!$A:$A,MATCH($A6,'Smelter Look-up'!$E:$E,0)))</f>
        <v>Tin</v>
      </c>
      <c r="C6" s="186" t="str">
        <f ca="1">IF(LEN(A6)=0,"",INDEX('Smelter Look-up'!$C:$C,MATCH($A6,'Smelter Look-up'!$E:$E,0)))</f>
        <v>Fenix Metals</v>
      </c>
      <c r="D6" s="230"/>
      <c r="E6" s="182" t="str">
        <f ca="1">IF(ISERROR($V6),"",OFFSET('Smelter Look-up'!$D$4,$V6-4,0)&amp;"")</f>
        <v>POLAND</v>
      </c>
      <c r="F6" s="182" t="str">
        <f ca="1">IF(ISERROR($V6),"",OFFSET('Smelter Look-up'!$E$4,$V6-4,0))</f>
        <v>CID000468</v>
      </c>
      <c r="G6" s="182" t="str">
        <f ca="1">IF(C6=$X$4,IF(ISERROR($V6),"Enter smelter details","RMI"),IF(ISERROR($V6),"",OFFSET('Smelter Look-up'!$F$4,$V6-4,0)))</f>
        <v>RMI</v>
      </c>
      <c r="H6" s="183">
        <f ca="1">IF(ISERROR($V6),"",OFFSET('Smelter Look-up'!$G$4,$V6-4,0))</f>
        <v>0</v>
      </c>
      <c r="I6" s="184" t="str">
        <f ca="1">IF(ISERROR($V6),"",OFFSET('Smelter Look-up'!$H$4,$V6-4,0))</f>
        <v>Chmielów</v>
      </c>
      <c r="J6" s="184" t="str">
        <f ca="1">IF(ISERROR($V6),"",OFFSET('Smelter Look-up'!$I$4,$V6-4,0))</f>
        <v>Podkarpackie</v>
      </c>
      <c r="K6" s="224"/>
      <c r="L6" s="224"/>
      <c r="M6" s="224"/>
      <c r="N6" s="224"/>
      <c r="O6" s="224"/>
      <c r="P6" s="185"/>
      <c r="Q6" s="225"/>
      <c r="R6" s="182" t="str">
        <f ca="1">IF(ISERROR($V6),"",OFFSET('Smelter Look-up'!$C$4,$V6-4,0)&amp;"")</f>
        <v>Fenix Metals</v>
      </c>
      <c r="S6" s="181" t="str">
        <f t="shared" ref="S6:S37" ca="1" si="3">IF(B6="","",IF(ISERROR(MATCH($E6,CL,0)),"Unknown",INDIRECT("'C'!$A$"&amp;MATCH($E6,CL,0)+1)))</f>
        <v>PL</v>
      </c>
      <c r="T6" s="181" t="str">
        <f ca="1">IF(B6="","",IF(ISERROR(MATCH($J6,SorP!$B$1:$B$6279,0)),"",INDIRECT("'SorP'!$A$"&amp;MATCH($S6&amp;$J6,SorP!C:C,0))))</f>
        <v>PL-18</v>
      </c>
      <c r="U6" s="201"/>
      <c r="V6" s="226">
        <f ca="1">IF(C6="",NA(),IF(OR(C6="Smelter not listed",C6="Smelter not yet identified"),MATCH($B6&amp;$D6,'Smelter Look-up'!$J:$J,0),MATCH($B6&amp;$C6,'Smelter Look-up'!$J:$J,0)))</f>
        <v>430</v>
      </c>
      <c r="X6" s="227">
        <f t="shared" ref="X6:X37" ca="1" si="4">IF(AND(C6="Smelter not listed",OR(LEN(D6)=0,LEN(E6)=0)),1,0)</f>
        <v>0</v>
      </c>
      <c r="AB6" s="228" t="str">
        <f t="shared" ref="AB6:AB37" ca="1" si="5">B6&amp;C6</f>
        <v>TinFenix Metals</v>
      </c>
    </row>
    <row r="7" spans="1:34" s="227" customFormat="1" ht="19.899999999999999" customHeight="1">
      <c r="A7" s="262" t="s">
        <v>767</v>
      </c>
      <c r="B7" s="182" t="str">
        <f ca="1">IF(LEN(A7)=0,"",INDEX('Smelter Look-up'!$A:$A,MATCH($A7,'Smelter Look-up'!$E:$E,0)))</f>
        <v>Tin</v>
      </c>
      <c r="C7" s="186" t="str">
        <f ca="1">IF(LEN(A7)=0,"",INDEX('Smelter Look-up'!$C:$C,MATCH($A7,'Smelter Look-up'!$E:$E,0)))</f>
        <v>Gejiu Non-Ferrous Metal Processing Co., Ltd.</v>
      </c>
      <c r="D7" s="230"/>
      <c r="E7" s="182" t="str">
        <f ca="1">IF(ISERROR($V7),"",OFFSET('Smelter Look-up'!$D$4,$V7-4,0)&amp;"")</f>
        <v>CHINA</v>
      </c>
      <c r="F7" s="182" t="str">
        <f ca="1">IF(ISERROR($V7),"",OFFSET('Smelter Look-up'!$E$4,$V7-4,0))</f>
        <v>CID000538</v>
      </c>
      <c r="G7" s="182" t="str">
        <f ca="1">IF(C7=$X$4,IF(ISERROR($V7),"Enter smelter details","RMI"),IF(ISERROR($V7),"",OFFSET('Smelter Look-up'!$F$4,$V7-4,0)))</f>
        <v>RMI</v>
      </c>
      <c r="H7" s="183">
        <f ca="1">IF(ISERROR($V7),"",OFFSET('Smelter Look-up'!$G$4,$V7-4,0))</f>
        <v>0</v>
      </c>
      <c r="I7" s="184" t="str">
        <f ca="1">IF(ISERROR($V7),"",OFFSET('Smelter Look-up'!$H$4,$V7-4,0))</f>
        <v>Gejiu</v>
      </c>
      <c r="J7" s="184" t="str">
        <f ca="1">IF(ISERROR($V7),"",OFFSET('Smelter Look-up'!$I$4,$V7-4,0))</f>
        <v>Yunnan Sheng</v>
      </c>
      <c r="K7" s="224"/>
      <c r="L7" s="224"/>
      <c r="M7" s="224"/>
      <c r="N7" s="224"/>
      <c r="O7" s="224"/>
      <c r="P7" s="185"/>
      <c r="Q7" s="225"/>
      <c r="R7" s="182" t="str">
        <f ca="1">IF(ISERROR($V7),"",OFFSET('Smelter Look-up'!$C$4,$V7-4,0)&amp;"")</f>
        <v>Gejiu Non-Ferrous Metal Processing Co., Ltd.</v>
      </c>
      <c r="S7" s="181" t="str">
        <f t="shared" ca="1" si="3"/>
        <v>CN</v>
      </c>
      <c r="T7" s="181" t="str">
        <f ca="1">IF(B7="","",IF(ISERROR(MATCH($J7,SorP!$B$1:$B$6279,0)),"",INDIRECT("'SorP'!$A$"&amp;MATCH($S7&amp;$J7,SorP!C:C,0))))</f>
        <v>CN-YN</v>
      </c>
      <c r="U7" s="201"/>
      <c r="V7" s="226">
        <f ca="1">IF(C7="",NA(),IF(OR(C7="Smelter not listed",C7="Smelter not yet identified"),MATCH($B7&amp;$D7,'Smelter Look-up'!$J:$J,0),MATCH($B7&amp;$C7,'Smelter Look-up'!$J:$J,0)))</f>
        <v>436</v>
      </c>
      <c r="X7" s="227">
        <f t="shared" ca="1" si="4"/>
        <v>0</v>
      </c>
      <c r="AB7" s="228" t="str">
        <f t="shared" ca="1" si="5"/>
        <v>TinGejiu Non-Ferrous Metal Processing Co., Ltd.</v>
      </c>
    </row>
    <row r="8" spans="1:34" s="227" customFormat="1" ht="19.899999999999999" customHeight="1">
      <c r="A8" s="262" t="s">
        <v>139</v>
      </c>
      <c r="B8" s="182" t="str">
        <f ca="1">IF(LEN(A8)=0,"",INDEX('Smelter Look-up'!$A:$A,MATCH($A8,'Smelter Look-up'!$E:$E,0)))</f>
        <v>Tin</v>
      </c>
      <c r="C8" s="186" t="str">
        <f ca="1">IF(LEN(A8)=0,"",INDEX('Smelter Look-up'!$C:$C,MATCH($A8,'Smelter Look-up'!$E:$E,0)))</f>
        <v>Magnu's Minerais Metais e Ligas Ltda.</v>
      </c>
      <c r="D8" s="230"/>
      <c r="E8" s="182" t="str">
        <f ca="1">IF(ISERROR($V8),"",OFFSET('Smelter Look-up'!$D$4,$V8-4,0)&amp;"")</f>
        <v>BRAZIL</v>
      </c>
      <c r="F8" s="182" t="str">
        <f ca="1">IF(ISERROR($V8),"",OFFSET('Smelter Look-up'!$E$4,$V8-4,0))</f>
        <v>CID002468</v>
      </c>
      <c r="G8" s="182" t="str">
        <f ca="1">IF(C8=$X$4,IF(ISERROR($V8),"Enter smelter details","RMI"),IF(ISERROR($V8),"",OFFSET('Smelter Look-up'!$F$4,$V8-4,0)))</f>
        <v>RMI</v>
      </c>
      <c r="H8" s="183">
        <f ca="1">IF(ISERROR($V8),"",OFFSET('Smelter Look-up'!$G$4,$V8-4,0))</f>
        <v>0</v>
      </c>
      <c r="I8" s="184" t="str">
        <f ca="1">IF(ISERROR($V8),"",OFFSET('Smelter Look-up'!$H$4,$V8-4,0))</f>
        <v>São João del Rei</v>
      </c>
      <c r="J8" s="184" t="str">
        <f ca="1">IF(ISERROR($V8),"",OFFSET('Smelter Look-up'!$I$4,$V8-4,0))</f>
        <v>Minas Gerais</v>
      </c>
      <c r="K8" s="224"/>
      <c r="L8" s="224"/>
      <c r="M8" s="224"/>
      <c r="N8" s="224"/>
      <c r="O8" s="224"/>
      <c r="P8" s="185"/>
      <c r="Q8" s="225"/>
      <c r="R8" s="182" t="str">
        <f ca="1">IF(ISERROR($V8),"",OFFSET('Smelter Look-up'!$C$4,$V8-4,0)&amp;"")</f>
        <v>Magnu's Minerais Metais e Ligas Ltda.</v>
      </c>
      <c r="S8" s="181" t="str">
        <f t="shared" ca="1" si="3"/>
        <v>BR</v>
      </c>
      <c r="T8" s="181" t="str">
        <f ca="1">IF(B8="","",IF(ISERROR(MATCH($J8,SorP!$B$1:$B$6279,0)),"",INDIRECT("'SorP'!$A$"&amp;MATCH($S8&amp;$J8,SorP!C:C,0))))</f>
        <v>BR-MG</v>
      </c>
      <c r="U8" s="201"/>
      <c r="V8" s="226">
        <f ca="1">IF(C8="",NA(),IF(OR(C8="Smelter not listed",C8="Smelter not yet identified"),MATCH($B8&amp;$D8,'Smelter Look-up'!$J:$J,0),MATCH($B8&amp;$C8,'Smelter Look-up'!$J:$J,0)))</f>
        <v>457</v>
      </c>
      <c r="X8" s="227">
        <f t="shared" ca="1" si="4"/>
        <v>0</v>
      </c>
      <c r="AB8" s="228" t="str">
        <f t="shared" ca="1" si="5"/>
        <v>TinMagnu's Minerais Metais e Ligas Ltda.</v>
      </c>
    </row>
    <row r="9" spans="1:34" s="227" customFormat="1" ht="19.899999999999999" customHeight="1">
      <c r="A9" s="262" t="s">
        <v>771</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3"/>
        <v>MY</v>
      </c>
      <c r="T9" s="181" t="str">
        <f ca="1">IF(B9="","",IF(ISERROR(MATCH($J9,SorP!$B$1:$B$6279,0)),"",INDIRECT("'SorP'!$A$"&amp;MATCH($S9&amp;$J9,SorP!C:C,0))))</f>
        <v>MY-07</v>
      </c>
      <c r="U9" s="201"/>
      <c r="V9" s="226">
        <f ca="1">IF(C9="",NA(),IF(OR(C9="Smelter not listed",C9="Smelter not yet identified"),MATCH($B9&amp;$D9,'Smelter Look-up'!$J:$J,0),MATCH($B9&amp;$C9,'Smelter Look-up'!$J:$J,0)))</f>
        <v>458</v>
      </c>
      <c r="X9" s="227">
        <f t="shared" ca="1" si="4"/>
        <v>0</v>
      </c>
      <c r="AB9" s="228" t="str">
        <f t="shared" ca="1" si="5"/>
        <v>TinMalaysia Smelting Corporation (MSC)</v>
      </c>
    </row>
    <row r="10" spans="1:34" s="227" customFormat="1" ht="19.899999999999999" customHeight="1">
      <c r="A10" s="262" t="s">
        <v>1815</v>
      </c>
      <c r="B10" s="182" t="str">
        <f ca="1">IF(LEN(A10)=0,"",INDEX('Smelter Look-up'!$A:$A,MATCH($A10,'Smelter Look-up'!$E:$E,0)))</f>
        <v>Tin</v>
      </c>
      <c r="C10" s="186" t="str">
        <f ca="1">IF(LEN(A10)=0,"",INDEX('Smelter Look-up'!$C:$C,MATCH($A10,'Smelter Look-up'!$E:$E,0)))</f>
        <v>Aurubis Beerse</v>
      </c>
      <c r="D10" s="230"/>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4"/>
      <c r="L10" s="224"/>
      <c r="M10" s="224"/>
      <c r="N10" s="224"/>
      <c r="O10" s="224"/>
      <c r="P10" s="185"/>
      <c r="Q10" s="225"/>
      <c r="R10" s="182" t="str">
        <f ca="1">IF(ISERROR($V10),"",OFFSET('Smelter Look-up'!$C$4,$V10-4,0)&amp;"")</f>
        <v>Aurubis Beerse</v>
      </c>
      <c r="S10" s="181" t="str">
        <f t="shared" ca="1" si="3"/>
        <v>BE</v>
      </c>
      <c r="T10" s="181" t="str">
        <f ca="1">IF(B10="","",IF(ISERROR(MATCH($J10,SorP!$B$1:$B$6279,0)),"",INDIRECT("'SorP'!$A$"&amp;MATCH($S10&amp;$J10,SorP!C:C,0))))</f>
        <v>BE-VAN</v>
      </c>
      <c r="U10" s="201"/>
      <c r="V10" s="226">
        <f ca="1">IF(C10="",NA(),IF(OR(C10="Smelter not listed",C10="Smelter not yet identified"),MATCH($B10&amp;$D10,'Smelter Look-up'!$J:$J,0),MATCH($B10&amp;$C10,'Smelter Look-up'!$J:$J,0)))</f>
        <v>394</v>
      </c>
      <c r="X10" s="227">
        <f t="shared" ca="1" si="4"/>
        <v>0</v>
      </c>
      <c r="AB10" s="228" t="str">
        <f t="shared" ca="1" si="5"/>
        <v>TinAurubis Beerse</v>
      </c>
    </row>
    <row r="11" spans="1:34" s="227" customFormat="1" ht="19.899999999999999" customHeight="1">
      <c r="A11" s="262" t="s">
        <v>772</v>
      </c>
      <c r="B11" s="182" t="str">
        <f ca="1">IF(LEN(A11)=0,"",INDEX('Smelter Look-up'!$A:$A,MATCH($A11,'Smelter Look-up'!$E:$E,0)))</f>
        <v>Tin</v>
      </c>
      <c r="C11" s="186" t="str">
        <f ca="1">IF(LEN(A11)=0,"",INDEX('Smelter Look-up'!$C:$C,MATCH($A11,'Smelter Look-up'!$E:$E,0)))</f>
        <v>Mineracao Taboca S.A.</v>
      </c>
      <c r="D11" s="230"/>
      <c r="E11" s="182" t="str">
        <f ca="1">IF(ISERROR($V11),"",OFFSET('Smelter Look-up'!$D$4,$V11-4,0)&amp;"")</f>
        <v>BRAZIL</v>
      </c>
      <c r="F11" s="182" t="str">
        <f ca="1">IF(ISERROR($V11),"",OFFSET('Smelter Look-up'!$E$4,$V11-4,0))</f>
        <v>CID001173</v>
      </c>
      <c r="G11" s="182" t="str">
        <f ca="1">IF(C11=$X$4,IF(ISERROR($V11),"Enter smelter details","RMI"),IF(ISERROR($V11),"",OFFSET('Smelter Look-up'!$F$4,$V11-4,0)))</f>
        <v>RMI</v>
      </c>
      <c r="H11" s="183">
        <f ca="1">IF(ISERROR($V11),"",OFFSET('Smelter Look-up'!$G$4,$V11-4,0))</f>
        <v>0</v>
      </c>
      <c r="I11" s="184" t="str">
        <f ca="1">IF(ISERROR($V11),"",OFFSET('Smelter Look-up'!$H$4,$V11-4,0))</f>
        <v>Bairro Guarapiranga</v>
      </c>
      <c r="J11" s="184" t="str">
        <f ca="1">IF(ISERROR($V11),"",OFFSET('Smelter Look-up'!$I$4,$V11-4,0))</f>
        <v>São Paulo</v>
      </c>
      <c r="K11" s="224"/>
      <c r="L11" s="224"/>
      <c r="M11" s="224"/>
      <c r="N11" s="224"/>
      <c r="O11" s="224"/>
      <c r="P11" s="185"/>
      <c r="Q11" s="225"/>
      <c r="R11" s="182" t="str">
        <f ca="1">IF(ISERROR($V11),"",OFFSET('Smelter Look-up'!$C$4,$V11-4,0)&amp;"")</f>
        <v>Mineracao Taboca S.A.</v>
      </c>
      <c r="S11" s="181" t="str">
        <f t="shared" ca="1" si="3"/>
        <v>BR</v>
      </c>
      <c r="T11" s="181" t="str">
        <f ca="1">IF(B11="","",IF(ISERROR(MATCH($J11,SorP!$B$1:$B$6279,0)),"",INDIRECT("'SorP'!$A$"&amp;MATCH($S11&amp;$J11,SorP!C:C,0))))</f>
        <v>BR-SP</v>
      </c>
      <c r="U11" s="201"/>
      <c r="V11" s="226">
        <f ca="1">IF(C11="",NA(),IF(OR(C11="Smelter not listed",C11="Smelter not yet identified"),MATCH($B11&amp;$D11,'Smelter Look-up'!$J:$J,0),MATCH($B11&amp;$C11,'Smelter Look-up'!$J:$J,0)))</f>
        <v>465</v>
      </c>
      <c r="X11" s="227">
        <f t="shared" ca="1" si="4"/>
        <v>0</v>
      </c>
      <c r="AB11" s="228" t="str">
        <f t="shared" ca="1" si="5"/>
        <v>TinMineracao Taboca S.A.</v>
      </c>
    </row>
    <row r="12" spans="1:34" s="227" customFormat="1" ht="19.899999999999999" customHeight="1">
      <c r="A12" s="262" t="s">
        <v>773</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3"/>
        <v>PE</v>
      </c>
      <c r="T12" s="181" t="str">
        <f ca="1">IF(B12="","",IF(ISERROR(MATCH($J12,SorP!$B$1:$B$6279,0)),"",INDIRECT("'SorP'!$A$"&amp;MATCH($S12&amp;$J12,SorP!C:C,0))))</f>
        <v>PE-ICA</v>
      </c>
      <c r="U12" s="201"/>
      <c r="V12" s="226">
        <f ca="1">IF(C12="",NA(),IF(OR(C12="Smelter not listed",C12="Smelter not yet identified"),MATCH($B12&amp;$D12,'Smelter Look-up'!$J:$J,0),MATCH($B12&amp;$C12,'Smelter Look-up'!$J:$J,0)))</f>
        <v>470</v>
      </c>
      <c r="X12" s="227">
        <f t="shared" ca="1" si="4"/>
        <v>0</v>
      </c>
      <c r="AB12" s="228" t="str">
        <f t="shared" ca="1" si="5"/>
        <v>TinMinsur</v>
      </c>
    </row>
    <row r="13" spans="1:34" s="227" customFormat="1" ht="19.899999999999999" customHeight="1">
      <c r="A13" s="262" t="s">
        <v>774</v>
      </c>
      <c r="B13" s="182" t="str">
        <f ca="1">IF(LEN(A13)=0,"",INDEX('Smelter Look-up'!$A:$A,MATCH($A13,'Smelter Look-up'!$E:$E,0)))</f>
        <v>Tin</v>
      </c>
      <c r="C13" s="186" t="str">
        <f ca="1">IF(LEN(A13)=0,"",INDEX('Smelter Look-up'!$C:$C,MATCH($A13,'Smelter Look-up'!$E:$E,0)))</f>
        <v>Mitsubishi Materials Corporation</v>
      </c>
      <c r="D13" s="230"/>
      <c r="E13" s="182" t="str">
        <f ca="1">IF(ISERROR($V13),"",OFFSET('Smelter Look-up'!$D$4,$V13-4,0)&amp;"")</f>
        <v>JAPAN</v>
      </c>
      <c r="F13" s="182" t="str">
        <f ca="1">IF(ISERROR($V13),"",OFFSET('Smelter Look-up'!$E$4,$V13-4,0))</f>
        <v>CID001191</v>
      </c>
      <c r="G13" s="182" t="str">
        <f ca="1">IF(C13=$X$4,IF(ISERROR($V13),"Enter smelter details","RMI"),IF(ISERROR($V13),"",OFFSET('Smelter Look-up'!$F$4,$V13-4,0)))</f>
        <v>RMI</v>
      </c>
      <c r="H13" s="183">
        <f ca="1">IF(ISERROR($V13),"",OFFSET('Smelter Look-up'!$G$4,$V13-4,0))</f>
        <v>0</v>
      </c>
      <c r="I13" s="184" t="str">
        <f ca="1">IF(ISERROR($V13),"",OFFSET('Smelter Look-up'!$H$4,$V13-4,0))</f>
        <v>Tokyo</v>
      </c>
      <c r="J13" s="184" t="str">
        <f ca="1">IF(ISERROR($V13),"",OFFSET('Smelter Look-up'!$I$4,$V13-4,0))</f>
        <v>Tokyo</v>
      </c>
      <c r="K13" s="224"/>
      <c r="L13" s="224"/>
      <c r="M13" s="224"/>
      <c r="N13" s="224"/>
      <c r="O13" s="224"/>
      <c r="P13" s="185"/>
      <c r="Q13" s="225"/>
      <c r="R13" s="182" t="str">
        <f ca="1">IF(ISERROR($V13),"",OFFSET('Smelter Look-up'!$C$4,$V13-4,0)&amp;"")</f>
        <v>Mitsubishi Materials Corporation</v>
      </c>
      <c r="S13" s="181" t="str">
        <f t="shared" ca="1" si="3"/>
        <v>JP</v>
      </c>
      <c r="T13" s="181" t="str">
        <f ca="1">IF(B13="","",IF(ISERROR(MATCH($J13,SorP!$B$1:$B$6279,0)),"",INDIRECT("'SorP'!$A$"&amp;MATCH($S13&amp;$J13,SorP!C:C,0))))</f>
        <v>JP-13</v>
      </c>
      <c r="U13" s="201"/>
      <c r="V13" s="226">
        <f ca="1">IF(C13="",NA(),IF(OR(C13="Smelter not listed",C13="Smelter not yet identified"),MATCH($B13&amp;$D13,'Smelter Look-up'!$J:$J,0),MATCH($B13&amp;$C13,'Smelter Look-up'!$J:$J,0)))</f>
        <v>471</v>
      </c>
      <c r="X13" s="227">
        <f t="shared" ca="1" si="4"/>
        <v>0</v>
      </c>
      <c r="AB13" s="228" t="str">
        <f t="shared" ca="1" si="5"/>
        <v>TinMitsubishi Materials Corporation</v>
      </c>
    </row>
    <row r="14" spans="1:34" s="227" customFormat="1" ht="19.899999999999999" customHeight="1">
      <c r="A14" s="262" t="s">
        <v>777</v>
      </c>
      <c r="B14" s="182" t="str">
        <f ca="1">IF(LEN(A14)=0,"",INDEX('Smelter Look-up'!$A:$A,MATCH($A14,'Smelter Look-up'!$E:$E,0)))</f>
        <v>Tin</v>
      </c>
      <c r="C14" s="186" t="str">
        <f ca="1">IF(LEN(A14)=0,"",INDEX('Smelter Look-up'!$C:$C,MATCH($A14,'Smelter Look-up'!$E:$E,0)))</f>
        <v>Operaciones Metalurgicas S.A.</v>
      </c>
      <c r="D14" s="230"/>
      <c r="E14" s="182" t="str">
        <f ca="1">IF(ISERROR($V14),"",OFFSET('Smelter Look-up'!$D$4,$V14-4,0)&amp;"")</f>
        <v>BOLIVIA (PLURINATIONAL STATE OF)</v>
      </c>
      <c r="F14" s="182" t="str">
        <f ca="1">IF(ISERROR($V14),"",OFFSET('Smelter Look-up'!$E$4,$V14-4,0))</f>
        <v>CID001337</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224"/>
      <c r="O14" s="224"/>
      <c r="P14" s="185"/>
      <c r="Q14" s="225"/>
      <c r="R14" s="182" t="str">
        <f ca="1">IF(ISERROR($V14),"",OFFSET('Smelter Look-up'!$C$4,$V14-4,0)&amp;"")</f>
        <v>Operaciones Metalurgicas S.A.</v>
      </c>
      <c r="S14" s="181" t="str">
        <f t="shared" ca="1" si="3"/>
        <v>BO</v>
      </c>
      <c r="T14" s="181" t="str">
        <f ca="1">IF(B14="","",IF(ISERROR(MATCH($J14,SorP!$B$1:$B$6279,0)),"",INDIRECT("'SorP'!$A$"&amp;MATCH($S14&amp;$J14,SorP!C:C,0))))</f>
        <v>BO-O</v>
      </c>
      <c r="U14" s="201"/>
      <c r="V14" s="226">
        <f ca="1">IF(C14="",NA(),IF(OR(C14="Smelter not listed",C14="Smelter not yet identified"),MATCH($B14&amp;$D14,'Smelter Look-up'!$J:$J,0),MATCH($B14&amp;$C14,'Smelter Look-up'!$J:$J,0)))</f>
        <v>482</v>
      </c>
      <c r="X14" s="227">
        <f t="shared" ca="1" si="4"/>
        <v>0</v>
      </c>
      <c r="AB14" s="228" t="str">
        <f t="shared" ca="1" si="5"/>
        <v>TinOperaciones Metalurgicas S.A.</v>
      </c>
    </row>
    <row r="15" spans="1:34" s="227" customFormat="1" ht="19.899999999999999" customHeight="1">
      <c r="A15" s="262" t="s">
        <v>1399</v>
      </c>
      <c r="B15" s="182" t="str">
        <f ca="1">IF(LEN(A15)=0,"",INDEX('Smelter Look-up'!$A:$A,MATCH($A15,'Smelter Look-up'!$E:$E,0)))</f>
        <v>Tin</v>
      </c>
      <c r="C15" s="186" t="str">
        <f ca="1">IF(LEN(A15)=0,"",INDEX('Smelter Look-up'!$C:$C,MATCH($A15,'Smelter Look-up'!$E:$E,0)))</f>
        <v>PT ATD Makmur Mandiri Jaya</v>
      </c>
      <c r="D15" s="230"/>
      <c r="E15" s="182" t="str">
        <f ca="1">IF(ISERROR($V15),"",OFFSET('Smelter Look-up'!$D$4,$V15-4,0)&amp;"")</f>
        <v>INDONESIA</v>
      </c>
      <c r="F15" s="182" t="str">
        <f ca="1">IF(ISERROR($V15),"",OFFSET('Smelter Look-up'!$E$4,$V15-4,0))</f>
        <v>CID002503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ATD Makmur Mandiri Jaya</v>
      </c>
      <c r="S15" s="181" t="str">
        <f t="shared" ca="1" si="3"/>
        <v>ID</v>
      </c>
      <c r="T15" s="181" t="str">
        <f ca="1">IF(B15="","",IF(ISERROR(MATCH($J15,SorP!$B$1:$B$6279,0)),"",INDIRECT("'SorP'!$A$"&amp;MATCH($S15&amp;$J15,SorP!C:C,0))))</f>
        <v>ID-BB</v>
      </c>
      <c r="U15" s="201"/>
      <c r="V15" s="226">
        <f ca="1">IF(C15="",NA(),IF(OR(C15="Smelter not listed",C15="Smelter not yet identified"),MATCH($B15&amp;$D15,'Smelter Look-up'!$J:$J,0),MATCH($B15&amp;$C15,'Smelter Look-up'!$J:$J,0)))</f>
        <v>488</v>
      </c>
      <c r="X15" s="227">
        <f t="shared" ca="1" si="4"/>
        <v>0</v>
      </c>
      <c r="AB15" s="228" t="str">
        <f t="shared" ca="1" si="5"/>
        <v>TinPT ATD Makmur Mandiri Jaya</v>
      </c>
    </row>
    <row r="16" spans="1:34" s="227" customFormat="1" ht="19.899999999999999" customHeight="1">
      <c r="A16" s="262" t="s">
        <v>779</v>
      </c>
      <c r="B16" s="182" t="str">
        <f ca="1">IF(LEN(A16)=0,"",INDEX('Smelter Look-up'!$A:$A,MATCH($A16,'Smelter Look-up'!$E:$E,0)))</f>
        <v>Tin</v>
      </c>
      <c r="C16" s="186" t="str">
        <f ca="1">IF(LEN(A16)=0,"",INDEX('Smelter Look-up'!$C:$C,MATCH($A16,'Smelter Look-up'!$E:$E,0)))</f>
        <v>PT Mitra Stania Prima</v>
      </c>
      <c r="D16" s="230"/>
      <c r="E16" s="182" t="str">
        <f ca="1">IF(ISERROR($V16),"",OFFSET('Smelter Look-up'!$D$4,$V16-4,0)&amp;"")</f>
        <v>INDONESIA</v>
      </c>
      <c r="F16" s="182" t="str">
        <f ca="1">IF(ISERROR($V16),"",OFFSET('Smelter Look-up'!$E$4,$V16-4,0))</f>
        <v>CID001453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Mitra Stania Prima</v>
      </c>
      <c r="S16" s="181" t="str">
        <f t="shared" ca="1" si="3"/>
        <v>ID</v>
      </c>
      <c r="T16" s="181" t="str">
        <f ca="1">IF(B16="","",IF(ISERROR(MATCH($J16,SorP!$B$1:$B$6279,0)),"",INDIRECT("'SorP'!$A$"&amp;MATCH($S16&amp;$J16,SorP!C:C,0))))</f>
        <v>ID-BB</v>
      </c>
      <c r="U16" s="201"/>
      <c r="V16" s="226">
        <f ca="1">IF(C16="",NA(),IF(OR(C16="Smelter not listed",C16="Smelter not yet identified"),MATCH($B16&amp;$D16,'Smelter Look-up'!$J:$J,0),MATCH($B16&amp;$C16,'Smelter Look-up'!$J:$J,0)))</f>
        <v>500</v>
      </c>
      <c r="X16" s="227">
        <f t="shared" ca="1" si="4"/>
        <v>0</v>
      </c>
      <c r="AB16" s="228" t="str">
        <f t="shared" ca="1" si="5"/>
        <v>TinPT Mitra Stania Prima</v>
      </c>
    </row>
    <row r="17" spans="1:28" s="227" customFormat="1" ht="19.899999999999999" customHeight="1">
      <c r="A17" s="262" t="s">
        <v>780</v>
      </c>
      <c r="B17" s="182" t="str">
        <f ca="1">IF(LEN(A17)=0,"",INDEX('Smelter Look-up'!$A:$A,MATCH($A17,'Smelter Look-up'!$E:$E,0)))</f>
        <v>Tin</v>
      </c>
      <c r="C17" s="186" t="str">
        <f ca="1">IF(LEN(A17)=0,"",INDEX('Smelter Look-up'!$C:$C,MATCH($A17,'Smelter Look-up'!$E:$E,0)))</f>
        <v>PT Refined Bangka Tin</v>
      </c>
      <c r="D17" s="230"/>
      <c r="E17" s="182" t="str">
        <f ca="1">IF(ISERROR($V17),"",OFFSET('Smelter Look-up'!$D$4,$V17-4,0)&amp;"")</f>
        <v>INDONESIA</v>
      </c>
      <c r="F17" s="182" t="str">
        <f ca="1">IF(ISERROR($V17),"",OFFSET('Smelter Look-up'!$E$4,$V17-4,0))</f>
        <v>CID001460</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Refined Bangka Tin</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507</v>
      </c>
      <c r="X17" s="227">
        <f t="shared" ca="1" si="4"/>
        <v>0</v>
      </c>
      <c r="AB17" s="228" t="str">
        <f t="shared" ca="1" si="5"/>
        <v>TinPT Refined Bangka Tin</v>
      </c>
    </row>
    <row r="18" spans="1:28" s="227" customFormat="1" ht="19.899999999999999" customHeight="1">
      <c r="A18" s="181" t="s">
        <v>800</v>
      </c>
      <c r="B18" s="182" t="str">
        <f ca="1">IF(LEN(A18)=0,"",INDEX('Smelter Look-up'!$A:$A,MATCH($A18,'Smelter Look-up'!$E:$E,0)))</f>
        <v>Tin</v>
      </c>
      <c r="C18" s="186" t="str">
        <f ca="1">IF(LEN(A18)=0,"",INDEX('Smelter Look-up'!$C:$C,MATCH($A18,'Smelter Look-up'!$E:$E,0)))</f>
        <v>PT Timah Tbk Kundur</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3"/>
        <v>ID</v>
      </c>
      <c r="T18" s="181" t="str">
        <f ca="1">IF(B18="","",IF(ISERROR(MATCH($J18,SorP!$B$1:$B$6279,0)),"",INDIRECT("'SorP'!$A$"&amp;MATCH($S18&amp;$J18,SorP!C:C,0))))</f>
        <v>ID-RI</v>
      </c>
      <c r="U18" s="201"/>
      <c r="V18" s="226">
        <f ca="1">IF(C18="",NA(),IF(OR(C18="Smelter not listed",C18="Smelter not yet identified"),MATCH($B18&amp;$D18,'Smelter Look-up'!$J:$J,0),MATCH($B18&amp;$C18,'Smelter Look-up'!$J:$J,0)))</f>
        <v>513</v>
      </c>
      <c r="X18" s="227">
        <f t="shared" ca="1" si="4"/>
        <v>0</v>
      </c>
      <c r="AB18" s="228" t="str">
        <f t="shared" ca="1" si="5"/>
        <v>TinPT Timah Tbk Kundur</v>
      </c>
    </row>
    <row r="19" spans="1:28" s="227" customFormat="1" ht="51">
      <c r="A19" s="181" t="s">
        <v>781</v>
      </c>
      <c r="B19" s="182" t="str">
        <f ca="1">IF(LEN(A19)=0,"",INDEX('Smelter Look-up'!$A:$A,MATCH($A19,'Smelter Look-up'!$E:$E,0)))</f>
        <v>Tin</v>
      </c>
      <c r="C19" s="186" t="str">
        <f ca="1">IF(LEN(A19)=0,"",INDEX('Smelter Look-up'!$C:$C,MATCH($A19,'Smelter Look-up'!$E:$E,0)))</f>
        <v>PT Timah Tbk Mentok</v>
      </c>
      <c r="D19" s="230"/>
      <c r="E19" s="182" t="str">
        <f ca="1">IF(ISERROR($V19),"",OFFSET('Smelter Look-up'!$D$4,$V19-4,0)&amp;"")</f>
        <v>INDONESIA</v>
      </c>
      <c r="F19" s="182" t="str">
        <f ca="1">IF(ISERROR($V19),"",OFFSET('Smelter Look-up'!$E$4,$V19-4,0))</f>
        <v>CID001482</v>
      </c>
      <c r="G19" s="182" t="str">
        <f ca="1">IF(C19=$X$4,IF(ISERROR($V19),"Enter smelter details","RMI"),IF(ISERROR($V19),"",OFFSET('Smelter Look-up'!$F$4,$V19-4,0)))</f>
        <v>RMI</v>
      </c>
      <c r="H19" s="183">
        <f ca="1">IF(ISERROR($V19),"",OFFSET('Smelter Look-up'!$G$4,$V19-4,0))</f>
        <v>0</v>
      </c>
      <c r="I19" s="184" t="str">
        <f ca="1">IF(ISERROR($V19),"",OFFSET('Smelter Look-up'!$H$4,$V19-4,0))</f>
        <v>Mentok</v>
      </c>
      <c r="J19" s="184" t="str">
        <f ca="1">IF(ISERROR($V19),"",OFFSET('Smelter Look-up'!$I$4,$V19-4,0))</f>
        <v>Kepulauan Bangka Belitung</v>
      </c>
      <c r="K19" s="224"/>
      <c r="L19" s="224"/>
      <c r="M19" s="224"/>
      <c r="N19" s="224"/>
      <c r="O19" s="224"/>
      <c r="P19" s="185"/>
      <c r="Q19" s="225"/>
      <c r="R19" s="182" t="str">
        <f ca="1">IF(ISERROR($V19),"",OFFSET('Smelter Look-up'!$C$4,$V19-4,0)&amp;"")</f>
        <v>PT Timah Tbk Mentok</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514</v>
      </c>
      <c r="X19" s="227">
        <f t="shared" ca="1" si="4"/>
        <v>0</v>
      </c>
      <c r="AB19" s="228" t="str">
        <f t="shared" ca="1" si="5"/>
        <v>TinPT Timah Tbk Mentok</v>
      </c>
    </row>
    <row r="20" spans="1:28" s="227" customFormat="1" ht="25.5">
      <c r="A20" s="181" t="s">
        <v>783</v>
      </c>
      <c r="B20" s="182" t="str">
        <f ca="1">IF(LEN(A20)=0,"",INDEX('Smelter Look-up'!$A:$A,MATCH($A20,'Smelter Look-up'!$E:$E,0)))</f>
        <v>Tin</v>
      </c>
      <c r="C20" s="186" t="str">
        <f ca="1">IF(LEN(A20)=0,"",INDEX('Smelter Look-up'!$C:$C,MATCH($A20,'Smelter Look-up'!$E:$E,0)))</f>
        <v>Rui Da Hung</v>
      </c>
      <c r="D20" s="230"/>
      <c r="E20" s="182" t="str">
        <f ca="1">IF(ISERROR($V20),"",OFFSET('Smelter Look-up'!$D$4,$V20-4,0)&amp;"")</f>
        <v>TAIWAN, PROVINCE OF CHINA</v>
      </c>
      <c r="F20" s="182" t="str">
        <f ca="1">IF(ISERROR($V20),"",OFFSET('Smelter Look-up'!$E$4,$V20-4,0))</f>
        <v>CID001539</v>
      </c>
      <c r="G20" s="182" t="str">
        <f ca="1">IF(C20=$X$4,IF(ISERROR($V20),"Enter smelter details","RMI"),IF(ISERROR($V20),"",OFFSET('Smelter Look-up'!$F$4,$V20-4,0)))</f>
        <v>RMI</v>
      </c>
      <c r="H20" s="183">
        <f ca="1">IF(ISERROR($V20),"",OFFSET('Smelter Look-up'!$G$4,$V20-4,0))</f>
        <v>0</v>
      </c>
      <c r="I20" s="184" t="str">
        <f ca="1">IF(ISERROR($V20),"",OFFSET('Smelter Look-up'!$H$4,$V20-4,0))</f>
        <v>Longtan Shiang Taoyuan</v>
      </c>
      <c r="J20" s="184" t="str">
        <f ca="1">IF(ISERROR($V20),"",OFFSET('Smelter Look-up'!$I$4,$V20-4,0))</f>
        <v>Taoyuan</v>
      </c>
      <c r="K20" s="224"/>
      <c r="L20" s="224"/>
      <c r="M20" s="224"/>
      <c r="N20" s="224"/>
      <c r="O20" s="224"/>
      <c r="P20" s="185"/>
      <c r="Q20" s="225"/>
      <c r="R20" s="182" t="str">
        <f ca="1">IF(ISERROR($V20),"",OFFSET('Smelter Look-up'!$C$4,$V20-4,0)&amp;"")</f>
        <v>Rui Da Hung</v>
      </c>
      <c r="S20" s="181" t="str">
        <f t="shared" ca="1" si="3"/>
        <v>TW</v>
      </c>
      <c r="T20" s="181" t="str">
        <f ca="1">IF(B20="","",IF(ISERROR(MATCH($J20,SorP!$B$1:$B$6279,0)),"",INDIRECT("'SorP'!$A$"&amp;MATCH($S20&amp;$J20,SorP!C:C,0))))</f>
        <v>TW-TAO</v>
      </c>
      <c r="U20" s="201"/>
      <c r="V20" s="226">
        <f ca="1">IF(C20="",NA(),IF(OR(C20="Smelter not listed",C20="Smelter not yet identified"),MATCH($B20&amp;$D20,'Smelter Look-up'!$J:$J,0),MATCH($B20&amp;$C20,'Smelter Look-up'!$J:$J,0)))</f>
        <v>521</v>
      </c>
      <c r="X20" s="227">
        <f t="shared" ca="1" si="4"/>
        <v>0</v>
      </c>
      <c r="AB20" s="228" t="str">
        <f t="shared" ca="1" si="5"/>
        <v>TinRui Da Hung</v>
      </c>
    </row>
    <row r="21" spans="1:28" s="227" customFormat="1" ht="25.5">
      <c r="A21" s="181" t="s">
        <v>784</v>
      </c>
      <c r="B21" s="182" t="str">
        <f ca="1">IF(LEN(A21)=0,"",INDEX('Smelter Look-up'!$A:$A,MATCH($A21,'Smelter Look-up'!$E:$E,0)))</f>
        <v>Tin</v>
      </c>
      <c r="C21" s="186" t="str">
        <f ca="1">IF(LEN(A21)=0,"",INDEX('Smelter Look-up'!$C:$C,MATCH($A21,'Smelter Look-up'!$E:$E,0)))</f>
        <v>Thaisarco</v>
      </c>
      <c r="D21" s="230"/>
      <c r="E21" s="182" t="str">
        <f ca="1">IF(ISERROR($V21),"",OFFSET('Smelter Look-up'!$D$4,$V21-4,0)&amp;"")</f>
        <v>THAILAND</v>
      </c>
      <c r="F21" s="182" t="str">
        <f ca="1">IF(ISERROR($V21),"",OFFSET('Smelter Look-up'!$E$4,$V21-4,0))</f>
        <v>CID001898</v>
      </c>
      <c r="G21" s="182" t="str">
        <f ca="1">IF(C21=$X$4,IF(ISERROR($V21),"Enter smelter details","RMI"),IF(ISERROR($V21),"",OFFSET('Smelter Look-up'!$F$4,$V21-4,0)))</f>
        <v>RMI</v>
      </c>
      <c r="H21" s="183">
        <f ca="1">IF(ISERROR($V21),"",OFFSET('Smelter Look-up'!$G$4,$V21-4,0))</f>
        <v>0</v>
      </c>
      <c r="I21" s="184" t="str">
        <f ca="1">IF(ISERROR($V21),"",OFFSET('Smelter Look-up'!$H$4,$V21-4,0))</f>
        <v>Amphur Muang</v>
      </c>
      <c r="J21" s="184" t="str">
        <f ca="1">IF(ISERROR($V21),"",OFFSET('Smelter Look-up'!$I$4,$V21-4,0))</f>
        <v>Phuket</v>
      </c>
      <c r="K21" s="224"/>
      <c r="L21" s="224"/>
      <c r="M21" s="224"/>
      <c r="N21" s="224"/>
      <c r="O21" s="224"/>
      <c r="P21" s="185"/>
      <c r="Q21" s="225"/>
      <c r="R21" s="182" t="str">
        <f ca="1">IF(ISERROR($V21),"",OFFSET('Smelter Look-up'!$C$4,$V21-4,0)&amp;"")</f>
        <v>Thaisarco</v>
      </c>
      <c r="S21" s="181" t="str">
        <f t="shared" ca="1" si="3"/>
        <v>TH</v>
      </c>
      <c r="T21" s="181" t="str">
        <f ca="1">IF(B21="","",IF(ISERROR(MATCH($J21,SorP!$B$1:$B$6279,0)),"",INDIRECT("'SorP'!$A$"&amp;MATCH($S21&amp;$J21,SorP!C:C,0))))</f>
        <v>TH-83</v>
      </c>
      <c r="U21" s="201"/>
      <c r="V21" s="226">
        <f ca="1">IF(C21="",NA(),IF(OR(C21="Smelter not listed",C21="Smelter not yet identified"),MATCH($B21&amp;$D21,'Smelter Look-up'!$J:$J,0),MATCH($B21&amp;$C21,'Smelter Look-up'!$J:$J,0)))</f>
        <v>526</v>
      </c>
      <c r="X21" s="227">
        <f t="shared" ca="1" si="4"/>
        <v>0</v>
      </c>
      <c r="AB21" s="228" t="str">
        <f t="shared" ca="1" si="5"/>
        <v>TinThaisarco</v>
      </c>
    </row>
    <row r="22" spans="1:28" s="227" customFormat="1" ht="102">
      <c r="A22" s="181" t="s">
        <v>786</v>
      </c>
      <c r="B22" s="182" t="str">
        <f ca="1">IF(LEN(A22)=0,"",INDEX('Smelter Look-up'!$A:$A,MATCH($A22,'Smelter Look-up'!$E:$E,0)))</f>
        <v>Tin</v>
      </c>
      <c r="C22" s="186" t="str">
        <f ca="1">IF(LEN(A22)=0,"",INDEX('Smelter Look-up'!$C:$C,MATCH($A22,'Smelter Look-up'!$E:$E,0)))</f>
        <v>Yunnan Chengfeng Non-ferrous Metals Co., Ltd.</v>
      </c>
      <c r="D22" s="230"/>
      <c r="E22" s="182" t="str">
        <f ca="1">IF(ISERROR($V22),"",OFFSET('Smelter Look-up'!$D$4,$V22-4,0)&amp;"")</f>
        <v>CHINA</v>
      </c>
      <c r="F22" s="182" t="str">
        <f ca="1">IF(ISERROR($V22),"",OFFSET('Smelter Look-up'!$E$4,$V22-4,0))</f>
        <v>CID002158</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Yunnan Chengfeng Non-ferrous Metals Co., Ltd.</v>
      </c>
      <c r="S22" s="181" t="str">
        <f t="shared" ca="1" si="3"/>
        <v>CN</v>
      </c>
      <c r="T22" s="181" t="str">
        <f ca="1">IF(B22="","",IF(ISERROR(MATCH($J22,SorP!$B$1:$B$6279,0)),"",INDIRECT("'SorP'!$A$"&amp;MATCH($S22&amp;$J22,SorP!C:C,0))))</f>
        <v>CN-YN</v>
      </c>
      <c r="U22" s="201"/>
      <c r="V22" s="226">
        <f ca="1">IF(C22="",NA(),IF(OR(C22="Smelter not listed",C22="Smelter not yet identified"),MATCH($B22&amp;$D22,'Smelter Look-up'!$J:$J,0),MATCH($B22&amp;$C22,'Smelter Look-up'!$J:$J,0)))</f>
        <v>543</v>
      </c>
      <c r="X22" s="227">
        <f t="shared" ca="1" si="4"/>
        <v>0</v>
      </c>
      <c r="AB22" s="228" t="str">
        <f t="shared" ca="1" si="5"/>
        <v>TinYunnan Chengfeng Non-ferrous Metals Co., Ltd.</v>
      </c>
    </row>
    <row r="23" spans="1:28" s="227" customFormat="1" ht="25.5">
      <c r="A23" s="181" t="s">
        <v>651</v>
      </c>
      <c r="B23" s="182" t="str">
        <f ca="1">IF(LEN(A23)=0,"",INDEX('Smelter Look-up'!$A:$A,MATCH($A23,'Smelter Look-up'!$E:$E,0)))</f>
        <v>Gold</v>
      </c>
      <c r="C23" s="186" t="str">
        <f ca="1">IF(LEN(A23)=0,"",INDEX('Smelter Look-up'!$C:$C,MATCH($A23,'Smelter Look-up'!$E:$E,0)))</f>
        <v>Agosi AG</v>
      </c>
      <c r="D23" s="230"/>
      <c r="E23" s="182" t="str">
        <f ca="1">IF(ISERROR($V23),"",OFFSET('Smelter Look-up'!$D$4,$V23-4,0)&amp;"")</f>
        <v>GERMANY</v>
      </c>
      <c r="F23" s="182" t="str">
        <f ca="1">IF(ISERROR($V23),"",OFFSET('Smelter Look-up'!$E$4,$V23-4,0))</f>
        <v>CID000035</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Agosi AG</v>
      </c>
      <c r="S23" s="181" t="str">
        <f t="shared" ca="1" si="3"/>
        <v>DE</v>
      </c>
      <c r="T23" s="181" t="str">
        <f ca="1">IF(B23="","",IF(ISERROR(MATCH($J23,SorP!$B$1:$B$6279,0)),"",INDIRECT("'SorP'!$A$"&amp;MATCH($S23&amp;$J23,SorP!C:C,0))))</f>
        <v>DE-BW</v>
      </c>
      <c r="U23" s="201"/>
      <c r="V23" s="226">
        <f ca="1">IF(C23="",NA(),IF(OR(C23="Smelter not listed",C23="Smelter not yet identified"),MATCH($B23&amp;$D23,'Smelter Look-up'!$J:$J,0),MATCH($B23&amp;$C23,'Smelter Look-up'!$J:$J,0)))</f>
        <v>10</v>
      </c>
      <c r="X23" s="227">
        <f t="shared" ca="1" si="4"/>
        <v>0</v>
      </c>
      <c r="AB23" s="228" t="str">
        <f t="shared" ca="1" si="5"/>
        <v>GoldAgosi AG</v>
      </c>
    </row>
    <row r="24" spans="1:28" s="227" customFormat="1" ht="51">
      <c r="A24" s="181" t="s">
        <v>676</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 ca="1">IF(C24="",NA(),IF(OR(C24="Smelter not listed",C24="Smelter not yet identified"),MATCH($B24&amp;$D24,'Smelter Look-up'!$J:$J,0),MATCH($B24&amp;$C24,'Smelter Look-up'!$J:$J,0)))</f>
        <v>101</v>
      </c>
      <c r="X24" s="227">
        <f t="shared" ca="1" si="4"/>
        <v>0</v>
      </c>
      <c r="AB24" s="228" t="str">
        <f t="shared" ca="1" si="5"/>
        <v>GoldHeimerle + Meule GmbH</v>
      </c>
    </row>
    <row r="25" spans="1:28" s="227" customFormat="1" ht="51">
      <c r="A25" s="181" t="s">
        <v>662</v>
      </c>
      <c r="B25" s="182" t="str">
        <f ca="1">IF(LEN(A25)=0,"",INDEX('Smelter Look-up'!$A:$A,MATCH($A25,'Smelter Look-up'!$E:$E,0)))</f>
        <v>Gold</v>
      </c>
      <c r="C25" s="186" t="str">
        <f ca="1">IF(LEN(A25)=0,"",INDEX('Smelter Look-up'!$C:$C,MATCH($A25,'Smelter Look-up'!$E:$E,0)))</f>
        <v>C. Hafner GmbH + Co. KG</v>
      </c>
      <c r="D25" s="230"/>
      <c r="E25" s="182" t="str">
        <f ca="1">IF(ISERROR($V25),"",OFFSET('Smelter Look-up'!$D$4,$V25-4,0)&amp;"")</f>
        <v>GERMANY</v>
      </c>
      <c r="F25" s="182" t="str">
        <f ca="1">IF(ISERROR($V25),"",OFFSET('Smelter Look-up'!$E$4,$V25-4,0))</f>
        <v>CID000176</v>
      </c>
      <c r="G25" s="182" t="str">
        <f ca="1">IF(C25=$X$4,IF(ISERROR($V25),"Enter smelter details","RMI"),IF(ISERROR($V25),"",OFFSET('Smelter Look-up'!$F$4,$V25-4,0)))</f>
        <v>RMI</v>
      </c>
      <c r="H25" s="183">
        <f ca="1">IF(ISERROR($V25),"",OFFSET('Smelter Look-up'!$G$4,$V25-4,0))</f>
        <v>0</v>
      </c>
      <c r="I25" s="184" t="str">
        <f ca="1">IF(ISERROR($V25),"",OFFSET('Smelter Look-up'!$H$4,$V25-4,0))</f>
        <v>Pforzheim</v>
      </c>
      <c r="J25" s="184" t="str">
        <f ca="1">IF(ISERROR($V25),"",OFFSET('Smelter Look-up'!$I$4,$V25-4,0))</f>
        <v>Baden-Württemberg</v>
      </c>
      <c r="K25" s="224"/>
      <c r="L25" s="224"/>
      <c r="M25" s="224"/>
      <c r="N25" s="224"/>
      <c r="O25" s="224"/>
      <c r="P25" s="185"/>
      <c r="Q25" s="225"/>
      <c r="R25" s="182" t="str">
        <f ca="1">IF(ISERROR($V25),"",OFFSET('Smelter Look-up'!$C$4,$V25-4,0)&amp;"")</f>
        <v>C. Hafner GmbH + Co. KG</v>
      </c>
      <c r="S25" s="181" t="str">
        <f t="shared" ca="1" si="3"/>
        <v>DE</v>
      </c>
      <c r="T25" s="181" t="str">
        <f ca="1">IF(B25="","",IF(ISERROR(MATCH($J25,SorP!$B$1:$B$6279,0)),"",INDIRECT("'SorP'!$A$"&amp;MATCH($S25&amp;$J25,SorP!C:C,0))))</f>
        <v>DE-BW</v>
      </c>
      <c r="U25" s="201"/>
      <c r="V25" s="226">
        <f ca="1">IF(C25="",NA(),IF(OR(C25="Smelter not listed",C25="Smelter not yet identified"),MATCH($B25&amp;$D25,'Smelter Look-up'!$J:$J,0),MATCH($B25&amp;$C25,'Smelter Look-up'!$J:$J,0)))</f>
        <v>43</v>
      </c>
      <c r="X25" s="227">
        <f t="shared" ca="1" si="4"/>
        <v>0</v>
      </c>
      <c r="AB25" s="228" t="str">
        <f t="shared" ca="1" si="5"/>
        <v>GoldC. Hafner GmbH + Co. KG</v>
      </c>
    </row>
    <row r="26" spans="1:28" s="227" customFormat="1" ht="63.75">
      <c r="A26" s="181" t="s">
        <v>687</v>
      </c>
      <c r="B26" s="182" t="str">
        <f ca="1">IF(LEN(A26)=0,"",INDEX('Smelter Look-up'!$A:$A,MATCH($A26,'Smelter Look-up'!$E:$E,0)))</f>
        <v>Gold</v>
      </c>
      <c r="C26" s="186" t="str">
        <f ca="1">IF(LEN(A26)=0,"",INDEX('Smelter Look-up'!$C:$C,MATCH($A26,'Smelter Look-up'!$E:$E,0)))</f>
        <v>Asahi Refining Canada Ltd.</v>
      </c>
      <c r="D26" s="230"/>
      <c r="E26" s="182" t="str">
        <f ca="1">IF(ISERROR($V26),"",OFFSET('Smelter Look-up'!$D$4,$V26-4,0)&amp;"")</f>
        <v>CANADA</v>
      </c>
      <c r="F26" s="182" t="str">
        <f ca="1">IF(ISERROR($V26),"",OFFSET('Smelter Look-up'!$E$4,$V26-4,0))</f>
        <v>CID000924</v>
      </c>
      <c r="G26" s="182" t="str">
        <f ca="1">IF(C26=$X$4,IF(ISERROR($V26),"Enter smelter details","RMI"),IF(ISERROR($V26),"",OFFSET('Smelter Look-up'!$F$4,$V26-4,0)))</f>
        <v>RMI</v>
      </c>
      <c r="H26" s="183">
        <f ca="1">IF(ISERROR($V26),"",OFFSET('Smelter Look-up'!$G$4,$V26-4,0))</f>
        <v>0</v>
      </c>
      <c r="I26" s="184" t="str">
        <f ca="1">IF(ISERROR($V26),"",OFFSET('Smelter Look-up'!$H$4,$V26-4,0))</f>
        <v>Brampton</v>
      </c>
      <c r="J26" s="184" t="str">
        <f ca="1">IF(ISERROR($V26),"",OFFSET('Smelter Look-up'!$I$4,$V26-4,0))</f>
        <v>Ontario</v>
      </c>
      <c r="K26" s="224"/>
      <c r="L26" s="224"/>
      <c r="M26" s="224"/>
      <c r="N26" s="224"/>
      <c r="O26" s="224"/>
      <c r="P26" s="185"/>
      <c r="Q26" s="225"/>
      <c r="R26" s="182" t="str">
        <f ca="1">IF(ISERROR($V26),"",OFFSET('Smelter Look-up'!$C$4,$V26-4,0)&amp;"")</f>
        <v>Asahi Refining Canada Ltd.</v>
      </c>
      <c r="S26" s="181" t="str">
        <f t="shared" ca="1" si="3"/>
        <v>CA</v>
      </c>
      <c r="T26" s="181" t="str">
        <f ca="1">IF(B26="","",IF(ISERROR(MATCH($J26,SorP!$B$1:$B$6279,0)),"",INDIRECT("'SorP'!$A$"&amp;MATCH($S26&amp;$J26,SorP!C:C,0))))</f>
        <v>CA-ON</v>
      </c>
      <c r="U26" s="201"/>
      <c r="V26" s="226">
        <f ca="1">IF(C26="",NA(),IF(OR(C26="Smelter not listed",C26="Smelter not yet identified"),MATCH($B26&amp;$D26,'Smelter Look-up'!$J:$J,0),MATCH($B26&amp;$C26,'Smelter Look-up'!$J:$J,0)))</f>
        <v>30</v>
      </c>
      <c r="X26" s="227">
        <f t="shared" ca="1" si="4"/>
        <v>0</v>
      </c>
      <c r="AB26" s="228" t="str">
        <f t="shared" ca="1" si="5"/>
        <v>GoldAsahi Refining Canada Ltd.</v>
      </c>
    </row>
    <row r="27" spans="1:28" s="227" customFormat="1" ht="63.75">
      <c r="A27" s="181" t="s">
        <v>705</v>
      </c>
      <c r="B27" s="182" t="str">
        <f ca="1">IF(LEN(A27)=0,"",INDEX('Smelter Look-up'!$A:$A,MATCH($A27,'Smelter Look-up'!$E:$E,0)))</f>
        <v>Gold</v>
      </c>
      <c r="C27" s="186" t="str">
        <f ca="1">IF(LEN(A27)=0,"",INDEX('Smelter Look-up'!$C:$C,MATCH($A27,'Smelter Look-up'!$E:$E,0)))</f>
        <v>Metalor Technologies S.A.</v>
      </c>
      <c r="D27" s="230"/>
      <c r="E27" s="182" t="str">
        <f ca="1">IF(ISERROR($V27),"",OFFSET('Smelter Look-up'!$D$4,$V27-4,0)&amp;"")</f>
        <v>SWITZERLAND</v>
      </c>
      <c r="F27" s="182" t="str">
        <f ca="1">IF(ISERROR($V27),"",OFFSET('Smelter Look-up'!$E$4,$V27-4,0))</f>
        <v>CID001153</v>
      </c>
      <c r="G27" s="182" t="str">
        <f ca="1">IF(C27=$X$4,IF(ISERROR($V27),"Enter smelter details","RMI"),IF(ISERROR($V27),"",OFFSET('Smelter Look-up'!$F$4,$V27-4,0)))</f>
        <v>RMI</v>
      </c>
      <c r="H27" s="183">
        <f ca="1">IF(ISERROR($V27),"",OFFSET('Smelter Look-up'!$G$4,$V27-4,0))</f>
        <v>0</v>
      </c>
      <c r="I27" s="184" t="str">
        <f ca="1">IF(ISERROR($V27),"",OFFSET('Smelter Look-up'!$H$4,$V27-4,0))</f>
        <v>Marin</v>
      </c>
      <c r="J27" s="184" t="str">
        <f ca="1">IF(ISERROR($V27),"",OFFSET('Smelter Look-up'!$I$4,$V27-4,0))</f>
        <v>Neuchâtel</v>
      </c>
      <c r="K27" s="224"/>
      <c r="L27" s="224"/>
      <c r="M27" s="224"/>
      <c r="N27" s="224"/>
      <c r="O27" s="224"/>
      <c r="P27" s="185"/>
      <c r="Q27" s="225"/>
      <c r="R27" s="182" t="str">
        <f ca="1">IF(ISERROR($V27),"",OFFSET('Smelter Look-up'!$C$4,$V27-4,0)&amp;"")</f>
        <v>Metalor Technologies S.A.</v>
      </c>
      <c r="S27" s="181" t="str">
        <f t="shared" ca="1" si="3"/>
        <v>CH</v>
      </c>
      <c r="T27" s="181" t="str">
        <f ca="1">IF(B27="","",IF(ISERROR(MATCH($J27,SorP!$B$1:$B$6279,0)),"",INDIRECT("'SorP'!$A$"&amp;MATCH($S27&amp;$J27,SorP!C:C,0))))</f>
        <v>CH-NE</v>
      </c>
      <c r="U27" s="201"/>
      <c r="V27" s="226">
        <f ca="1">IF(C27="",NA(),IF(OR(C27="Smelter not listed",C27="Smelter not yet identified"),MATCH($B27&amp;$D27,'Smelter Look-up'!$J:$J,0),MATCH($B27&amp;$C27,'Smelter Look-up'!$J:$J,0)))</f>
        <v>175</v>
      </c>
      <c r="X27" s="227">
        <f t="shared" ca="1" si="4"/>
        <v>0</v>
      </c>
      <c r="AB27" s="228" t="str">
        <f t="shared" ca="1" si="5"/>
        <v>GoldMetalor Technologies S.A.</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AFEB3B4-5AAC-4964-A9EF-A4B4C6D4C32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Schurter AG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Sarah Ammann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substances@schurter.com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+41 41 369 32 27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Rolf Nussbaumer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rolf.nussbaumer@schurter.com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https://www.schurter.com/en/data/download/declaration-coc-conflict-minerals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3a63e97-1801-41fc-914d-4b180ef692df">
      <Value>1</Value>
      <Value>9</Value>
    </TaxCatchAll>
    <b9d00d457f5d4ac1b34dd012c3a49e27 xmlns="c3a63e97-1801-41fc-914d-4b180ef692df">
      <Terms xmlns="http://schemas.microsoft.com/office/infopath/2007/PartnerControls"/>
    </b9d00d457f5d4ac1b34dd012c3a49e27>
    <Library xmlns="c3a63e97-1801-41fc-914d-4b180ef692d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SCHURTER Document" ma:contentTypeID="0x0101003DDFC82A6E234047BDA118913DD4D39300CC92332DC212204687948A692FA23FC0" ma:contentTypeVersion="39" ma:contentTypeDescription="" ma:contentTypeScope="" ma:versionID="155ca23354f01f18cb5a05e26f5d024d">
  <xsd:schema xmlns:xsd="http://www.w3.org/2001/XMLSchema" xmlns:xs="http://www.w3.org/2001/XMLSchema" xmlns:p="http://schemas.microsoft.com/office/2006/metadata/properties" xmlns:ns2="c3a63e97-1801-41fc-914d-4b180ef692df" targetNamespace="http://schemas.microsoft.com/office/2006/metadata/properties" ma:root="true" ma:fieldsID="3f5fc0e3495ff313f9c37f2b8e78631b" ns2:_="">
    <xsd:import namespace="c3a63e97-1801-41fc-914d-4b180ef692df"/>
    <xsd:element name="properties">
      <xsd:complexType>
        <xsd:sequence>
          <xsd:element name="documentManagement">
            <xsd:complexType>
              <xsd:all>
                <xsd:element ref="ns2:TaxCatchAll" minOccurs="0"/>
                <xsd:element ref="ns2:TaxCatchAllLabel" minOccurs="0"/>
                <xsd:element ref="ns2:b9d00d457f5d4ac1b34dd012c3a49e27" minOccurs="0"/>
                <xsd:element ref="ns2:Libra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a63e97-1801-41fc-914d-4b180ef692df"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523d2ae1-7c85-4207-9b53-c32e6451f283}" ma:internalName="TaxCatchAll" ma:showField="CatchAllData" ma:web="d35f8f34-235c-4e6c-8af5-541109ff62d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523d2ae1-7c85-4207-9b53-c32e6451f283}" ma:internalName="TaxCatchAllLabel" ma:readOnly="true" ma:showField="CatchAllDataLabel" ma:web="d35f8f34-235c-4e6c-8af5-541109ff62da">
      <xsd:complexType>
        <xsd:complexContent>
          <xsd:extension base="dms:MultiChoiceLookup">
            <xsd:sequence>
              <xsd:element name="Value" type="dms:Lookup" maxOccurs="unbounded" minOccurs="0" nillable="true"/>
            </xsd:sequence>
          </xsd:extension>
        </xsd:complexContent>
      </xsd:complexType>
    </xsd:element>
    <xsd:element name="b9d00d457f5d4ac1b34dd012c3a49e27" ma:index="10" ma:taxonomy="true" ma:internalName="b9d00d457f5d4ac1b34dd012c3a49e27" ma:taxonomyFieldName="SRT_Company" ma:displayName="Company" ma:indexed="true" ma:readOnly="false" ma:default="" ma:fieldId="{b9d00d45-7f5d-4ac1-b34d-d012c3a49e27}" ma:sspId="e2c8bdd0-aa96-463b-8c67-a37612cff966" ma:termSetId="313f8505-fcf1-4b41-ba03-83a3189c831b" ma:anchorId="00000000-0000-0000-0000-000000000000" ma:open="false" ma:isKeyword="false">
      <xsd:complexType>
        <xsd:sequence>
          <xsd:element ref="pc:Terms" minOccurs="0" maxOccurs="1"/>
        </xsd:sequence>
      </xsd:complexType>
    </xsd:element>
    <xsd:element name="Library" ma:index="12" nillable="true" ma:displayName="Library" ma:default="" ma:internalName="Library"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e2c8bdd0-aa96-463b-8c67-a37612cff966" ContentTypeId="0x0101003DDFC82A6E234047BDA118913DD4D393" PreviousValue="false"/>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c3a63e97-1801-41fc-914d-4b180ef692df"/>
  </ds:schemaRefs>
</ds:datastoreItem>
</file>

<file path=customXml/itemProps3.xml><?xml version="1.0" encoding="utf-8"?>
<ds:datastoreItem xmlns:ds="http://schemas.openxmlformats.org/officeDocument/2006/customXml" ds:itemID="{B71EDAE3-9893-43CA-9541-93951A945D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a63e97-1801-41fc-914d-4b180ef692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72B9898-0161-486F-8188-0BAE553F4E1D}">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2024-03-27T15:45:27Z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0x0101003DDFC82A6E234047BDA118913DD4D39300CC92332DC212204687948A692FA23FC0</vt:lpwstr>
  </property>
  <property fmtid="{D5CDD505-2E9C-101B-9397-08002B2CF9AE}" pid="4" name="Order">
    <vt:r8>100</vt:r8>
  </property>
  <property fmtid="{D5CDD505-2E9C-101B-9397-08002B2CF9AE}" pid="5" name="g56263951bb5473a95f88a2effe083eb">
    <vt:lpwstr>Draft|3e5ee3be-260f-437c-b79e-9b30978b575b</vt:lpwstr>
  </property>
  <property fmtid="{D5CDD505-2E9C-101B-9397-08002B2CF9AE}" pid="6" name="afbc06954c3847c288e4a03ef123374f">
    <vt:lpwstr>Internal|55994b56-fcb8-46af-ba5d-e12d5bd79f26</vt:lpwstr>
  </property>
  <property fmtid="{D5CDD505-2E9C-101B-9397-08002B2CF9AE}" pid="7" name="TaxKeyword">
    <vt:lpwstr/>
  </property>
  <property fmtid="{D5CDD505-2E9C-101B-9397-08002B2CF9AE}" pid="8" name="Lang">
    <vt:lpwstr/>
  </property>
  <property fmtid="{D5CDD505-2E9C-101B-9397-08002B2CF9AE}" pid="9" name="Document_x0020_Type">
    <vt:lpwstr/>
  </property>
  <property fmtid="{D5CDD505-2E9C-101B-9397-08002B2CF9AE}" pid="10" name="o88b993f0b274d35a826d9c944122250">
    <vt:lpwstr/>
  </property>
  <property fmtid="{D5CDD505-2E9C-101B-9397-08002B2CF9AE}" pid="11" name="Confidentiality">
    <vt:lpwstr>1;#Internal|55994b56-fcb8-46af-ba5d-e12d5bd79f26</vt:lpwstr>
  </property>
  <property fmtid="{D5CDD505-2E9C-101B-9397-08002B2CF9AE}" pid="12" name="MediaServiceImageTags">
    <vt:lpwstr/>
  </property>
  <property fmtid="{D5CDD505-2E9C-101B-9397-08002B2CF9AE}" pid="13" name="Team">
    <vt:lpwstr>Substance Management</vt:lpwstr>
  </property>
  <property fmtid="{D5CDD505-2E9C-101B-9397-08002B2CF9AE}" pid="14" name="lcf76f155ced4ddcb4097134ff3c332f">
    <vt:lpwstr/>
  </property>
  <property fmtid="{D5CDD505-2E9C-101B-9397-08002B2CF9AE}" pid="15" name="TaxKeywordTaxHTField">
    <vt:lpwstr/>
  </property>
  <property fmtid="{D5CDD505-2E9C-101B-9397-08002B2CF9AE}" pid="16" name="c5699d1b62c9421197298ca1afc108f0">
    <vt:lpwstr/>
  </property>
  <property fmtid="{D5CDD505-2E9C-101B-9397-08002B2CF9AE}" pid="17" name="SRT_Company">
    <vt:lpwstr/>
  </property>
  <property fmtid="{D5CDD505-2E9C-101B-9397-08002B2CF9AE}" pid="18" name="Document Status">
    <vt:lpwstr>9;#Draft|3e5ee3be-260f-437c-b79e-9b30978b575b</vt:lpwstr>
  </property>
  <property fmtid="{D5CDD505-2E9C-101B-9397-08002B2CF9AE}" pid="19" name="Tags">
    <vt:lpwstr/>
  </property>
  <property fmtid="{D5CDD505-2E9C-101B-9397-08002B2CF9AE}" pid="20" name="ff052e9247ca46e8a9de8d668df49533">
    <vt:lpwstr/>
  </property>
  <property fmtid="{D5CDD505-2E9C-101B-9397-08002B2CF9AE}" pid="21" name="hab95405f9e04bffa10608788d861966">
    <vt:lpwstr/>
  </property>
  <property fmtid="{D5CDD505-2E9C-101B-9397-08002B2CF9AE}" pid="22" name="Project_x0020_Path">
    <vt:lpwstr/>
  </property>
  <property fmtid="{D5CDD505-2E9C-101B-9397-08002B2CF9AE}" pid="23" name="Project Path">
    <vt:lpwstr/>
  </property>
  <property fmtid="{D5CDD505-2E9C-101B-9397-08002B2CF9AE}" pid="24" name="Document Type">
    <vt:lpwstr/>
  </property>
</Properties>
</file>